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int\Bibliothek\Abnahme-FB\Abnahme\2026_Veröffentlichungen\CLIMATE CHANGE\17_2026_CC\"/>
    </mc:Choice>
  </mc:AlternateContent>
  <xr:revisionPtr revIDLastSave="0" documentId="8_{2AFDD7D7-0B3E-4370-96A5-B823DE9D7DD0}" xr6:coauthVersionLast="47" xr6:coauthVersionMax="47" xr10:uidLastSave="{00000000-0000-0000-0000-000000000000}"/>
  <bookViews>
    <workbookView xWindow="-120" yWindow="-120" windowWidth="29040" windowHeight="17640" xr2:uid="{00000000-000D-0000-FFFF-FFFF00000000}"/>
  </bookViews>
  <sheets>
    <sheet name="Deckblatt" sheetId="16" r:id="rId1"/>
    <sheet name="THG-Emissionen" sheetId="1" r:id="rId2"/>
    <sheet name="Detaildaten" sheetId="1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FilterDatabase" localSheetId="2" hidden="1">Detaildaten!$A$1:$AO$535</definedName>
    <definedName name="_xlnm._FilterDatabase" localSheetId="2" hidden="1">Detaildaten!$A$1:$AO$535</definedName>
    <definedName name="_Ref103870192" localSheetId="1">'THG-Emissionen'!$A$1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J535" i="17" l="1"/>
  <c r="AI535" i="17"/>
  <c r="AH535" i="17"/>
  <c r="AG535" i="17"/>
  <c r="AF535" i="17"/>
  <c r="AE535" i="17"/>
  <c r="AD535" i="17"/>
  <c r="AC535" i="17"/>
  <c r="AB535" i="17"/>
  <c r="AA535" i="17"/>
  <c r="Z535" i="17"/>
  <c r="Y535" i="17"/>
  <c r="X535" i="17"/>
  <c r="W535" i="17"/>
  <c r="V535" i="17"/>
  <c r="U535" i="17"/>
  <c r="T535" i="17"/>
  <c r="S535" i="17"/>
  <c r="R535" i="17"/>
  <c r="Q535" i="17"/>
  <c r="P535" i="17"/>
  <c r="O535" i="17"/>
  <c r="N535" i="17"/>
  <c r="M535" i="17"/>
  <c r="L535" i="17"/>
  <c r="K535" i="17"/>
  <c r="AJ534" i="17"/>
  <c r="AI534" i="17"/>
  <c r="AH534" i="17"/>
  <c r="AG534" i="17"/>
  <c r="AF534" i="17"/>
  <c r="AE534" i="17"/>
  <c r="AD534" i="17"/>
  <c r="AC534" i="17"/>
  <c r="AB534" i="17"/>
  <c r="AA534" i="17"/>
  <c r="Z534" i="17"/>
  <c r="Y534" i="17"/>
  <c r="X534" i="17"/>
  <c r="W534" i="17"/>
  <c r="V534" i="17"/>
  <c r="U534" i="17"/>
  <c r="T534" i="17"/>
  <c r="S534" i="17"/>
  <c r="R534" i="17"/>
  <c r="Q534" i="17"/>
  <c r="P534" i="17"/>
  <c r="O534" i="17"/>
  <c r="N534" i="17"/>
  <c r="M534" i="17"/>
  <c r="L534" i="17"/>
  <c r="K534" i="17"/>
  <c r="AJ533" i="17"/>
  <c r="AI533" i="17"/>
  <c r="AH533" i="17"/>
  <c r="AG533" i="17"/>
  <c r="AF533" i="17"/>
  <c r="AE533" i="17"/>
  <c r="AD533" i="17"/>
  <c r="AC533" i="17"/>
  <c r="AB533" i="17"/>
  <c r="AA533" i="17"/>
  <c r="Z533" i="17"/>
  <c r="Y533" i="17"/>
  <c r="X533" i="17"/>
  <c r="W533" i="17"/>
  <c r="V533" i="17"/>
  <c r="U533" i="17"/>
  <c r="T533" i="17"/>
  <c r="S533" i="17"/>
  <c r="R533" i="17"/>
  <c r="Q533" i="17"/>
  <c r="P533" i="17"/>
  <c r="O533" i="17"/>
  <c r="N533" i="17"/>
  <c r="M533" i="17"/>
  <c r="L533" i="17"/>
  <c r="K533" i="17"/>
  <c r="AJ532" i="17"/>
  <c r="AI532" i="17"/>
  <c r="AH532" i="17"/>
  <c r="AG532" i="17"/>
  <c r="AF532" i="17"/>
  <c r="AE532" i="17"/>
  <c r="AD532" i="17"/>
  <c r="AC532" i="17"/>
  <c r="AB532" i="17"/>
  <c r="AA532" i="17"/>
  <c r="Z532" i="17"/>
  <c r="Y532" i="17"/>
  <c r="X532" i="17"/>
  <c r="W532" i="17"/>
  <c r="V532" i="17"/>
  <c r="U532" i="17"/>
  <c r="T532" i="17"/>
  <c r="S532" i="17"/>
  <c r="R532" i="17"/>
  <c r="Q532" i="17"/>
  <c r="P532" i="17"/>
  <c r="O532" i="17"/>
  <c r="N532" i="17"/>
  <c r="M532" i="17"/>
  <c r="L532" i="17"/>
  <c r="K532" i="17"/>
  <c r="AJ531" i="17"/>
  <c r="AI531" i="17"/>
  <c r="AH531" i="17"/>
  <c r="AG531" i="17"/>
  <c r="AF531" i="17"/>
  <c r="AE531" i="17"/>
  <c r="AD531" i="17"/>
  <c r="AC531" i="17"/>
  <c r="AB531" i="17"/>
  <c r="AA531" i="17"/>
  <c r="Z531" i="17"/>
  <c r="Y531" i="17"/>
  <c r="X531" i="17"/>
  <c r="W531" i="17"/>
  <c r="V531" i="17"/>
  <c r="U531" i="17"/>
  <c r="T531" i="17"/>
  <c r="S531" i="17"/>
  <c r="R531" i="17"/>
  <c r="Q531" i="17"/>
  <c r="P531" i="17"/>
  <c r="O531" i="17"/>
  <c r="N531" i="17"/>
  <c r="M531" i="17"/>
  <c r="L531" i="17"/>
  <c r="K531" i="17"/>
  <c r="AJ530" i="17"/>
  <c r="AI530" i="17"/>
  <c r="AH530" i="17"/>
  <c r="AG530" i="17"/>
  <c r="AF530" i="17"/>
  <c r="AE530" i="17"/>
  <c r="AD530" i="17"/>
  <c r="AC530" i="17"/>
  <c r="AB530" i="17"/>
  <c r="AA530" i="17"/>
  <c r="Z530" i="17"/>
  <c r="Y530" i="17"/>
  <c r="X530" i="17"/>
  <c r="W530" i="17"/>
  <c r="V530" i="17"/>
  <c r="U530" i="17"/>
  <c r="T530" i="17"/>
  <c r="S530" i="17"/>
  <c r="R530" i="17"/>
  <c r="Q530" i="17"/>
  <c r="P530" i="17"/>
  <c r="O530" i="17"/>
  <c r="N530" i="17"/>
  <c r="M530" i="17"/>
  <c r="L530" i="17"/>
  <c r="K530" i="17"/>
  <c r="AJ529" i="17"/>
  <c r="AI529" i="17"/>
  <c r="AH529" i="17"/>
  <c r="AG529" i="17"/>
  <c r="AF529" i="17"/>
  <c r="AE529" i="17"/>
  <c r="AD529" i="17"/>
  <c r="AC529" i="17"/>
  <c r="AB529" i="17"/>
  <c r="AA529" i="17"/>
  <c r="Z529" i="17"/>
  <c r="Y529" i="17"/>
  <c r="X529" i="17"/>
  <c r="W529" i="17"/>
  <c r="V529" i="17"/>
  <c r="U529" i="17"/>
  <c r="T529" i="17"/>
  <c r="S529" i="17"/>
  <c r="R529" i="17"/>
  <c r="Q529" i="17"/>
  <c r="P529" i="17"/>
  <c r="O529" i="17"/>
  <c r="N529" i="17"/>
  <c r="M529" i="17"/>
  <c r="L529" i="17"/>
  <c r="K529" i="17"/>
  <c r="AJ528" i="17"/>
  <c r="AI528" i="17"/>
  <c r="AH528" i="17"/>
  <c r="AG528" i="17"/>
  <c r="AF528" i="17"/>
  <c r="AE528" i="17"/>
  <c r="AD528" i="17"/>
  <c r="AC528" i="17"/>
  <c r="AB528" i="17"/>
  <c r="AA528" i="17"/>
  <c r="Z528" i="17"/>
  <c r="Y528" i="17"/>
  <c r="X528" i="17"/>
  <c r="W528" i="17"/>
  <c r="V528" i="17"/>
  <c r="U528" i="17"/>
  <c r="T528" i="17"/>
  <c r="S528" i="17"/>
  <c r="R528" i="17"/>
  <c r="Q528" i="17"/>
  <c r="P528" i="17"/>
  <c r="O528" i="17"/>
  <c r="N528" i="17"/>
  <c r="M528" i="17"/>
  <c r="L528" i="17"/>
  <c r="K528" i="17"/>
  <c r="AJ527" i="17"/>
  <c r="AI527" i="17"/>
  <c r="AH527" i="17"/>
  <c r="AG527" i="17"/>
  <c r="AF527" i="17"/>
  <c r="AE527" i="17"/>
  <c r="AD527" i="17"/>
  <c r="AC527" i="17"/>
  <c r="AB527" i="17"/>
  <c r="AA527" i="17"/>
  <c r="Z527" i="17"/>
  <c r="Y527" i="17"/>
  <c r="X527" i="17"/>
  <c r="W527" i="17"/>
  <c r="V527" i="17"/>
  <c r="U527" i="17"/>
  <c r="T527" i="17"/>
  <c r="S527" i="17"/>
  <c r="R527" i="17"/>
  <c r="Q527" i="17"/>
  <c r="P527" i="17"/>
  <c r="O527" i="17"/>
  <c r="N527" i="17"/>
  <c r="M527" i="17"/>
  <c r="L527" i="17"/>
  <c r="K527" i="17"/>
  <c r="AJ526" i="17"/>
  <c r="AI526" i="17"/>
  <c r="AH526" i="17"/>
  <c r="AG526" i="17"/>
  <c r="AF526" i="17"/>
  <c r="AE526" i="17"/>
  <c r="AD526" i="17"/>
  <c r="AC526" i="17"/>
  <c r="AB526" i="17"/>
  <c r="AA526" i="17"/>
  <c r="Z526" i="17"/>
  <c r="Y526" i="17"/>
  <c r="X526" i="17"/>
  <c r="W526" i="17"/>
  <c r="V526" i="17"/>
  <c r="U526" i="17"/>
  <c r="T526" i="17"/>
  <c r="S526" i="17"/>
  <c r="R526" i="17"/>
  <c r="Q526" i="17"/>
  <c r="P526" i="17"/>
  <c r="O526" i="17"/>
  <c r="N526" i="17"/>
  <c r="M526" i="17"/>
  <c r="L526" i="17"/>
  <c r="K526" i="17"/>
  <c r="AJ525" i="17"/>
  <c r="AI525" i="17"/>
  <c r="AH525" i="17"/>
  <c r="AG525" i="17"/>
  <c r="AF525" i="17"/>
  <c r="AE525" i="17"/>
  <c r="AD525" i="17"/>
  <c r="AC525" i="17"/>
  <c r="AB525" i="17"/>
  <c r="AA525" i="17"/>
  <c r="Z525" i="17"/>
  <c r="Y525" i="17"/>
  <c r="X525" i="17"/>
  <c r="W525" i="17"/>
  <c r="V525" i="17"/>
  <c r="U525" i="17"/>
  <c r="T525" i="17"/>
  <c r="S525" i="17"/>
  <c r="R525" i="17"/>
  <c r="Q525" i="17"/>
  <c r="P525" i="17"/>
  <c r="O525" i="17"/>
  <c r="N525" i="17"/>
  <c r="M525" i="17"/>
  <c r="L525" i="17"/>
  <c r="K525" i="17"/>
  <c r="AJ524" i="17"/>
  <c r="AI524" i="17"/>
  <c r="AH524" i="17"/>
  <c r="AG524" i="17"/>
  <c r="AF524" i="17"/>
  <c r="AE524" i="17"/>
  <c r="AD524" i="17"/>
  <c r="AC524" i="17"/>
  <c r="AB524" i="17"/>
  <c r="AA524" i="17"/>
  <c r="Z524" i="17"/>
  <c r="Y524" i="17"/>
  <c r="X524" i="17"/>
  <c r="W524" i="17"/>
  <c r="V524" i="17"/>
  <c r="U524" i="17"/>
  <c r="T524" i="17"/>
  <c r="S524" i="17"/>
  <c r="R524" i="17"/>
  <c r="Q524" i="17"/>
  <c r="P524" i="17"/>
  <c r="O524" i="17"/>
  <c r="N524" i="17"/>
  <c r="M524" i="17"/>
  <c r="L524" i="17"/>
  <c r="K524" i="17"/>
  <c r="AJ523" i="17"/>
  <c r="AI523" i="17"/>
  <c r="AH523" i="17"/>
  <c r="AG523" i="17"/>
  <c r="AF523" i="17"/>
  <c r="AE523" i="17"/>
  <c r="AD523" i="17"/>
  <c r="AC523" i="17"/>
  <c r="AB523" i="17"/>
  <c r="AA523" i="17"/>
  <c r="Z523" i="17"/>
  <c r="Y523" i="17"/>
  <c r="X523" i="17"/>
  <c r="W523" i="17"/>
  <c r="V523" i="17"/>
  <c r="U523" i="17"/>
  <c r="T523" i="17"/>
  <c r="S523" i="17"/>
  <c r="R523" i="17"/>
  <c r="Q523" i="17"/>
  <c r="P523" i="17"/>
  <c r="O523" i="17"/>
  <c r="N523" i="17"/>
  <c r="M523" i="17"/>
  <c r="L523" i="17"/>
  <c r="K523" i="17"/>
  <c r="C522" i="17"/>
  <c r="C521" i="17"/>
  <c r="C520" i="17"/>
  <c r="AJ519" i="17"/>
  <c r="AI519" i="17"/>
  <c r="AH519" i="17"/>
  <c r="AG519" i="17"/>
  <c r="AF519" i="17"/>
  <c r="AE519" i="17"/>
  <c r="AD519" i="17"/>
  <c r="AC519" i="17"/>
  <c r="AB519" i="17"/>
  <c r="AA519" i="17"/>
  <c r="Z519" i="17"/>
  <c r="Y519" i="17"/>
  <c r="X519" i="17"/>
  <c r="W519" i="17"/>
  <c r="V519" i="17"/>
  <c r="U519" i="17"/>
  <c r="T519" i="17"/>
  <c r="S519" i="17"/>
  <c r="R519" i="17"/>
  <c r="Q519" i="17"/>
  <c r="P519" i="17"/>
  <c r="O519" i="17"/>
  <c r="N519" i="17"/>
  <c r="M519" i="17"/>
  <c r="L519" i="17"/>
  <c r="K519" i="17"/>
  <c r="C519" i="17"/>
  <c r="C518" i="17"/>
  <c r="C517" i="17"/>
  <c r="AJ516" i="17"/>
  <c r="AI516" i="17"/>
  <c r="AH516" i="17"/>
  <c r="AG516" i="17"/>
  <c r="AF516" i="17"/>
  <c r="AE516" i="17"/>
  <c r="AD516" i="17"/>
  <c r="AC516" i="17"/>
  <c r="AB516" i="17"/>
  <c r="AA516" i="17"/>
  <c r="Z516" i="17"/>
  <c r="Y516" i="17"/>
  <c r="X516" i="17"/>
  <c r="W516" i="17"/>
  <c r="V516" i="17"/>
  <c r="U516" i="17"/>
  <c r="T516" i="17"/>
  <c r="S516" i="17"/>
  <c r="R516" i="17"/>
  <c r="Q516" i="17"/>
  <c r="P516" i="17"/>
  <c r="O516" i="17"/>
  <c r="N516" i="17"/>
  <c r="M516" i="17"/>
  <c r="L516" i="17"/>
  <c r="K516" i="17"/>
  <c r="C516" i="17"/>
  <c r="AJ515" i="17"/>
  <c r="AI515" i="17"/>
  <c r="AH515" i="17"/>
  <c r="AG515" i="17"/>
  <c r="AF515" i="17"/>
  <c r="AE515" i="17"/>
  <c r="AD515" i="17"/>
  <c r="AC515" i="17"/>
  <c r="AB515" i="17"/>
  <c r="AA515" i="17"/>
  <c r="Z515" i="17"/>
  <c r="Y515" i="17"/>
  <c r="X515" i="17"/>
  <c r="W515" i="17"/>
  <c r="V515" i="17"/>
  <c r="U515" i="17"/>
  <c r="T515" i="17"/>
  <c r="S515" i="17"/>
  <c r="R515" i="17"/>
  <c r="Q515" i="17"/>
  <c r="P515" i="17"/>
  <c r="O515" i="17"/>
  <c r="N515" i="17"/>
  <c r="M515" i="17"/>
  <c r="L515" i="17"/>
  <c r="K515" i="17"/>
  <c r="C515" i="17"/>
  <c r="C514" i="17"/>
  <c r="C513" i="17"/>
  <c r="AJ512" i="17"/>
  <c r="AI512" i="17"/>
  <c r="AH512" i="17"/>
  <c r="AG512" i="17"/>
  <c r="AF512" i="17"/>
  <c r="AE512" i="17"/>
  <c r="AD512" i="17"/>
  <c r="AC512" i="17"/>
  <c r="AB512" i="17"/>
  <c r="AA512" i="17"/>
  <c r="Z512" i="17"/>
  <c r="Y512" i="17"/>
  <c r="X512" i="17"/>
  <c r="W512" i="17"/>
  <c r="V512" i="17"/>
  <c r="U512" i="17"/>
  <c r="T512" i="17"/>
  <c r="S512" i="17"/>
  <c r="R512" i="17"/>
  <c r="Q512" i="17"/>
  <c r="P512" i="17"/>
  <c r="O512" i="17"/>
  <c r="N512" i="17"/>
  <c r="M512" i="17"/>
  <c r="L512" i="17"/>
  <c r="K512" i="17"/>
  <c r="C512" i="17"/>
  <c r="AJ511" i="17"/>
  <c r="AI511" i="17"/>
  <c r="AH511" i="17"/>
  <c r="AG511" i="17"/>
  <c r="AF511" i="17"/>
  <c r="AE511" i="17"/>
  <c r="AD511" i="17"/>
  <c r="AC511" i="17"/>
  <c r="AB511" i="17"/>
  <c r="AA511" i="17"/>
  <c r="Z511" i="17"/>
  <c r="Y511" i="17"/>
  <c r="X511" i="17"/>
  <c r="W511" i="17"/>
  <c r="V511" i="17"/>
  <c r="U511" i="17"/>
  <c r="T511" i="17"/>
  <c r="S511" i="17"/>
  <c r="R511" i="17"/>
  <c r="Q511" i="17"/>
  <c r="P511" i="17"/>
  <c r="O511" i="17"/>
  <c r="N511" i="17"/>
  <c r="M511" i="17"/>
  <c r="L511" i="17"/>
  <c r="K511" i="17"/>
  <c r="C511" i="17"/>
  <c r="C510" i="17"/>
  <c r="C509" i="17"/>
  <c r="AJ508" i="17"/>
  <c r="AI508" i="17"/>
  <c r="AH508" i="17"/>
  <c r="AG508" i="17"/>
  <c r="AF508" i="17"/>
  <c r="AE508" i="17"/>
  <c r="AD508" i="17"/>
  <c r="AC508" i="17"/>
  <c r="AB508" i="17"/>
  <c r="AA508" i="17"/>
  <c r="Z508" i="17"/>
  <c r="Y508" i="17"/>
  <c r="X508" i="17"/>
  <c r="W508" i="17"/>
  <c r="V508" i="17"/>
  <c r="U508" i="17"/>
  <c r="T508" i="17"/>
  <c r="S508" i="17"/>
  <c r="R508" i="17"/>
  <c r="Q508" i="17"/>
  <c r="P508" i="17"/>
  <c r="O508" i="17"/>
  <c r="N508" i="17"/>
  <c r="M508" i="17"/>
  <c r="L508" i="17"/>
  <c r="K508" i="17"/>
  <c r="C508" i="17"/>
  <c r="AJ507" i="17"/>
  <c r="AI507" i="17"/>
  <c r="AH507" i="17"/>
  <c r="AG507" i="17"/>
  <c r="AF507" i="17"/>
  <c r="AE507" i="17"/>
  <c r="AD507" i="17"/>
  <c r="AC507" i="17"/>
  <c r="AB507" i="17"/>
  <c r="AA507" i="17"/>
  <c r="Z507" i="17"/>
  <c r="Y507" i="17"/>
  <c r="X507" i="17"/>
  <c r="W507" i="17"/>
  <c r="V507" i="17"/>
  <c r="U507" i="17"/>
  <c r="T507" i="17"/>
  <c r="S507" i="17"/>
  <c r="R507" i="17"/>
  <c r="Q507" i="17"/>
  <c r="P507" i="17"/>
  <c r="O507" i="17"/>
  <c r="N507" i="17"/>
  <c r="M507" i="17"/>
  <c r="L507" i="17"/>
  <c r="K507" i="17"/>
  <c r="C507" i="17"/>
  <c r="C506" i="17"/>
  <c r="C505" i="17"/>
  <c r="AJ504" i="17"/>
  <c r="AI504" i="17"/>
  <c r="AH504" i="17"/>
  <c r="AG504" i="17"/>
  <c r="AF504" i="17"/>
  <c r="AE504" i="17"/>
  <c r="AD504" i="17"/>
  <c r="AC504" i="17"/>
  <c r="AB504" i="17"/>
  <c r="AA504" i="17"/>
  <c r="Z504" i="17"/>
  <c r="Y504" i="17"/>
  <c r="X504" i="17"/>
  <c r="W504" i="17"/>
  <c r="V504" i="17"/>
  <c r="U504" i="17"/>
  <c r="T504" i="17"/>
  <c r="S504" i="17"/>
  <c r="R504" i="17"/>
  <c r="Q504" i="17"/>
  <c r="P504" i="17"/>
  <c r="O504" i="17"/>
  <c r="N504" i="17"/>
  <c r="M504" i="17"/>
  <c r="L504" i="17"/>
  <c r="K504" i="17"/>
  <c r="C504" i="17"/>
  <c r="AJ503" i="17"/>
  <c r="AI503" i="17"/>
  <c r="AH503" i="17"/>
  <c r="AG503" i="17"/>
  <c r="AF503" i="17"/>
  <c r="AE503" i="17"/>
  <c r="AD503" i="17"/>
  <c r="AC503" i="17"/>
  <c r="AB503" i="17"/>
  <c r="AA503" i="17"/>
  <c r="Z503" i="17"/>
  <c r="Y503" i="17"/>
  <c r="X503" i="17"/>
  <c r="W503" i="17"/>
  <c r="V503" i="17"/>
  <c r="U503" i="17"/>
  <c r="T503" i="17"/>
  <c r="S503" i="17"/>
  <c r="R503" i="17"/>
  <c r="Q503" i="17"/>
  <c r="P503" i="17"/>
  <c r="O503" i="17"/>
  <c r="N503" i="17"/>
  <c r="M503" i="17"/>
  <c r="L503" i="17"/>
  <c r="K503" i="17"/>
  <c r="C503" i="17"/>
  <c r="C502" i="17"/>
  <c r="C501" i="17"/>
  <c r="AJ500" i="17"/>
  <c r="AI500" i="17"/>
  <c r="AH500" i="17"/>
  <c r="AG500" i="17"/>
  <c r="AF500" i="17"/>
  <c r="AE500" i="17"/>
  <c r="AD500" i="17"/>
  <c r="AC500" i="17"/>
  <c r="AB500" i="17"/>
  <c r="AA500" i="17"/>
  <c r="Z500" i="17"/>
  <c r="Y500" i="17"/>
  <c r="X500" i="17"/>
  <c r="W500" i="17"/>
  <c r="V500" i="17"/>
  <c r="U500" i="17"/>
  <c r="T500" i="17"/>
  <c r="S500" i="17"/>
  <c r="R500" i="17"/>
  <c r="Q500" i="17"/>
  <c r="P500" i="17"/>
  <c r="O500" i="17"/>
  <c r="N500" i="17"/>
  <c r="M500" i="17"/>
  <c r="L500" i="17"/>
  <c r="K500" i="17"/>
  <c r="C500" i="17"/>
  <c r="AJ499" i="17"/>
  <c r="AI499" i="17"/>
  <c r="AH499" i="17"/>
  <c r="AG499" i="17"/>
  <c r="AF499" i="17"/>
  <c r="AE499" i="17"/>
  <c r="AD499" i="17"/>
  <c r="AC499" i="17"/>
  <c r="AB499" i="17"/>
  <c r="AA499" i="17"/>
  <c r="Z499" i="17"/>
  <c r="Y499" i="17"/>
  <c r="X499" i="17"/>
  <c r="W499" i="17"/>
  <c r="V499" i="17"/>
  <c r="U499" i="17"/>
  <c r="T499" i="17"/>
  <c r="S499" i="17"/>
  <c r="R499" i="17"/>
  <c r="Q499" i="17"/>
  <c r="P499" i="17"/>
  <c r="O499" i="17"/>
  <c r="N499" i="17"/>
  <c r="M499" i="17"/>
  <c r="L499" i="17"/>
  <c r="K499" i="17"/>
  <c r="C499" i="17"/>
  <c r="AE498" i="17"/>
  <c r="AD498" i="17"/>
  <c r="AC498" i="17"/>
  <c r="AB498" i="17"/>
  <c r="AA498" i="17"/>
  <c r="Z498" i="17"/>
  <c r="Y498" i="17"/>
  <c r="X498" i="17"/>
  <c r="W498" i="17"/>
  <c r="V498" i="17"/>
  <c r="U498" i="17"/>
  <c r="T498" i="17"/>
  <c r="S498" i="17"/>
  <c r="R498" i="17"/>
  <c r="Q498" i="17"/>
  <c r="P498" i="17"/>
  <c r="O498" i="17"/>
  <c r="N498" i="17"/>
  <c r="M498" i="17"/>
  <c r="L498" i="17"/>
  <c r="K498" i="17"/>
  <c r="C497" i="17"/>
  <c r="AE496" i="17"/>
  <c r="AD496" i="17"/>
  <c r="AC496" i="17"/>
  <c r="AB496" i="17"/>
  <c r="AA496" i="17"/>
  <c r="Z496" i="17"/>
  <c r="Y496" i="17"/>
  <c r="X496" i="17"/>
  <c r="W496" i="17"/>
  <c r="V496" i="17"/>
  <c r="U496" i="17"/>
  <c r="T496" i="17"/>
  <c r="S496" i="17"/>
  <c r="R496" i="17"/>
  <c r="Q496" i="17"/>
  <c r="P496" i="17"/>
  <c r="O496" i="17"/>
  <c r="N496" i="17"/>
  <c r="M496" i="17"/>
  <c r="L496" i="17"/>
  <c r="K496" i="17"/>
  <c r="C496" i="17"/>
  <c r="C495" i="17"/>
  <c r="AE494" i="17"/>
  <c r="AD494" i="17"/>
  <c r="AC494" i="17"/>
  <c r="AB494" i="17"/>
  <c r="AA494" i="17"/>
  <c r="Z494" i="17"/>
  <c r="Y494" i="17"/>
  <c r="X494" i="17"/>
  <c r="W494" i="17"/>
  <c r="V494" i="17"/>
  <c r="U494" i="17"/>
  <c r="T494" i="17"/>
  <c r="S494" i="17"/>
  <c r="R494" i="17"/>
  <c r="Q494" i="17"/>
  <c r="P494" i="17"/>
  <c r="O494" i="17"/>
  <c r="N494" i="17"/>
  <c r="M494" i="17"/>
  <c r="L494" i="17"/>
  <c r="K494" i="17"/>
  <c r="C494" i="17"/>
  <c r="C493" i="17"/>
  <c r="AE492" i="17"/>
  <c r="AD492" i="17"/>
  <c r="AC492" i="17"/>
  <c r="AB492" i="17"/>
  <c r="AA492" i="17"/>
  <c r="Z492" i="17"/>
  <c r="Y492" i="17"/>
  <c r="X492" i="17"/>
  <c r="W492" i="17"/>
  <c r="V492" i="17"/>
  <c r="U492" i="17"/>
  <c r="T492" i="17"/>
  <c r="S492" i="17"/>
  <c r="R492" i="17"/>
  <c r="Q492" i="17"/>
  <c r="P492" i="17"/>
  <c r="O492" i="17"/>
  <c r="N492" i="17"/>
  <c r="M492" i="17"/>
  <c r="L492" i="17"/>
  <c r="K492" i="17"/>
  <c r="C492" i="17"/>
  <c r="AE491" i="17"/>
  <c r="AD491" i="17"/>
  <c r="AC491" i="17"/>
  <c r="AB491" i="17"/>
  <c r="AA491" i="17"/>
  <c r="Z491" i="17"/>
  <c r="Y491" i="17"/>
  <c r="X491" i="17"/>
  <c r="W491" i="17"/>
  <c r="V491" i="17"/>
  <c r="U491" i="17"/>
  <c r="T491" i="17"/>
  <c r="S491" i="17"/>
  <c r="R491" i="17"/>
  <c r="Q491" i="17"/>
  <c r="P491" i="17"/>
  <c r="O491" i="17"/>
  <c r="N491" i="17"/>
  <c r="M491" i="17"/>
  <c r="L491" i="17"/>
  <c r="K491" i="17"/>
  <c r="C491" i="17"/>
  <c r="AE490" i="17"/>
  <c r="AD490" i="17"/>
  <c r="AC490" i="17"/>
  <c r="AB490" i="17"/>
  <c r="AA490" i="17"/>
  <c r="Z490" i="17"/>
  <c r="Y490" i="17"/>
  <c r="X490" i="17"/>
  <c r="W490" i="17"/>
  <c r="V490" i="17"/>
  <c r="U490" i="17"/>
  <c r="T490" i="17"/>
  <c r="S490" i="17"/>
  <c r="R490" i="17"/>
  <c r="Q490" i="17"/>
  <c r="P490" i="17"/>
  <c r="O490" i="17"/>
  <c r="N490" i="17"/>
  <c r="M490" i="17"/>
  <c r="L490" i="17"/>
  <c r="K490" i="17"/>
  <c r="C490" i="17"/>
  <c r="AE489" i="17"/>
  <c r="AD489" i="17"/>
  <c r="AC489" i="17"/>
  <c r="AB489" i="17"/>
  <c r="AA489" i="17"/>
  <c r="Z489" i="17"/>
  <c r="Y489" i="17"/>
  <c r="X489" i="17"/>
  <c r="W489" i="17"/>
  <c r="V489" i="17"/>
  <c r="U489" i="17"/>
  <c r="T489" i="17"/>
  <c r="S489" i="17"/>
  <c r="R489" i="17"/>
  <c r="Q489" i="17"/>
  <c r="P489" i="17"/>
  <c r="O489" i="17"/>
  <c r="N489" i="17"/>
  <c r="M489" i="17"/>
  <c r="L489" i="17"/>
  <c r="K489" i="17"/>
  <c r="C489" i="17"/>
  <c r="AE488" i="17"/>
  <c r="AD488" i="17"/>
  <c r="AC488" i="17"/>
  <c r="AB488" i="17"/>
  <c r="AA488" i="17"/>
  <c r="Z488" i="17"/>
  <c r="Y488" i="17"/>
  <c r="X488" i="17"/>
  <c r="W488" i="17"/>
  <c r="V488" i="17"/>
  <c r="U488" i="17"/>
  <c r="T488" i="17"/>
  <c r="S488" i="17"/>
  <c r="R488" i="17"/>
  <c r="Q488" i="17"/>
  <c r="P488" i="17"/>
  <c r="O488" i="17"/>
  <c r="N488" i="17"/>
  <c r="M488" i="17"/>
  <c r="L488" i="17"/>
  <c r="K488" i="17"/>
  <c r="C488" i="17"/>
  <c r="AE487" i="17"/>
  <c r="AD487" i="17"/>
  <c r="AC487" i="17"/>
  <c r="AB487" i="17"/>
  <c r="AA487" i="17"/>
  <c r="Z487" i="17"/>
  <c r="Y487" i="17"/>
  <c r="X487" i="17"/>
  <c r="W487" i="17"/>
  <c r="V487" i="17"/>
  <c r="U487" i="17"/>
  <c r="T487" i="17"/>
  <c r="S487" i="17"/>
  <c r="R487" i="17"/>
  <c r="Q487" i="17"/>
  <c r="P487" i="17"/>
  <c r="O487" i="17"/>
  <c r="N487" i="17"/>
  <c r="M487" i="17"/>
  <c r="L487" i="17"/>
  <c r="K487" i="17"/>
  <c r="C487" i="17"/>
  <c r="C486" i="17"/>
  <c r="C485" i="17"/>
  <c r="C484" i="17"/>
  <c r="C483" i="17"/>
  <c r="C482" i="17"/>
  <c r="C481" i="17"/>
  <c r="C476" i="17"/>
  <c r="C475" i="17"/>
  <c r="C474" i="17"/>
  <c r="C473" i="17"/>
  <c r="C472" i="17"/>
  <c r="C471" i="17"/>
  <c r="C470" i="17"/>
  <c r="C469" i="17"/>
  <c r="C468" i="17"/>
  <c r="C467" i="17"/>
  <c r="C466" i="17"/>
  <c r="C465" i="17"/>
  <c r="C464" i="17"/>
  <c r="C463" i="17"/>
  <c r="C462" i="17"/>
  <c r="C460" i="17"/>
  <c r="AE459" i="17"/>
  <c r="AD459" i="17"/>
  <c r="AC459" i="17"/>
  <c r="AB459" i="17"/>
  <c r="AA459" i="17"/>
  <c r="Z459" i="17"/>
  <c r="Y459" i="17"/>
  <c r="X459" i="17"/>
  <c r="W459" i="17"/>
  <c r="V459" i="17"/>
  <c r="U459" i="17"/>
  <c r="T459" i="17"/>
  <c r="S459" i="17"/>
  <c r="R459" i="17"/>
  <c r="Q459" i="17"/>
  <c r="P459" i="17"/>
  <c r="O459" i="17"/>
  <c r="N459" i="17"/>
  <c r="M459" i="17"/>
  <c r="L459" i="17"/>
  <c r="K459" i="17"/>
  <c r="C459" i="17"/>
  <c r="AE458" i="17"/>
  <c r="AD458" i="17"/>
  <c r="AC458" i="17"/>
  <c r="AB458" i="17"/>
  <c r="AA458" i="17"/>
  <c r="Z458" i="17"/>
  <c r="Y458" i="17"/>
  <c r="X458" i="17"/>
  <c r="W458" i="17"/>
  <c r="V458" i="17"/>
  <c r="U458" i="17"/>
  <c r="T458" i="17"/>
  <c r="S458" i="17"/>
  <c r="R458" i="17"/>
  <c r="Q458" i="17"/>
  <c r="P458" i="17"/>
  <c r="O458" i="17"/>
  <c r="N458" i="17"/>
  <c r="M458" i="17"/>
  <c r="L458" i="17"/>
  <c r="K458" i="17"/>
  <c r="C458" i="17"/>
  <c r="AE457" i="17"/>
  <c r="AD457" i="17"/>
  <c r="AC457" i="17"/>
  <c r="AB457" i="17"/>
  <c r="AA457" i="17"/>
  <c r="Z457" i="17"/>
  <c r="Y457" i="17"/>
  <c r="X457" i="17"/>
  <c r="W457" i="17"/>
  <c r="V457" i="17"/>
  <c r="U457" i="17"/>
  <c r="T457" i="17"/>
  <c r="S457" i="17"/>
  <c r="R457" i="17"/>
  <c r="Q457" i="17"/>
  <c r="P457" i="17"/>
  <c r="O457" i="17"/>
  <c r="N457" i="17"/>
  <c r="M457" i="17"/>
  <c r="L457" i="17"/>
  <c r="K457" i="17"/>
  <c r="C457" i="17"/>
  <c r="AE456" i="17"/>
  <c r="AD456" i="17"/>
  <c r="AC456" i="17"/>
  <c r="AB456" i="17"/>
  <c r="AA456" i="17"/>
  <c r="Z456" i="17"/>
  <c r="Y456" i="17"/>
  <c r="X456" i="17"/>
  <c r="W456" i="17"/>
  <c r="V456" i="17"/>
  <c r="U456" i="17"/>
  <c r="T456" i="17"/>
  <c r="S456" i="17"/>
  <c r="R456" i="17"/>
  <c r="Q456" i="17"/>
  <c r="P456" i="17"/>
  <c r="O456" i="17"/>
  <c r="N456" i="17"/>
  <c r="M456" i="17"/>
  <c r="L456" i="17"/>
  <c r="K456" i="17"/>
  <c r="C456" i="17"/>
  <c r="C455" i="17"/>
  <c r="C454" i="17"/>
  <c r="C453" i="17"/>
  <c r="C452" i="17"/>
  <c r="C451" i="17"/>
  <c r="C450" i="17"/>
  <c r="C449" i="17"/>
  <c r="C448" i="17"/>
  <c r="C447" i="17"/>
  <c r="C446" i="17"/>
  <c r="C445" i="17"/>
  <c r="C444" i="17"/>
  <c r="C443" i="17"/>
  <c r="C442" i="17"/>
  <c r="C441" i="17"/>
  <c r="C440" i="17"/>
  <c r="C439" i="17"/>
  <c r="C438" i="17"/>
  <c r="C437" i="17"/>
  <c r="C436" i="17"/>
  <c r="C435" i="17"/>
  <c r="C434" i="17"/>
  <c r="C433" i="17"/>
  <c r="C432" i="17"/>
  <c r="C431" i="17"/>
  <c r="C430" i="17"/>
  <c r="C429" i="17"/>
  <c r="C428" i="17"/>
  <c r="C427" i="17"/>
  <c r="C426" i="17"/>
  <c r="C425" i="17"/>
  <c r="C424" i="17"/>
  <c r="C423" i="17"/>
  <c r="C422" i="17"/>
  <c r="C421" i="17"/>
  <c r="C420" i="17"/>
  <c r="C419" i="17"/>
  <c r="C418" i="17"/>
  <c r="C417" i="17"/>
  <c r="C416" i="17"/>
  <c r="C415" i="17"/>
  <c r="C414" i="17"/>
  <c r="C413" i="17"/>
  <c r="C412" i="17"/>
  <c r="C411" i="17"/>
  <c r="C410" i="17"/>
  <c r="C409" i="17"/>
  <c r="C408" i="17"/>
  <c r="C407" i="17"/>
  <c r="C406" i="17"/>
  <c r="C405" i="17"/>
  <c r="C404" i="17"/>
  <c r="C403" i="17"/>
  <c r="C402" i="17"/>
  <c r="C401" i="17"/>
  <c r="C400" i="17"/>
  <c r="C399" i="17"/>
  <c r="C398" i="17"/>
  <c r="C397" i="17"/>
  <c r="C396" i="17"/>
  <c r="C395" i="17"/>
  <c r="C394" i="17"/>
  <c r="C393" i="17"/>
  <c r="C392" i="17"/>
  <c r="C391" i="17"/>
  <c r="C390" i="17"/>
  <c r="C389" i="17"/>
  <c r="C388" i="17"/>
  <c r="C387" i="17"/>
  <c r="C386" i="17"/>
  <c r="C385" i="17"/>
  <c r="C384" i="17"/>
  <c r="C383" i="17"/>
  <c r="C382" i="17"/>
  <c r="C381" i="17"/>
  <c r="C380" i="17"/>
  <c r="C379" i="17"/>
  <c r="C378" i="17"/>
  <c r="C377" i="17"/>
  <c r="C376" i="17"/>
  <c r="C375" i="17"/>
  <c r="C374" i="17"/>
  <c r="C373" i="17"/>
  <c r="C372" i="17"/>
  <c r="C371" i="17"/>
  <c r="C370" i="17"/>
  <c r="C369" i="17"/>
  <c r="C368" i="17"/>
  <c r="C367" i="17"/>
  <c r="C366" i="17"/>
  <c r="C365" i="17"/>
  <c r="C364" i="17"/>
  <c r="C363" i="17"/>
  <c r="C362" i="17"/>
  <c r="C361" i="17"/>
  <c r="C360" i="17"/>
  <c r="C359" i="17"/>
  <c r="C358" i="17"/>
  <c r="C357" i="17"/>
  <c r="C356" i="17"/>
  <c r="C355" i="17"/>
  <c r="C354" i="17"/>
  <c r="C353" i="17"/>
  <c r="C352" i="17"/>
  <c r="C351" i="17"/>
  <c r="C350" i="17"/>
  <c r="C349" i="17"/>
  <c r="C348" i="17"/>
  <c r="C347" i="17"/>
  <c r="C346" i="17"/>
  <c r="C345" i="17"/>
  <c r="C344" i="17"/>
  <c r="C343" i="17"/>
  <c r="C342" i="17"/>
  <c r="C341" i="17"/>
  <c r="C340" i="17"/>
  <c r="C339" i="17"/>
  <c r="C338" i="17"/>
  <c r="C337" i="17"/>
  <c r="C336" i="17"/>
  <c r="AE335" i="17"/>
  <c r="AD335" i="17"/>
  <c r="AC335" i="17"/>
  <c r="AB335" i="17"/>
  <c r="AA335" i="17"/>
  <c r="Z335" i="17"/>
  <c r="Y335" i="17"/>
  <c r="X335" i="17"/>
  <c r="W335" i="17"/>
  <c r="V335" i="17"/>
  <c r="U335" i="17"/>
  <c r="T335" i="17"/>
  <c r="S335" i="17"/>
  <c r="R335" i="17"/>
  <c r="Q335" i="17"/>
  <c r="P335" i="17"/>
  <c r="O335" i="17"/>
  <c r="N335" i="17"/>
  <c r="M335" i="17"/>
  <c r="L335" i="17"/>
  <c r="K335" i="17"/>
  <c r="AE334" i="17"/>
  <c r="AD334" i="17"/>
  <c r="AC334" i="17"/>
  <c r="AB334" i="17"/>
  <c r="AA334" i="17"/>
  <c r="Z334" i="17"/>
  <c r="Y334" i="17"/>
  <c r="X334" i="17"/>
  <c r="W334" i="17"/>
  <c r="V334" i="17"/>
  <c r="U334" i="17"/>
  <c r="T334" i="17"/>
  <c r="S334" i="17"/>
  <c r="R334" i="17"/>
  <c r="Q334" i="17"/>
  <c r="P334" i="17"/>
  <c r="O334" i="17"/>
  <c r="N334" i="17"/>
  <c r="M334" i="17"/>
  <c r="L334" i="17"/>
  <c r="K334" i="17"/>
  <c r="AE333" i="17"/>
  <c r="AD333" i="17"/>
  <c r="AC333" i="17"/>
  <c r="AB333" i="17"/>
  <c r="AA333" i="17"/>
  <c r="Z333" i="17"/>
  <c r="Y333" i="17"/>
  <c r="X333" i="17"/>
  <c r="W333" i="17"/>
  <c r="V333" i="17"/>
  <c r="U333" i="17"/>
  <c r="T333" i="17"/>
  <c r="S333" i="17"/>
  <c r="R333" i="17"/>
  <c r="Q333" i="17"/>
  <c r="P333" i="17"/>
  <c r="O333" i="17"/>
  <c r="N333" i="17"/>
  <c r="M333" i="17"/>
  <c r="L333" i="17"/>
  <c r="K333" i="17"/>
  <c r="AE332" i="17"/>
  <c r="AD332" i="17"/>
  <c r="AC332" i="17"/>
  <c r="AB332" i="17"/>
  <c r="AA332" i="17"/>
  <c r="Z332" i="17"/>
  <c r="Y332" i="17"/>
  <c r="X332" i="17"/>
  <c r="W332" i="17"/>
  <c r="V332" i="17"/>
  <c r="U332" i="17"/>
  <c r="T332" i="17"/>
  <c r="S332" i="17"/>
  <c r="R332" i="17"/>
  <c r="Q332" i="17"/>
  <c r="P332" i="17"/>
  <c r="O332" i="17"/>
  <c r="N332" i="17"/>
  <c r="M332" i="17"/>
  <c r="L332" i="17"/>
  <c r="K332" i="17"/>
  <c r="AE331" i="17"/>
  <c r="AD331" i="17"/>
  <c r="AC331" i="17"/>
  <c r="AB331" i="17"/>
  <c r="AA331" i="17"/>
  <c r="Z331" i="17"/>
  <c r="Y331" i="17"/>
  <c r="X331" i="17"/>
  <c r="W331" i="17"/>
  <c r="V331" i="17"/>
  <c r="U331" i="17"/>
  <c r="T331" i="17"/>
  <c r="S331" i="17"/>
  <c r="R331" i="17"/>
  <c r="Q331" i="17"/>
  <c r="P331" i="17"/>
  <c r="O331" i="17"/>
  <c r="N331" i="17"/>
  <c r="M331" i="17"/>
  <c r="L331" i="17"/>
  <c r="K331" i="17"/>
  <c r="AE330" i="17"/>
  <c r="AD330" i="17"/>
  <c r="AC330" i="17"/>
  <c r="AB330" i="17"/>
  <c r="AA330" i="17"/>
  <c r="Z330" i="17"/>
  <c r="Y330" i="17"/>
  <c r="X330" i="17"/>
  <c r="W330" i="17"/>
  <c r="V330" i="17"/>
  <c r="U330" i="17"/>
  <c r="T330" i="17"/>
  <c r="S330" i="17"/>
  <c r="R330" i="17"/>
  <c r="Q330" i="17"/>
  <c r="P330" i="17"/>
  <c r="O330" i="17"/>
  <c r="N330" i="17"/>
  <c r="M330" i="17"/>
  <c r="L330" i="17"/>
  <c r="K330" i="17"/>
  <c r="C329" i="17"/>
  <c r="AE328" i="17"/>
  <c r="AD328" i="17"/>
  <c r="AC328" i="17"/>
  <c r="AB328" i="17"/>
  <c r="AA328" i="17"/>
  <c r="Z328" i="17"/>
  <c r="Y328" i="17"/>
  <c r="X328" i="17"/>
  <c r="W328" i="17"/>
  <c r="V328" i="17"/>
  <c r="U328" i="17"/>
  <c r="T328" i="17"/>
  <c r="S328" i="17"/>
  <c r="R328" i="17"/>
  <c r="Q328" i="17"/>
  <c r="P328" i="17"/>
  <c r="O328" i="17"/>
  <c r="N328" i="17"/>
  <c r="M328" i="17"/>
  <c r="L328" i="17"/>
  <c r="K328" i="17"/>
  <c r="C328" i="17"/>
  <c r="C327" i="17"/>
  <c r="AE326" i="17"/>
  <c r="AD326" i="17"/>
  <c r="AC326" i="17"/>
  <c r="AB326" i="17"/>
  <c r="AA326" i="17"/>
  <c r="Z326" i="17"/>
  <c r="Y326" i="17"/>
  <c r="X326" i="17"/>
  <c r="W326" i="17"/>
  <c r="V326" i="17"/>
  <c r="U326" i="17"/>
  <c r="T326" i="17"/>
  <c r="S326" i="17"/>
  <c r="R326" i="17"/>
  <c r="Q326" i="17"/>
  <c r="P326" i="17"/>
  <c r="O326" i="17"/>
  <c r="N326" i="17"/>
  <c r="M326" i="17"/>
  <c r="L326" i="17"/>
  <c r="K326" i="17"/>
  <c r="C326" i="17"/>
  <c r="C325" i="17"/>
  <c r="AE324" i="17"/>
  <c r="AD324" i="17"/>
  <c r="AC324" i="17"/>
  <c r="AB324" i="17"/>
  <c r="AA324" i="17"/>
  <c r="Z324" i="17"/>
  <c r="Y324" i="17"/>
  <c r="X324" i="17"/>
  <c r="W324" i="17"/>
  <c r="V324" i="17"/>
  <c r="U324" i="17"/>
  <c r="T324" i="17"/>
  <c r="S324" i="17"/>
  <c r="R324" i="17"/>
  <c r="Q324" i="17"/>
  <c r="P324" i="17"/>
  <c r="O324" i="17"/>
  <c r="N324" i="17"/>
  <c r="M324" i="17"/>
  <c r="L324" i="17"/>
  <c r="K324" i="17"/>
  <c r="C324" i="17"/>
  <c r="C323" i="17"/>
  <c r="AE322" i="17"/>
  <c r="AD322" i="17"/>
  <c r="AC322" i="17"/>
  <c r="AB322" i="17"/>
  <c r="AA322" i="17"/>
  <c r="Z322" i="17"/>
  <c r="Y322" i="17"/>
  <c r="X322" i="17"/>
  <c r="W322" i="17"/>
  <c r="V322" i="17"/>
  <c r="U322" i="17"/>
  <c r="T322" i="17"/>
  <c r="S322" i="17"/>
  <c r="R322" i="17"/>
  <c r="Q322" i="17"/>
  <c r="P322" i="17"/>
  <c r="O322" i="17"/>
  <c r="N322" i="17"/>
  <c r="M322" i="17"/>
  <c r="L322" i="17"/>
  <c r="K322" i="17"/>
  <c r="C322" i="17"/>
  <c r="C321" i="17"/>
  <c r="AE320" i="17"/>
  <c r="AD320" i="17"/>
  <c r="AC320" i="17"/>
  <c r="AB320" i="17"/>
  <c r="AA320" i="17"/>
  <c r="Z320" i="17"/>
  <c r="Y320" i="17"/>
  <c r="X320" i="17"/>
  <c r="W320" i="17"/>
  <c r="V320" i="17"/>
  <c r="U320" i="17"/>
  <c r="T320" i="17"/>
  <c r="S320" i="17"/>
  <c r="R320" i="17"/>
  <c r="Q320" i="17"/>
  <c r="P320" i="17"/>
  <c r="O320" i="17"/>
  <c r="N320" i="17"/>
  <c r="M320" i="17"/>
  <c r="L320" i="17"/>
  <c r="K320" i="17"/>
  <c r="C320" i="17"/>
  <c r="C319" i="17"/>
  <c r="AE318" i="17"/>
  <c r="AD318" i="17"/>
  <c r="AC318" i="17"/>
  <c r="AB318" i="17"/>
  <c r="AA318" i="17"/>
  <c r="Z318" i="17"/>
  <c r="Y318" i="17"/>
  <c r="X318" i="17"/>
  <c r="W318" i="17"/>
  <c r="V318" i="17"/>
  <c r="U318" i="17"/>
  <c r="T318" i="17"/>
  <c r="S318" i="17"/>
  <c r="R318" i="17"/>
  <c r="Q318" i="17"/>
  <c r="P318" i="17"/>
  <c r="O318" i="17"/>
  <c r="N318" i="17"/>
  <c r="M318" i="17"/>
  <c r="L318" i="17"/>
  <c r="K318" i="17"/>
  <c r="C318" i="17"/>
  <c r="C317" i="17"/>
  <c r="AE316" i="17"/>
  <c r="AD316" i="17"/>
  <c r="AC316" i="17"/>
  <c r="AB316" i="17"/>
  <c r="AA316" i="17"/>
  <c r="Z316" i="17"/>
  <c r="Y316" i="17"/>
  <c r="X316" i="17"/>
  <c r="W316" i="17"/>
  <c r="V316" i="17"/>
  <c r="U316" i="17"/>
  <c r="T316" i="17"/>
  <c r="S316" i="17"/>
  <c r="R316" i="17"/>
  <c r="Q316" i="17"/>
  <c r="P316" i="17"/>
  <c r="O316" i="17"/>
  <c r="N316" i="17"/>
  <c r="M316" i="17"/>
  <c r="L316" i="17"/>
  <c r="K316" i="17"/>
  <c r="C316" i="17"/>
  <c r="C315" i="17"/>
  <c r="AE314" i="17"/>
  <c r="AD314" i="17"/>
  <c r="AC314" i="17"/>
  <c r="AB314" i="17"/>
  <c r="AA314" i="17"/>
  <c r="Z314" i="17"/>
  <c r="Y314" i="17"/>
  <c r="X314" i="17"/>
  <c r="W314" i="17"/>
  <c r="V314" i="17"/>
  <c r="U314" i="17"/>
  <c r="T314" i="17"/>
  <c r="S314" i="17"/>
  <c r="R314" i="17"/>
  <c r="Q314" i="17"/>
  <c r="P314" i="17"/>
  <c r="O314" i="17"/>
  <c r="N314" i="17"/>
  <c r="M314" i="17"/>
  <c r="L314" i="17"/>
  <c r="K314" i="17"/>
  <c r="C314" i="17"/>
  <c r="C313" i="17"/>
  <c r="AE312" i="17"/>
  <c r="AD312" i="17"/>
  <c r="AC312" i="17"/>
  <c r="AB312" i="17"/>
  <c r="AA312" i="17"/>
  <c r="Z312" i="17"/>
  <c r="Y312" i="17"/>
  <c r="X312" i="17"/>
  <c r="W312" i="17"/>
  <c r="V312" i="17"/>
  <c r="U312" i="17"/>
  <c r="T312" i="17"/>
  <c r="S312" i="17"/>
  <c r="R312" i="17"/>
  <c r="Q312" i="17"/>
  <c r="P312" i="17"/>
  <c r="O312" i="17"/>
  <c r="N312" i="17"/>
  <c r="M312" i="17"/>
  <c r="L312" i="17"/>
  <c r="K312" i="17"/>
  <c r="C312" i="17"/>
  <c r="C311" i="17"/>
  <c r="AE310" i="17"/>
  <c r="AD310" i="17"/>
  <c r="AC310" i="17"/>
  <c r="AB310" i="17"/>
  <c r="AA310" i="17"/>
  <c r="Z310" i="17"/>
  <c r="Y310" i="17"/>
  <c r="X310" i="17"/>
  <c r="W310" i="17"/>
  <c r="V310" i="17"/>
  <c r="U310" i="17"/>
  <c r="T310" i="17"/>
  <c r="S310" i="17"/>
  <c r="R310" i="17"/>
  <c r="Q310" i="17"/>
  <c r="P310" i="17"/>
  <c r="O310" i="17"/>
  <c r="N310" i="17"/>
  <c r="M310" i="17"/>
  <c r="L310" i="17"/>
  <c r="K310" i="17"/>
  <c r="C309" i="17"/>
  <c r="AE308" i="17"/>
  <c r="AD308" i="17"/>
  <c r="AC308" i="17"/>
  <c r="AB308" i="17"/>
  <c r="AA308" i="17"/>
  <c r="Z308" i="17"/>
  <c r="Y308" i="17"/>
  <c r="X308" i="17"/>
  <c r="W308" i="17"/>
  <c r="V308" i="17"/>
  <c r="U308" i="17"/>
  <c r="T308" i="17"/>
  <c r="S308" i="17"/>
  <c r="R308" i="17"/>
  <c r="Q308" i="17"/>
  <c r="P308" i="17"/>
  <c r="O308" i="17"/>
  <c r="N308" i="17"/>
  <c r="M308" i="17"/>
  <c r="L308" i="17"/>
  <c r="K308" i="17"/>
  <c r="C307" i="17"/>
  <c r="AE306" i="17"/>
  <c r="AD306" i="17"/>
  <c r="AC306" i="17"/>
  <c r="AB306" i="17"/>
  <c r="AA306" i="17"/>
  <c r="Z306" i="17"/>
  <c r="Y306" i="17"/>
  <c r="X306" i="17"/>
  <c r="W306" i="17"/>
  <c r="V306" i="17"/>
  <c r="U306" i="17"/>
  <c r="T306" i="17"/>
  <c r="S306" i="17"/>
  <c r="R306" i="17"/>
  <c r="Q306" i="17"/>
  <c r="P306" i="17"/>
  <c r="O306" i="17"/>
  <c r="N306" i="17"/>
  <c r="M306" i="17"/>
  <c r="L306" i="17"/>
  <c r="K306" i="17"/>
  <c r="C306" i="17"/>
  <c r="C305" i="17"/>
  <c r="AE304" i="17"/>
  <c r="AD304" i="17"/>
  <c r="AC304" i="17"/>
  <c r="AB304" i="17"/>
  <c r="AA304" i="17"/>
  <c r="Z304" i="17"/>
  <c r="Y304" i="17"/>
  <c r="X304" i="17"/>
  <c r="W304" i="17"/>
  <c r="V304" i="17"/>
  <c r="U304" i="17"/>
  <c r="T304" i="17"/>
  <c r="S304" i="17"/>
  <c r="R304" i="17"/>
  <c r="Q304" i="17"/>
  <c r="P304" i="17"/>
  <c r="O304" i="17"/>
  <c r="N304" i="17"/>
  <c r="M304" i="17"/>
  <c r="L304" i="17"/>
  <c r="K304" i="17"/>
  <c r="C304" i="17"/>
  <c r="C303" i="17"/>
  <c r="AE302" i="17"/>
  <c r="AD302" i="17"/>
  <c r="AC302" i="17"/>
  <c r="AB302" i="17"/>
  <c r="AA302" i="17"/>
  <c r="Z302" i="17"/>
  <c r="Y302" i="17"/>
  <c r="X302" i="17"/>
  <c r="W302" i="17"/>
  <c r="V302" i="17"/>
  <c r="U302" i="17"/>
  <c r="T302" i="17"/>
  <c r="S302" i="17"/>
  <c r="R302" i="17"/>
  <c r="Q302" i="17"/>
  <c r="P302" i="17"/>
  <c r="O302" i="17"/>
  <c r="N302" i="17"/>
  <c r="M302" i="17"/>
  <c r="L302" i="17"/>
  <c r="K302" i="17"/>
  <c r="C302" i="17"/>
  <c r="C301" i="17"/>
  <c r="C300" i="17"/>
  <c r="C299" i="17"/>
  <c r="C298" i="17"/>
  <c r="C297" i="17"/>
  <c r="C296" i="17"/>
  <c r="C295" i="17"/>
  <c r="AE294" i="17"/>
  <c r="AD294" i="17"/>
  <c r="AC294" i="17"/>
  <c r="AB294" i="17"/>
  <c r="AA294" i="17"/>
  <c r="Z294" i="17"/>
  <c r="Y294" i="17"/>
  <c r="X294" i="17"/>
  <c r="W294" i="17"/>
  <c r="V294" i="17"/>
  <c r="U294" i="17"/>
  <c r="T294" i="17"/>
  <c r="S294" i="17"/>
  <c r="R294" i="17"/>
  <c r="Q294" i="17"/>
  <c r="P294" i="17"/>
  <c r="O294" i="17"/>
  <c r="N294" i="17"/>
  <c r="M294" i="17"/>
  <c r="L294" i="17"/>
  <c r="K294" i="17"/>
  <c r="C294" i="17"/>
  <c r="C293" i="17"/>
  <c r="AE292" i="17"/>
  <c r="AD292" i="17"/>
  <c r="AC292" i="17"/>
  <c r="AB292" i="17"/>
  <c r="AA292" i="17"/>
  <c r="Z292" i="17"/>
  <c r="Y292" i="17"/>
  <c r="X292" i="17"/>
  <c r="W292" i="17"/>
  <c r="V292" i="17"/>
  <c r="U292" i="17"/>
  <c r="T292" i="17"/>
  <c r="S292" i="17"/>
  <c r="R292" i="17"/>
  <c r="Q292" i="17"/>
  <c r="P292" i="17"/>
  <c r="O292" i="17"/>
  <c r="N292" i="17"/>
  <c r="M292" i="17"/>
  <c r="L292" i="17"/>
  <c r="K292" i="17"/>
  <c r="C292" i="17"/>
  <c r="C291" i="17"/>
  <c r="C290" i="17"/>
  <c r="C289" i="17"/>
  <c r="C288" i="17"/>
  <c r="C287" i="17"/>
  <c r="C286" i="17"/>
  <c r="C285" i="17"/>
  <c r="C284" i="17"/>
  <c r="C283" i="17"/>
  <c r="C282" i="17"/>
  <c r="C281" i="17"/>
  <c r="C280" i="17"/>
  <c r="C279" i="17"/>
  <c r="C278" i="17"/>
  <c r="C277" i="17"/>
  <c r="C276" i="17"/>
  <c r="C275" i="17"/>
  <c r="C274" i="17"/>
  <c r="C273" i="17"/>
  <c r="C272" i="17"/>
  <c r="C271" i="17"/>
  <c r="C270" i="17"/>
  <c r="C269" i="17"/>
  <c r="C268" i="17"/>
  <c r="C267" i="17"/>
  <c r="C266" i="17"/>
  <c r="C265" i="17"/>
  <c r="C264" i="17"/>
  <c r="C263" i="17"/>
  <c r="C262" i="17"/>
  <c r="C261" i="17"/>
  <c r="C260" i="17"/>
  <c r="C259" i="17"/>
  <c r="C258" i="17"/>
  <c r="C257" i="17"/>
  <c r="C256" i="17"/>
  <c r="C255" i="17"/>
  <c r="C254" i="17"/>
  <c r="C253" i="17"/>
  <c r="C252" i="17"/>
  <c r="C251" i="17"/>
  <c r="C250" i="17"/>
  <c r="AE249" i="17"/>
  <c r="AD249" i="17"/>
  <c r="AC249" i="17"/>
  <c r="AB249" i="17"/>
  <c r="AA249" i="17"/>
  <c r="Z249" i="17"/>
  <c r="Y249" i="17"/>
  <c r="X249" i="17"/>
  <c r="W249" i="17"/>
  <c r="V249" i="17"/>
  <c r="U249" i="17"/>
  <c r="T249" i="17"/>
  <c r="S249" i="17"/>
  <c r="R249" i="17"/>
  <c r="Q249" i="17"/>
  <c r="P249" i="17"/>
  <c r="O249" i="17"/>
  <c r="N249" i="17"/>
  <c r="M249" i="17"/>
  <c r="L249" i="17"/>
  <c r="K249" i="17"/>
  <c r="C249" i="17"/>
  <c r="AE248" i="17"/>
  <c r="AD248" i="17"/>
  <c r="AC248" i="17"/>
  <c r="AB248" i="17"/>
  <c r="AA248" i="17"/>
  <c r="Z248" i="17"/>
  <c r="Y248" i="17"/>
  <c r="X248" i="17"/>
  <c r="W248" i="17"/>
  <c r="V248" i="17"/>
  <c r="U248" i="17"/>
  <c r="T248" i="17"/>
  <c r="S248" i="17"/>
  <c r="R248" i="17"/>
  <c r="Q248" i="17"/>
  <c r="P248" i="17"/>
  <c r="O248" i="17"/>
  <c r="N248" i="17"/>
  <c r="M248" i="17"/>
  <c r="L248" i="17"/>
  <c r="K248" i="17"/>
  <c r="C248" i="17"/>
  <c r="C247" i="17"/>
  <c r="C246" i="17"/>
  <c r="C245" i="17"/>
  <c r="AE244" i="17"/>
  <c r="AD244" i="17"/>
  <c r="AC244" i="17"/>
  <c r="AB244" i="17"/>
  <c r="AA244" i="17"/>
  <c r="Z244" i="17"/>
  <c r="Y244" i="17"/>
  <c r="X244" i="17"/>
  <c r="W244" i="17"/>
  <c r="V244" i="17"/>
  <c r="U244" i="17"/>
  <c r="T244" i="17"/>
  <c r="S244" i="17"/>
  <c r="R244" i="17"/>
  <c r="Q244" i="17"/>
  <c r="P244" i="17"/>
  <c r="O244" i="17"/>
  <c r="N244" i="17"/>
  <c r="M244" i="17"/>
  <c r="L244" i="17"/>
  <c r="K244" i="17"/>
  <c r="C244" i="17"/>
  <c r="AE243" i="17"/>
  <c r="AD243" i="17"/>
  <c r="AC243" i="17"/>
  <c r="AB243" i="17"/>
  <c r="AA243" i="17"/>
  <c r="Z243" i="17"/>
  <c r="Y243" i="17"/>
  <c r="X243" i="17"/>
  <c r="W243" i="17"/>
  <c r="V243" i="17"/>
  <c r="U243" i="17"/>
  <c r="T243" i="17"/>
  <c r="S243" i="17"/>
  <c r="R243" i="17"/>
  <c r="Q243" i="17"/>
  <c r="P243" i="17"/>
  <c r="O243" i="17"/>
  <c r="N243" i="17"/>
  <c r="M243" i="17"/>
  <c r="L243" i="17"/>
  <c r="K243" i="17"/>
  <c r="C243" i="17"/>
  <c r="C242" i="17"/>
  <c r="AE241" i="17"/>
  <c r="AD241" i="17"/>
  <c r="AC241" i="17"/>
  <c r="AB241" i="17"/>
  <c r="AA241" i="17"/>
  <c r="Z241" i="17"/>
  <c r="Y241" i="17"/>
  <c r="X241" i="17"/>
  <c r="W241" i="17"/>
  <c r="V241" i="17"/>
  <c r="U241" i="17"/>
  <c r="T241" i="17"/>
  <c r="S241" i="17"/>
  <c r="R241" i="17"/>
  <c r="Q241" i="17"/>
  <c r="P241" i="17"/>
  <c r="O241" i="17"/>
  <c r="N241" i="17"/>
  <c r="M241" i="17"/>
  <c r="L241" i="17"/>
  <c r="K241" i="17"/>
  <c r="C241" i="17"/>
  <c r="C240" i="17"/>
  <c r="AE239" i="17"/>
  <c r="AD239" i="17"/>
  <c r="AC239" i="17"/>
  <c r="AB239" i="17"/>
  <c r="AA239" i="17"/>
  <c r="Z239" i="17"/>
  <c r="Y239" i="17"/>
  <c r="X239" i="17"/>
  <c r="W239" i="17"/>
  <c r="V239" i="17"/>
  <c r="U239" i="17"/>
  <c r="T239" i="17"/>
  <c r="S239" i="17"/>
  <c r="R239" i="17"/>
  <c r="Q239" i="17"/>
  <c r="P239" i="17"/>
  <c r="O239" i="17"/>
  <c r="N239" i="17"/>
  <c r="M239" i="17"/>
  <c r="L239" i="17"/>
  <c r="K239" i="17"/>
  <c r="C239" i="17"/>
  <c r="C238" i="17"/>
  <c r="AE237" i="17"/>
  <c r="AD237" i="17"/>
  <c r="AC237" i="17"/>
  <c r="AB237" i="17"/>
  <c r="AA237" i="17"/>
  <c r="Z237" i="17"/>
  <c r="Y237" i="17"/>
  <c r="X237" i="17"/>
  <c r="W237" i="17"/>
  <c r="V237" i="17"/>
  <c r="U237" i="17"/>
  <c r="T237" i="17"/>
  <c r="S237" i="17"/>
  <c r="R237" i="17"/>
  <c r="Q237" i="17"/>
  <c r="P237" i="17"/>
  <c r="O237" i="17"/>
  <c r="N237" i="17"/>
  <c r="M237" i="17"/>
  <c r="L237" i="17"/>
  <c r="K237" i="17"/>
  <c r="C237" i="17"/>
  <c r="C236" i="17"/>
  <c r="AE235" i="17"/>
  <c r="AD235" i="17"/>
  <c r="AC235" i="17"/>
  <c r="AB235" i="17"/>
  <c r="AA235" i="17"/>
  <c r="Z235" i="17"/>
  <c r="Y235" i="17"/>
  <c r="X235" i="17"/>
  <c r="W235" i="17"/>
  <c r="V235" i="17"/>
  <c r="U235" i="17"/>
  <c r="T235" i="17"/>
  <c r="S235" i="17"/>
  <c r="R235" i="17"/>
  <c r="Q235" i="17"/>
  <c r="P235" i="17"/>
  <c r="O235" i="17"/>
  <c r="N235" i="17"/>
  <c r="M235" i="17"/>
  <c r="L235" i="17"/>
  <c r="K235" i="17"/>
  <c r="C235" i="17"/>
  <c r="C234" i="17"/>
  <c r="AE233" i="17"/>
  <c r="AD233" i="17"/>
  <c r="AC233" i="17"/>
  <c r="AB233" i="17"/>
  <c r="AA233" i="17"/>
  <c r="Z233" i="17"/>
  <c r="Y233" i="17"/>
  <c r="X233" i="17"/>
  <c r="W233" i="17"/>
  <c r="V233" i="17"/>
  <c r="U233" i="17"/>
  <c r="T233" i="17"/>
  <c r="S233" i="17"/>
  <c r="R233" i="17"/>
  <c r="Q233" i="17"/>
  <c r="P233" i="17"/>
  <c r="O233" i="17"/>
  <c r="N233" i="17"/>
  <c r="M233" i="17"/>
  <c r="L233" i="17"/>
  <c r="K233" i="17"/>
  <c r="C233" i="17"/>
  <c r="C232" i="17"/>
  <c r="AE231" i="17"/>
  <c r="AD231" i="17"/>
  <c r="AC231" i="17"/>
  <c r="AB231" i="17"/>
  <c r="AA231" i="17"/>
  <c r="Z231" i="17"/>
  <c r="Y231" i="17"/>
  <c r="X231" i="17"/>
  <c r="W231" i="17"/>
  <c r="V231" i="17"/>
  <c r="U231" i="17"/>
  <c r="T231" i="17"/>
  <c r="S231" i="17"/>
  <c r="R231" i="17"/>
  <c r="Q231" i="17"/>
  <c r="P231" i="17"/>
  <c r="O231" i="17"/>
  <c r="N231" i="17"/>
  <c r="M231" i="17"/>
  <c r="L231" i="17"/>
  <c r="K231" i="17"/>
  <c r="C231" i="17"/>
  <c r="C230" i="17"/>
  <c r="AE229" i="17"/>
  <c r="AD229" i="17"/>
  <c r="AC229" i="17"/>
  <c r="AB229" i="17"/>
  <c r="AA229" i="17"/>
  <c r="Z229" i="17"/>
  <c r="Y229" i="17"/>
  <c r="X229" i="17"/>
  <c r="W229" i="17"/>
  <c r="V229" i="17"/>
  <c r="U229" i="17"/>
  <c r="T229" i="17"/>
  <c r="S229" i="17"/>
  <c r="R229" i="17"/>
  <c r="Q229" i="17"/>
  <c r="P229" i="17"/>
  <c r="O229" i="17"/>
  <c r="N229" i="17"/>
  <c r="M229" i="17"/>
  <c r="L229" i="17"/>
  <c r="K229" i="17"/>
  <c r="C229" i="17"/>
  <c r="C228" i="17"/>
  <c r="AE227" i="17"/>
  <c r="AD227" i="17"/>
  <c r="AC227" i="17"/>
  <c r="AB227" i="17"/>
  <c r="AA227" i="17"/>
  <c r="Z227" i="17"/>
  <c r="Y227" i="17"/>
  <c r="X227" i="17"/>
  <c r="W227" i="17"/>
  <c r="V227" i="17"/>
  <c r="U227" i="17"/>
  <c r="T227" i="17"/>
  <c r="S227" i="17"/>
  <c r="R227" i="17"/>
  <c r="Q227" i="17"/>
  <c r="P227" i="17"/>
  <c r="O227" i="17"/>
  <c r="N227" i="17"/>
  <c r="M227" i="17"/>
  <c r="L227" i="17"/>
  <c r="K227" i="17"/>
  <c r="C227" i="17"/>
  <c r="C226" i="17"/>
  <c r="AE225" i="17"/>
  <c r="AD225" i="17"/>
  <c r="AC225" i="17"/>
  <c r="AB225" i="17"/>
  <c r="AA225" i="17"/>
  <c r="Z225" i="17"/>
  <c r="Y225" i="17"/>
  <c r="X225" i="17"/>
  <c r="W225" i="17"/>
  <c r="V225" i="17"/>
  <c r="U225" i="17"/>
  <c r="T225" i="17"/>
  <c r="S225" i="17"/>
  <c r="R225" i="17"/>
  <c r="Q225" i="17"/>
  <c r="P225" i="17"/>
  <c r="O225" i="17"/>
  <c r="N225" i="17"/>
  <c r="M225" i="17"/>
  <c r="L225" i="17"/>
  <c r="K225" i="17"/>
  <c r="C225" i="17"/>
  <c r="C224" i="17"/>
  <c r="AE223" i="17"/>
  <c r="AD223" i="17"/>
  <c r="AC223" i="17"/>
  <c r="AB223" i="17"/>
  <c r="AA223" i="17"/>
  <c r="Z223" i="17"/>
  <c r="Y223" i="17"/>
  <c r="X223" i="17"/>
  <c r="W223" i="17"/>
  <c r="V223" i="17"/>
  <c r="U223" i="17"/>
  <c r="T223" i="17"/>
  <c r="S223" i="17"/>
  <c r="R223" i="17"/>
  <c r="Q223" i="17"/>
  <c r="P223" i="17"/>
  <c r="O223" i="17"/>
  <c r="N223" i="17"/>
  <c r="M223" i="17"/>
  <c r="L223" i="17"/>
  <c r="K223" i="17"/>
  <c r="C223" i="17"/>
  <c r="C222" i="17"/>
  <c r="AE221" i="17"/>
  <c r="AD221" i="17"/>
  <c r="AC221" i="17"/>
  <c r="AB221" i="17"/>
  <c r="AA221" i="17"/>
  <c r="Z221" i="17"/>
  <c r="Y221" i="17"/>
  <c r="X221" i="17"/>
  <c r="W221" i="17"/>
  <c r="V221" i="17"/>
  <c r="U221" i="17"/>
  <c r="T221" i="17"/>
  <c r="S221" i="17"/>
  <c r="R221" i="17"/>
  <c r="Q221" i="17"/>
  <c r="P221" i="17"/>
  <c r="O221" i="17"/>
  <c r="N221" i="17"/>
  <c r="M221" i="17"/>
  <c r="L221" i="17"/>
  <c r="K221" i="17"/>
  <c r="C221" i="17"/>
  <c r="C220" i="17"/>
  <c r="AE219" i="17"/>
  <c r="AD219" i="17"/>
  <c r="AC219" i="17"/>
  <c r="AB219" i="17"/>
  <c r="AA219" i="17"/>
  <c r="Z219" i="17"/>
  <c r="Y219" i="17"/>
  <c r="X219" i="17"/>
  <c r="W219" i="17"/>
  <c r="V219" i="17"/>
  <c r="U219" i="17"/>
  <c r="T219" i="17"/>
  <c r="S219" i="17"/>
  <c r="R219" i="17"/>
  <c r="Q219" i="17"/>
  <c r="P219" i="17"/>
  <c r="O219" i="17"/>
  <c r="N219" i="17"/>
  <c r="M219" i="17"/>
  <c r="L219" i="17"/>
  <c r="K219" i="17"/>
  <c r="C219" i="17"/>
  <c r="C218" i="17"/>
  <c r="AE217" i="17"/>
  <c r="AD217" i="17"/>
  <c r="AC217" i="17"/>
  <c r="AB217" i="17"/>
  <c r="AA217" i="17"/>
  <c r="Z217" i="17"/>
  <c r="Y217" i="17"/>
  <c r="X217" i="17"/>
  <c r="W217" i="17"/>
  <c r="V217" i="17"/>
  <c r="U217" i="17"/>
  <c r="T217" i="17"/>
  <c r="S217" i="17"/>
  <c r="R217" i="17"/>
  <c r="Q217" i="17"/>
  <c r="P217" i="17"/>
  <c r="O217" i="17"/>
  <c r="N217" i="17"/>
  <c r="M217" i="17"/>
  <c r="L217" i="17"/>
  <c r="K217" i="17"/>
  <c r="C217" i="17"/>
  <c r="C216" i="17"/>
  <c r="AE215" i="17"/>
  <c r="AD215" i="17"/>
  <c r="AC215" i="17"/>
  <c r="AB215" i="17"/>
  <c r="AA215" i="17"/>
  <c r="Z215" i="17"/>
  <c r="Y215" i="17"/>
  <c r="X215" i="17"/>
  <c r="W215" i="17"/>
  <c r="V215" i="17"/>
  <c r="U215" i="17"/>
  <c r="T215" i="17"/>
  <c r="S215" i="17"/>
  <c r="R215" i="17"/>
  <c r="Q215" i="17"/>
  <c r="P215" i="17"/>
  <c r="O215" i="17"/>
  <c r="N215" i="17"/>
  <c r="M215" i="17"/>
  <c r="L215" i="17"/>
  <c r="K215" i="17"/>
  <c r="C215" i="17"/>
  <c r="C214" i="17"/>
  <c r="AE213" i="17"/>
  <c r="AD213" i="17"/>
  <c r="AC213" i="17"/>
  <c r="AB213" i="17"/>
  <c r="AA213" i="17"/>
  <c r="Z213" i="17"/>
  <c r="Y213" i="17"/>
  <c r="X213" i="17"/>
  <c r="W213" i="17"/>
  <c r="V213" i="17"/>
  <c r="U213" i="17"/>
  <c r="T213" i="17"/>
  <c r="S213" i="17"/>
  <c r="R213" i="17"/>
  <c r="Q213" i="17"/>
  <c r="P213" i="17"/>
  <c r="O213" i="17"/>
  <c r="N213" i="17"/>
  <c r="M213" i="17"/>
  <c r="L213" i="17"/>
  <c r="K213" i="17"/>
  <c r="C213" i="17"/>
  <c r="C212" i="17"/>
  <c r="AE211" i="17"/>
  <c r="AD211" i="17"/>
  <c r="AC211" i="17"/>
  <c r="AB211" i="17"/>
  <c r="AA211" i="17"/>
  <c r="Z211" i="17"/>
  <c r="Y211" i="17"/>
  <c r="X211" i="17"/>
  <c r="W211" i="17"/>
  <c r="V211" i="17"/>
  <c r="U211" i="17"/>
  <c r="T211" i="17"/>
  <c r="S211" i="17"/>
  <c r="R211" i="17"/>
  <c r="Q211" i="17"/>
  <c r="P211" i="17"/>
  <c r="O211" i="17"/>
  <c r="N211" i="17"/>
  <c r="M211" i="17"/>
  <c r="L211" i="17"/>
  <c r="K211" i="17"/>
  <c r="C211" i="17"/>
  <c r="C210" i="17"/>
  <c r="AE209" i="17"/>
  <c r="AD209" i="17"/>
  <c r="AC209" i="17"/>
  <c r="AB209" i="17"/>
  <c r="AA209" i="17"/>
  <c r="Z209" i="17"/>
  <c r="Y209" i="17"/>
  <c r="X209" i="17"/>
  <c r="W209" i="17"/>
  <c r="V209" i="17"/>
  <c r="U209" i="17"/>
  <c r="T209" i="17"/>
  <c r="S209" i="17"/>
  <c r="R209" i="17"/>
  <c r="Q209" i="17"/>
  <c r="P209" i="17"/>
  <c r="O209" i="17"/>
  <c r="N209" i="17"/>
  <c r="M209" i="17"/>
  <c r="L209" i="17"/>
  <c r="K209" i="17"/>
  <c r="C209" i="17"/>
  <c r="C208" i="17"/>
  <c r="AE207" i="17"/>
  <c r="AD207" i="17"/>
  <c r="AC207" i="17"/>
  <c r="AB207" i="17"/>
  <c r="AA207" i="17"/>
  <c r="Z207" i="17"/>
  <c r="Y207" i="17"/>
  <c r="X207" i="17"/>
  <c r="W207" i="17"/>
  <c r="V207" i="17"/>
  <c r="U207" i="17"/>
  <c r="T207" i="17"/>
  <c r="S207" i="17"/>
  <c r="R207" i="17"/>
  <c r="Q207" i="17"/>
  <c r="P207" i="17"/>
  <c r="O207" i="17"/>
  <c r="N207" i="17"/>
  <c r="M207" i="17"/>
  <c r="L207" i="17"/>
  <c r="K207" i="17"/>
  <c r="C207" i="17"/>
  <c r="C206" i="17"/>
  <c r="AE205" i="17"/>
  <c r="AD205" i="17"/>
  <c r="AC205" i="17"/>
  <c r="AB205" i="17"/>
  <c r="AA205" i="17"/>
  <c r="Z205" i="17"/>
  <c r="Y205" i="17"/>
  <c r="X205" i="17"/>
  <c r="W205" i="17"/>
  <c r="V205" i="17"/>
  <c r="U205" i="17"/>
  <c r="T205" i="17"/>
  <c r="S205" i="17"/>
  <c r="R205" i="17"/>
  <c r="Q205" i="17"/>
  <c r="P205" i="17"/>
  <c r="O205" i="17"/>
  <c r="N205" i="17"/>
  <c r="M205" i="17"/>
  <c r="L205" i="17"/>
  <c r="K205" i="17"/>
  <c r="C205" i="17"/>
  <c r="C204" i="17"/>
  <c r="AE203" i="17"/>
  <c r="AD203" i="17"/>
  <c r="AC203" i="17"/>
  <c r="AB203" i="17"/>
  <c r="AA203" i="17"/>
  <c r="Z203" i="17"/>
  <c r="Y203" i="17"/>
  <c r="X203" i="17"/>
  <c r="W203" i="17"/>
  <c r="V203" i="17"/>
  <c r="U203" i="17"/>
  <c r="T203" i="17"/>
  <c r="S203" i="17"/>
  <c r="R203" i="17"/>
  <c r="Q203" i="17"/>
  <c r="P203" i="17"/>
  <c r="O203" i="17"/>
  <c r="N203" i="17"/>
  <c r="M203" i="17"/>
  <c r="L203" i="17"/>
  <c r="K203" i="17"/>
  <c r="C203" i="17"/>
  <c r="C202" i="17"/>
  <c r="AE201" i="17"/>
  <c r="AD201" i="17"/>
  <c r="AC201" i="17"/>
  <c r="AB201" i="17"/>
  <c r="AA201" i="17"/>
  <c r="Z201" i="17"/>
  <c r="Y201" i="17"/>
  <c r="X201" i="17"/>
  <c r="W201" i="17"/>
  <c r="V201" i="17"/>
  <c r="U201" i="17"/>
  <c r="T201" i="17"/>
  <c r="S201" i="17"/>
  <c r="R201" i="17"/>
  <c r="Q201" i="17"/>
  <c r="P201" i="17"/>
  <c r="O201" i="17"/>
  <c r="N201" i="17"/>
  <c r="M201" i="17"/>
  <c r="L201" i="17"/>
  <c r="K201" i="17"/>
  <c r="C201" i="17"/>
  <c r="C200" i="17"/>
  <c r="AE199" i="17"/>
  <c r="AD199" i="17"/>
  <c r="AC199" i="17"/>
  <c r="AB199" i="17"/>
  <c r="AA199" i="17"/>
  <c r="Z199" i="17"/>
  <c r="Y199" i="17"/>
  <c r="X199" i="17"/>
  <c r="W199" i="17"/>
  <c r="V199" i="17"/>
  <c r="U199" i="17"/>
  <c r="T199" i="17"/>
  <c r="S199" i="17"/>
  <c r="R199" i="17"/>
  <c r="Q199" i="17"/>
  <c r="P199" i="17"/>
  <c r="O199" i="17"/>
  <c r="N199" i="17"/>
  <c r="M199" i="17"/>
  <c r="L199" i="17"/>
  <c r="K199" i="17"/>
  <c r="C199" i="17"/>
  <c r="C198" i="17"/>
  <c r="AE197" i="17"/>
  <c r="AD197" i="17"/>
  <c r="AC197" i="17"/>
  <c r="AB197" i="17"/>
  <c r="AA197" i="17"/>
  <c r="Z197" i="17"/>
  <c r="Y197" i="17"/>
  <c r="X197" i="17"/>
  <c r="W197" i="17"/>
  <c r="V197" i="17"/>
  <c r="U197" i="17"/>
  <c r="T197" i="17"/>
  <c r="S197" i="17"/>
  <c r="R197" i="17"/>
  <c r="Q197" i="17"/>
  <c r="P197" i="17"/>
  <c r="O197" i="17"/>
  <c r="N197" i="17"/>
  <c r="M197" i="17"/>
  <c r="L197" i="17"/>
  <c r="K197" i="17"/>
  <c r="C197" i="17"/>
  <c r="C196" i="17"/>
  <c r="AE195" i="17"/>
  <c r="AD195" i="17"/>
  <c r="AC195" i="17"/>
  <c r="AB195" i="17"/>
  <c r="AA195" i="17"/>
  <c r="Z195" i="17"/>
  <c r="Y195" i="17"/>
  <c r="X195" i="17"/>
  <c r="W195" i="17"/>
  <c r="V195" i="17"/>
  <c r="U195" i="17"/>
  <c r="T195" i="17"/>
  <c r="S195" i="17"/>
  <c r="R195" i="17"/>
  <c r="Q195" i="17"/>
  <c r="P195" i="17"/>
  <c r="O195" i="17"/>
  <c r="N195" i="17"/>
  <c r="M195" i="17"/>
  <c r="L195" i="17"/>
  <c r="K195" i="17"/>
  <c r="C195" i="17"/>
  <c r="AJ194" i="17"/>
  <c r="AI194" i="17"/>
  <c r="AH194" i="17"/>
  <c r="AG194" i="17"/>
  <c r="AF194" i="17"/>
  <c r="AE194" i="17"/>
  <c r="AD194" i="17"/>
  <c r="AC194" i="17"/>
  <c r="AB194" i="17"/>
  <c r="AA194" i="17"/>
  <c r="Z194" i="17"/>
  <c r="Y194" i="17"/>
  <c r="X194" i="17"/>
  <c r="W194" i="17"/>
  <c r="V194" i="17"/>
  <c r="U194" i="17"/>
  <c r="T194" i="17"/>
  <c r="S194" i="17"/>
  <c r="R194" i="17"/>
  <c r="Q194" i="17"/>
  <c r="P194" i="17"/>
  <c r="O194" i="17"/>
  <c r="N194" i="17"/>
  <c r="M194" i="17"/>
  <c r="L194" i="17"/>
  <c r="K194" i="17"/>
  <c r="C194" i="17"/>
  <c r="AE193" i="17"/>
  <c r="AE191" i="17" s="1"/>
  <c r="AD193" i="17"/>
  <c r="AC193" i="17"/>
  <c r="AB193" i="17"/>
  <c r="AB191" i="17" s="1"/>
  <c r="AA193" i="17"/>
  <c r="Z193" i="17"/>
  <c r="Z191" i="17" s="1"/>
  <c r="Y193" i="17"/>
  <c r="X193" i="17"/>
  <c r="X191" i="17" s="1"/>
  <c r="W193" i="17"/>
  <c r="W191" i="17" s="1"/>
  <c r="V193" i="17"/>
  <c r="V191" i="17" s="1"/>
  <c r="U193" i="17"/>
  <c r="U191" i="17" s="1"/>
  <c r="T193" i="17"/>
  <c r="T191" i="17" s="1"/>
  <c r="S193" i="17"/>
  <c r="S191" i="17" s="1"/>
  <c r="R193" i="17"/>
  <c r="R191" i="17" s="1"/>
  <c r="Q193" i="17"/>
  <c r="P193" i="17"/>
  <c r="P191" i="17" s="1"/>
  <c r="O193" i="17"/>
  <c r="O191" i="17" s="1"/>
  <c r="N193" i="17"/>
  <c r="M193" i="17"/>
  <c r="L193" i="17"/>
  <c r="L191" i="17" s="1"/>
  <c r="K193" i="17"/>
  <c r="K191" i="17" s="1"/>
  <c r="C193" i="17"/>
  <c r="AJ192" i="17"/>
  <c r="AI192" i="17"/>
  <c r="AI190" i="17" s="1"/>
  <c r="AH192" i="17"/>
  <c r="AG192" i="17"/>
  <c r="AF192" i="17"/>
  <c r="AE192" i="17"/>
  <c r="AE190" i="17" s="1"/>
  <c r="AD192" i="17"/>
  <c r="AC192" i="17"/>
  <c r="AC190" i="17" s="1"/>
  <c r="AB192" i="17"/>
  <c r="AA192" i="17"/>
  <c r="AA190" i="17" s="1"/>
  <c r="Z192" i="17"/>
  <c r="Z190" i="17" s="1"/>
  <c r="Y192" i="17"/>
  <c r="Y190" i="17" s="1"/>
  <c r="X192" i="17"/>
  <c r="X190" i="17" s="1"/>
  <c r="W192" i="17"/>
  <c r="W190" i="17" s="1"/>
  <c r="V192" i="17"/>
  <c r="V190" i="17" s="1"/>
  <c r="U192" i="17"/>
  <c r="U190" i="17" s="1"/>
  <c r="T192" i="17"/>
  <c r="S192" i="17"/>
  <c r="S190" i="17" s="1"/>
  <c r="R192" i="17"/>
  <c r="R190" i="17" s="1"/>
  <c r="Q192" i="17"/>
  <c r="P192" i="17"/>
  <c r="O192" i="17"/>
  <c r="O190" i="17" s="1"/>
  <c r="N192" i="17"/>
  <c r="M192" i="17"/>
  <c r="M190" i="17" s="1"/>
  <c r="L192" i="17"/>
  <c r="K192" i="17"/>
  <c r="K190" i="17" s="1"/>
  <c r="C192" i="17"/>
  <c r="AD191" i="17"/>
  <c r="AC191" i="17"/>
  <c r="AA191" i="17"/>
  <c r="Y191" i="17"/>
  <c r="Q191" i="17"/>
  <c r="N191" i="17"/>
  <c r="M191" i="17"/>
  <c r="C191" i="17"/>
  <c r="AJ190" i="17"/>
  <c r="AH190" i="17"/>
  <c r="AG190" i="17"/>
  <c r="AF190" i="17"/>
  <c r="AD190" i="17"/>
  <c r="AB190" i="17"/>
  <c r="T190" i="17"/>
  <c r="Q190" i="17"/>
  <c r="P190" i="17"/>
  <c r="N190" i="17"/>
  <c r="L190" i="17"/>
  <c r="C190" i="17"/>
  <c r="C189" i="17"/>
  <c r="C188" i="17"/>
  <c r="AC187" i="17"/>
  <c r="Q187" i="17"/>
  <c r="C187" i="17"/>
  <c r="T186" i="17"/>
  <c r="P186" i="17"/>
  <c r="C186" i="17"/>
  <c r="AE185" i="17"/>
  <c r="AD185" i="17"/>
  <c r="AD183" i="17" s="1"/>
  <c r="AC185" i="17"/>
  <c r="AC189" i="17" s="1"/>
  <c r="AB185" i="17"/>
  <c r="AB183" i="17" s="1"/>
  <c r="AA185" i="17"/>
  <c r="AA183" i="17" s="1"/>
  <c r="Z185" i="17"/>
  <c r="Z183" i="17" s="1"/>
  <c r="Y185" i="17"/>
  <c r="X185" i="17"/>
  <c r="X183" i="17" s="1"/>
  <c r="W185" i="17"/>
  <c r="V185" i="17"/>
  <c r="V183" i="17" s="1"/>
  <c r="U185" i="17"/>
  <c r="U189" i="17" s="1"/>
  <c r="U187" i="17" s="1"/>
  <c r="T185" i="17"/>
  <c r="T183" i="17" s="1"/>
  <c r="S185" i="17"/>
  <c r="S183" i="17" s="1"/>
  <c r="R185" i="17"/>
  <c r="R183" i="17" s="1"/>
  <c r="Q185" i="17"/>
  <c r="Q183" i="17" s="1"/>
  <c r="P185" i="17"/>
  <c r="P183" i="17" s="1"/>
  <c r="O185" i="17"/>
  <c r="N185" i="17"/>
  <c r="N183" i="17" s="1"/>
  <c r="M185" i="17"/>
  <c r="M189" i="17" s="1"/>
  <c r="M187" i="17" s="1"/>
  <c r="L185" i="17"/>
  <c r="L183" i="17" s="1"/>
  <c r="K185" i="17"/>
  <c r="K183" i="17" s="1"/>
  <c r="C185" i="17"/>
  <c r="AJ184" i="17"/>
  <c r="AJ182" i="17" s="1"/>
  <c r="AI184" i="17"/>
  <c r="AI182" i="17" s="1"/>
  <c r="AH184" i="17"/>
  <c r="AG184" i="17"/>
  <c r="AG182" i="17" s="1"/>
  <c r="AF184" i="17"/>
  <c r="AF188" i="17" s="1"/>
  <c r="AF186" i="17" s="1"/>
  <c r="AE184" i="17"/>
  <c r="AE182" i="17" s="1"/>
  <c r="AD184" i="17"/>
  <c r="AD182" i="17" s="1"/>
  <c r="AC184" i="17"/>
  <c r="AC182" i="17" s="1"/>
  <c r="AB184" i="17"/>
  <c r="AA184" i="17"/>
  <c r="AA182" i="17" s="1"/>
  <c r="Z184" i="17"/>
  <c r="Y184" i="17"/>
  <c r="Y182" i="17" s="1"/>
  <c r="X184" i="17"/>
  <c r="X188" i="17" s="1"/>
  <c r="X186" i="17" s="1"/>
  <c r="W184" i="17"/>
  <c r="W182" i="17" s="1"/>
  <c r="V184" i="17"/>
  <c r="U184" i="17"/>
  <c r="U182" i="17" s="1"/>
  <c r="T184" i="17"/>
  <c r="S184" i="17"/>
  <c r="S182" i="17" s="1"/>
  <c r="R184" i="17"/>
  <c r="Q184" i="17"/>
  <c r="Q182" i="17" s="1"/>
  <c r="P184" i="17"/>
  <c r="P188" i="17" s="1"/>
  <c r="O184" i="17"/>
  <c r="O182" i="17" s="1"/>
  <c r="N184" i="17"/>
  <c r="N182" i="17" s="1"/>
  <c r="M184" i="17"/>
  <c r="M182" i="17" s="1"/>
  <c r="L184" i="17"/>
  <c r="K184" i="17"/>
  <c r="K182" i="17" s="1"/>
  <c r="C184" i="17"/>
  <c r="AE183" i="17"/>
  <c r="AC183" i="17"/>
  <c r="Y183" i="17"/>
  <c r="W183" i="17"/>
  <c r="O183" i="17"/>
  <c r="M183" i="17"/>
  <c r="C183" i="17"/>
  <c r="AH182" i="17"/>
  <c r="AB182" i="17"/>
  <c r="Z182" i="17"/>
  <c r="X182" i="17"/>
  <c r="V182" i="17"/>
  <c r="T182" i="17"/>
  <c r="R182" i="17"/>
  <c r="L182" i="17"/>
  <c r="C182" i="17"/>
  <c r="AE181" i="17"/>
  <c r="AE179" i="17" s="1"/>
  <c r="AD181" i="17"/>
  <c r="AD179" i="17" s="1"/>
  <c r="AC181" i="17"/>
  <c r="AB181" i="17"/>
  <c r="AA181" i="17"/>
  <c r="Z181" i="17"/>
  <c r="Z179" i="17" s="1"/>
  <c r="Y181" i="17"/>
  <c r="Y189" i="17" s="1"/>
  <c r="Y187" i="17" s="1"/>
  <c r="X181" i="17"/>
  <c r="W181" i="17"/>
  <c r="W189" i="17" s="1"/>
  <c r="W187" i="17" s="1"/>
  <c r="V181" i="17"/>
  <c r="V179" i="17" s="1"/>
  <c r="U181" i="17"/>
  <c r="T181" i="17"/>
  <c r="S181" i="17"/>
  <c r="R181" i="17"/>
  <c r="R179" i="17" s="1"/>
  <c r="Q181" i="17"/>
  <c r="Q189" i="17" s="1"/>
  <c r="P181" i="17"/>
  <c r="O181" i="17"/>
  <c r="O189" i="17" s="1"/>
  <c r="O187" i="17" s="1"/>
  <c r="N181" i="17"/>
  <c r="N179" i="17" s="1"/>
  <c r="M181" i="17"/>
  <c r="M179" i="17" s="1"/>
  <c r="L181" i="17"/>
  <c r="L179" i="17" s="1"/>
  <c r="K181" i="17"/>
  <c r="C181" i="17"/>
  <c r="AJ180" i="17"/>
  <c r="AJ188" i="17" s="1"/>
  <c r="AJ186" i="17" s="1"/>
  <c r="AI180" i="17"/>
  <c r="AH180" i="17"/>
  <c r="AH178" i="17" s="1"/>
  <c r="AG180" i="17"/>
  <c r="AG178" i="17" s="1"/>
  <c r="AF180" i="17"/>
  <c r="AE180" i="17"/>
  <c r="AD180" i="17"/>
  <c r="AC180" i="17"/>
  <c r="AC178" i="17" s="1"/>
  <c r="AB180" i="17"/>
  <c r="AB188" i="17" s="1"/>
  <c r="AB186" i="17" s="1"/>
  <c r="AA180" i="17"/>
  <c r="Z180" i="17"/>
  <c r="Z188" i="17" s="1"/>
  <c r="Z186" i="17" s="1"/>
  <c r="Y180" i="17"/>
  <c r="Y178" i="17" s="1"/>
  <c r="X180" i="17"/>
  <c r="W180" i="17"/>
  <c r="V180" i="17"/>
  <c r="U180" i="17"/>
  <c r="U178" i="17" s="1"/>
  <c r="T180" i="17"/>
  <c r="T188" i="17" s="1"/>
  <c r="S180" i="17"/>
  <c r="R180" i="17"/>
  <c r="R188" i="17" s="1"/>
  <c r="R186" i="17" s="1"/>
  <c r="Q180" i="17"/>
  <c r="Q178" i="17" s="1"/>
  <c r="P180" i="17"/>
  <c r="O180" i="17"/>
  <c r="O178" i="17" s="1"/>
  <c r="N180" i="17"/>
  <c r="M180" i="17"/>
  <c r="M178" i="17" s="1"/>
  <c r="L180" i="17"/>
  <c r="L188" i="17" s="1"/>
  <c r="L186" i="17" s="1"/>
  <c r="K180" i="17"/>
  <c r="C180" i="17"/>
  <c r="AC179" i="17"/>
  <c r="AB179" i="17"/>
  <c r="AA179" i="17"/>
  <c r="Y179" i="17"/>
  <c r="U179" i="17"/>
  <c r="S179" i="17"/>
  <c r="Q179" i="17"/>
  <c r="K179" i="17"/>
  <c r="C179" i="17"/>
  <c r="AJ178" i="17"/>
  <c r="AF178" i="17"/>
  <c r="AE178" i="17"/>
  <c r="AD178" i="17"/>
  <c r="X178" i="17"/>
  <c r="V178" i="17"/>
  <c r="T178" i="17"/>
  <c r="R178" i="17"/>
  <c r="P178" i="17"/>
  <c r="N178" i="17"/>
  <c r="C178" i="17"/>
  <c r="AE177" i="17"/>
  <c r="AD177" i="17"/>
  <c r="AC177" i="17"/>
  <c r="AC175" i="17" s="1"/>
  <c r="AB177" i="17"/>
  <c r="AB175" i="17" s="1"/>
  <c r="AA177" i="17"/>
  <c r="Z177" i="17"/>
  <c r="Z175" i="17" s="1"/>
  <c r="Y177" i="17"/>
  <c r="X177" i="17"/>
  <c r="X175" i="17" s="1"/>
  <c r="W177" i="17"/>
  <c r="W175" i="17" s="1"/>
  <c r="V177" i="17"/>
  <c r="V175" i="17" s="1"/>
  <c r="U177" i="17"/>
  <c r="U175" i="17" s="1"/>
  <c r="T177" i="17"/>
  <c r="T175" i="17" s="1"/>
  <c r="S177" i="17"/>
  <c r="S175" i="17" s="1"/>
  <c r="R177" i="17"/>
  <c r="R175" i="17" s="1"/>
  <c r="Q177" i="17"/>
  <c r="P177" i="17"/>
  <c r="P175" i="17" s="1"/>
  <c r="O177" i="17"/>
  <c r="N177" i="17"/>
  <c r="M177" i="17"/>
  <c r="M175" i="17" s="1"/>
  <c r="L177" i="17"/>
  <c r="L175" i="17" s="1"/>
  <c r="K177" i="17"/>
  <c r="C177" i="17"/>
  <c r="AJ176" i="17"/>
  <c r="AI176" i="17"/>
  <c r="AI174" i="17" s="1"/>
  <c r="AH176" i="17"/>
  <c r="AH174" i="17" s="1"/>
  <c r="AG176" i="17"/>
  <c r="AG174" i="17" s="1"/>
  <c r="AF176" i="17"/>
  <c r="AF174" i="17" s="1"/>
  <c r="AE176" i="17"/>
  <c r="AE174" i="17" s="1"/>
  <c r="AD176" i="17"/>
  <c r="AD174" i="17" s="1"/>
  <c r="AC176" i="17"/>
  <c r="AC174" i="17" s="1"/>
  <c r="AB176" i="17"/>
  <c r="AA176" i="17"/>
  <c r="AA174" i="17" s="1"/>
  <c r="Z176" i="17"/>
  <c r="Y176" i="17"/>
  <c r="X176" i="17"/>
  <c r="X174" i="17" s="1"/>
  <c r="W176" i="17"/>
  <c r="W174" i="17" s="1"/>
  <c r="V176" i="17"/>
  <c r="U176" i="17"/>
  <c r="U174" i="17" s="1"/>
  <c r="T176" i="17"/>
  <c r="S176" i="17"/>
  <c r="S174" i="17" s="1"/>
  <c r="R176" i="17"/>
  <c r="R174" i="17" s="1"/>
  <c r="Q176" i="17"/>
  <c r="Q174" i="17" s="1"/>
  <c r="P176" i="17"/>
  <c r="P174" i="17" s="1"/>
  <c r="O176" i="17"/>
  <c r="O174" i="17" s="1"/>
  <c r="N176" i="17"/>
  <c r="N174" i="17" s="1"/>
  <c r="M176" i="17"/>
  <c r="M174" i="17" s="1"/>
  <c r="L176" i="17"/>
  <c r="K176" i="17"/>
  <c r="K174" i="17" s="1"/>
  <c r="C176" i="17"/>
  <c r="AE175" i="17"/>
  <c r="AD175" i="17"/>
  <c r="AA175" i="17"/>
  <c r="Y175" i="17"/>
  <c r="Q175" i="17"/>
  <c r="O175" i="17"/>
  <c r="N175" i="17"/>
  <c r="K175" i="17"/>
  <c r="C175" i="17"/>
  <c r="AJ174" i="17"/>
  <c r="AB174" i="17"/>
  <c r="Z174" i="17"/>
  <c r="Y174" i="17"/>
  <c r="V174" i="17"/>
  <c r="T174" i="17"/>
  <c r="L174" i="17"/>
  <c r="C174" i="17"/>
  <c r="AE173" i="17"/>
  <c r="AD173" i="17"/>
  <c r="N173" i="17"/>
  <c r="C173" i="17"/>
  <c r="U172" i="17"/>
  <c r="R172" i="17"/>
  <c r="C172" i="17"/>
  <c r="C171" i="17"/>
  <c r="C170" i="17"/>
  <c r="AE169" i="17"/>
  <c r="AD169" i="17"/>
  <c r="AD167" i="17" s="1"/>
  <c r="AC169" i="17"/>
  <c r="AC173" i="17" s="1"/>
  <c r="AB169" i="17"/>
  <c r="AB167" i="17" s="1"/>
  <c r="AA169" i="17"/>
  <c r="Z169" i="17"/>
  <c r="Y169" i="17"/>
  <c r="X169" i="17"/>
  <c r="X167" i="17" s="1"/>
  <c r="W169" i="17"/>
  <c r="W167" i="17" s="1"/>
  <c r="V169" i="17"/>
  <c r="V167" i="17" s="1"/>
  <c r="U169" i="17"/>
  <c r="U173" i="17" s="1"/>
  <c r="T169" i="17"/>
  <c r="T167" i="17" s="1"/>
  <c r="S169" i="17"/>
  <c r="S167" i="17" s="1"/>
  <c r="R169" i="17"/>
  <c r="R167" i="17" s="1"/>
  <c r="Q169" i="17"/>
  <c r="P169" i="17"/>
  <c r="P167" i="17" s="1"/>
  <c r="O169" i="17"/>
  <c r="O173" i="17" s="1"/>
  <c r="N169" i="17"/>
  <c r="N167" i="17" s="1"/>
  <c r="M169" i="17"/>
  <c r="M173" i="17" s="1"/>
  <c r="L169" i="17"/>
  <c r="L167" i="17" s="1"/>
  <c r="K169" i="17"/>
  <c r="C169" i="17"/>
  <c r="AJ168" i="17"/>
  <c r="AI168" i="17"/>
  <c r="AI166" i="17" s="1"/>
  <c r="AH168" i="17"/>
  <c r="AH166" i="17" s="1"/>
  <c r="AH170" i="17" s="1"/>
  <c r="AG168" i="17"/>
  <c r="AG166" i="17" s="1"/>
  <c r="AF168" i="17"/>
  <c r="AF172" i="17" s="1"/>
  <c r="AE168" i="17"/>
  <c r="AE166" i="17" s="1"/>
  <c r="AD168" i="17"/>
  <c r="AD166" i="17" s="1"/>
  <c r="AC168" i="17"/>
  <c r="AC166" i="17" s="1"/>
  <c r="AB168" i="17"/>
  <c r="AA168" i="17"/>
  <c r="AA166" i="17" s="1"/>
  <c r="Z168" i="17"/>
  <c r="Z172" i="17" s="1"/>
  <c r="Y168" i="17"/>
  <c r="Y166" i="17" s="1"/>
  <c r="X168" i="17"/>
  <c r="X172" i="17" s="1"/>
  <c r="W168" i="17"/>
  <c r="W166" i="17" s="1"/>
  <c r="V168" i="17"/>
  <c r="V166" i="17" s="1"/>
  <c r="U168" i="17"/>
  <c r="U166" i="17" s="1"/>
  <c r="T168" i="17"/>
  <c r="T166" i="17" s="1"/>
  <c r="S168" i="17"/>
  <c r="S166" i="17" s="1"/>
  <c r="R168" i="17"/>
  <c r="R166" i="17" s="1"/>
  <c r="R170" i="17" s="1"/>
  <c r="Q168" i="17"/>
  <c r="Q166" i="17" s="1"/>
  <c r="P168" i="17"/>
  <c r="P172" i="17" s="1"/>
  <c r="O168" i="17"/>
  <c r="O166" i="17" s="1"/>
  <c r="N168" i="17"/>
  <c r="N166" i="17" s="1"/>
  <c r="M168" i="17"/>
  <c r="L168" i="17"/>
  <c r="K168" i="17"/>
  <c r="K166" i="17" s="1"/>
  <c r="C168" i="17"/>
  <c r="AE167" i="17"/>
  <c r="AC167" i="17"/>
  <c r="AA167" i="17"/>
  <c r="Z167" i="17"/>
  <c r="Y167" i="17"/>
  <c r="Q167" i="17"/>
  <c r="O167" i="17"/>
  <c r="M167" i="17"/>
  <c r="K167" i="17"/>
  <c r="C167" i="17"/>
  <c r="AJ166" i="17"/>
  <c r="AF166" i="17"/>
  <c r="AB166" i="17"/>
  <c r="Z166" i="17"/>
  <c r="Z170" i="17" s="1"/>
  <c r="X166" i="17"/>
  <c r="P166" i="17"/>
  <c r="M166" i="17"/>
  <c r="L166" i="17"/>
  <c r="C166" i="17"/>
  <c r="AE165" i="17"/>
  <c r="AE163" i="17" s="1"/>
  <c r="AE171" i="17" s="1"/>
  <c r="AD165" i="17"/>
  <c r="AD163" i="17" s="1"/>
  <c r="AC165" i="17"/>
  <c r="AB165" i="17"/>
  <c r="AA165" i="17"/>
  <c r="Z165" i="17"/>
  <c r="Z163" i="17" s="1"/>
  <c r="Y165" i="17"/>
  <c r="Y173" i="17" s="1"/>
  <c r="X165" i="17"/>
  <c r="X163" i="17" s="1"/>
  <c r="X171" i="17" s="1"/>
  <c r="W165" i="17"/>
  <c r="W173" i="17" s="1"/>
  <c r="V165" i="17"/>
  <c r="V163" i="17" s="1"/>
  <c r="U165" i="17"/>
  <c r="T165" i="17"/>
  <c r="T173" i="17" s="1"/>
  <c r="S165" i="17"/>
  <c r="R165" i="17"/>
  <c r="R163" i="17" s="1"/>
  <c r="Q165" i="17"/>
  <c r="Q173" i="17" s="1"/>
  <c r="P165" i="17"/>
  <c r="P163" i="17" s="1"/>
  <c r="P171" i="17" s="1"/>
  <c r="O165" i="17"/>
  <c r="O163" i="17" s="1"/>
  <c r="O171" i="17" s="1"/>
  <c r="N165" i="17"/>
  <c r="N163" i="17" s="1"/>
  <c r="M165" i="17"/>
  <c r="L165" i="17"/>
  <c r="K165" i="17"/>
  <c r="C165" i="17"/>
  <c r="AJ164" i="17"/>
  <c r="AJ172" i="17" s="1"/>
  <c r="AI164" i="17"/>
  <c r="AI162" i="17" s="1"/>
  <c r="AI170" i="17" s="1"/>
  <c r="AH164" i="17"/>
  <c r="AH172" i="17" s="1"/>
  <c r="AG164" i="17"/>
  <c r="AG162" i="17" s="1"/>
  <c r="AF164" i="17"/>
  <c r="AE164" i="17"/>
  <c r="AE162" i="17" s="1"/>
  <c r="AE170" i="17" s="1"/>
  <c r="AD164" i="17"/>
  <c r="AD162" i="17" s="1"/>
  <c r="AC164" i="17"/>
  <c r="AC162" i="17" s="1"/>
  <c r="AB164" i="17"/>
  <c r="AB172" i="17" s="1"/>
  <c r="AA164" i="17"/>
  <c r="AA162" i="17" s="1"/>
  <c r="AA170" i="17" s="1"/>
  <c r="Z164" i="17"/>
  <c r="Y164" i="17"/>
  <c r="Y162" i="17" s="1"/>
  <c r="X164" i="17"/>
  <c r="W164" i="17"/>
  <c r="W172" i="17" s="1"/>
  <c r="V164" i="17"/>
  <c r="U164" i="17"/>
  <c r="U162" i="17" s="1"/>
  <c r="T164" i="17"/>
  <c r="T172" i="17" s="1"/>
  <c r="S164" i="17"/>
  <c r="S162" i="17" s="1"/>
  <c r="S170" i="17" s="1"/>
  <c r="R164" i="17"/>
  <c r="Q164" i="17"/>
  <c r="Q162" i="17" s="1"/>
  <c r="P164" i="17"/>
  <c r="P162" i="17" s="1"/>
  <c r="P170" i="17" s="1"/>
  <c r="O164" i="17"/>
  <c r="O172" i="17" s="1"/>
  <c r="N164" i="17"/>
  <c r="M164" i="17"/>
  <c r="M162" i="17" s="1"/>
  <c r="M170" i="17" s="1"/>
  <c r="L164" i="17"/>
  <c r="L172" i="17" s="1"/>
  <c r="K164" i="17"/>
  <c r="K162" i="17" s="1"/>
  <c r="K170" i="17" s="1"/>
  <c r="C164" i="17"/>
  <c r="AC163" i="17"/>
  <c r="AB163" i="17"/>
  <c r="AA163" i="17"/>
  <c r="AA171" i="17" s="1"/>
  <c r="W163" i="17"/>
  <c r="W171" i="17" s="1"/>
  <c r="U163" i="17"/>
  <c r="M163" i="17"/>
  <c r="L163" i="17"/>
  <c r="C163" i="17"/>
  <c r="AJ162" i="17"/>
  <c r="AJ170" i="17" s="1"/>
  <c r="AH162" i="17"/>
  <c r="AF162" i="17"/>
  <c r="Z162" i="17"/>
  <c r="X162" i="17"/>
  <c r="W162" i="17"/>
  <c r="W170" i="17" s="1"/>
  <c r="R162" i="17"/>
  <c r="C162" i="17"/>
  <c r="AE161" i="17"/>
  <c r="AD161" i="17"/>
  <c r="AC161" i="17"/>
  <c r="AB161" i="17"/>
  <c r="AA161" i="17"/>
  <c r="Z161" i="17"/>
  <c r="Y161" i="17"/>
  <c r="X161" i="17"/>
  <c r="W161" i="17"/>
  <c r="V161" i="17"/>
  <c r="U161" i="17"/>
  <c r="T161" i="17"/>
  <c r="S161" i="17"/>
  <c r="R161" i="17"/>
  <c r="Q161" i="17"/>
  <c r="P161" i="17"/>
  <c r="O161" i="17"/>
  <c r="N161" i="17"/>
  <c r="M161" i="17"/>
  <c r="L161" i="17"/>
  <c r="K161" i="17"/>
  <c r="C161" i="17"/>
  <c r="AJ160" i="17"/>
  <c r="AI160" i="17"/>
  <c r="AH160" i="17"/>
  <c r="AG160" i="17"/>
  <c r="AF160" i="17"/>
  <c r="AE160" i="17"/>
  <c r="AD160" i="17"/>
  <c r="AC160" i="17"/>
  <c r="AB160" i="17"/>
  <c r="AA160" i="17"/>
  <c r="Z160" i="17"/>
  <c r="Y160" i="17"/>
  <c r="X160" i="17"/>
  <c r="W160" i="17"/>
  <c r="V160" i="17"/>
  <c r="U160" i="17"/>
  <c r="T160" i="17"/>
  <c r="S160" i="17"/>
  <c r="R160" i="17"/>
  <c r="Q160" i="17"/>
  <c r="P160" i="17"/>
  <c r="O160" i="17"/>
  <c r="N160" i="17"/>
  <c r="M160" i="17"/>
  <c r="L160" i="17"/>
  <c r="K160" i="17"/>
  <c r="C160" i="17"/>
  <c r="C159" i="17"/>
  <c r="AE158" i="17"/>
  <c r="AD158" i="17"/>
  <c r="AC158" i="17"/>
  <c r="AB158" i="17"/>
  <c r="AA158" i="17"/>
  <c r="Z158" i="17"/>
  <c r="Y158" i="17"/>
  <c r="X158" i="17"/>
  <c r="W158" i="17"/>
  <c r="V158" i="17"/>
  <c r="U158" i="17"/>
  <c r="T158" i="17"/>
  <c r="S158" i="17"/>
  <c r="R158" i="17"/>
  <c r="Q158" i="17"/>
  <c r="P158" i="17"/>
  <c r="O158" i="17"/>
  <c r="N158" i="17"/>
  <c r="M158" i="17"/>
  <c r="L158" i="17"/>
  <c r="K158" i="17"/>
  <c r="C158" i="17"/>
  <c r="C157" i="17"/>
  <c r="AJ156" i="17"/>
  <c r="AI156" i="17"/>
  <c r="AH156" i="17"/>
  <c r="AG156" i="17"/>
  <c r="AF156" i="17"/>
  <c r="AE156" i="17"/>
  <c r="AD156" i="17"/>
  <c r="AC156" i="17"/>
  <c r="AB156" i="17"/>
  <c r="AA156" i="17"/>
  <c r="Z156" i="17"/>
  <c r="Y156" i="17"/>
  <c r="X156" i="17"/>
  <c r="W156" i="17"/>
  <c r="V156" i="17"/>
  <c r="U156" i="17"/>
  <c r="T156" i="17"/>
  <c r="S156" i="17"/>
  <c r="R156" i="17"/>
  <c r="Q156" i="17"/>
  <c r="P156" i="17"/>
  <c r="O156" i="17"/>
  <c r="N156" i="17"/>
  <c r="M156" i="17"/>
  <c r="L156" i="17"/>
  <c r="K156" i="17"/>
  <c r="C156" i="17"/>
  <c r="AE155" i="17"/>
  <c r="AD155" i="17"/>
  <c r="AC155" i="17"/>
  <c r="AB155" i="17"/>
  <c r="AA155" i="17"/>
  <c r="Z155" i="17"/>
  <c r="Y155" i="17"/>
  <c r="X155" i="17"/>
  <c r="W155" i="17"/>
  <c r="V155" i="17"/>
  <c r="U155" i="17"/>
  <c r="T155" i="17"/>
  <c r="S155" i="17"/>
  <c r="R155" i="17"/>
  <c r="Q155" i="17"/>
  <c r="P155" i="17"/>
  <c r="O155" i="17"/>
  <c r="N155" i="17"/>
  <c r="M155" i="17"/>
  <c r="L155" i="17"/>
  <c r="K155" i="17"/>
  <c r="C155" i="17"/>
  <c r="AE154" i="17"/>
  <c r="AD154" i="17"/>
  <c r="AC154" i="17"/>
  <c r="AB154" i="17"/>
  <c r="AA154" i="17"/>
  <c r="Z154" i="17"/>
  <c r="Y154" i="17"/>
  <c r="X154" i="17"/>
  <c r="W154" i="17"/>
  <c r="V154" i="17"/>
  <c r="U154" i="17"/>
  <c r="T154" i="17"/>
  <c r="S154" i="17"/>
  <c r="R154" i="17"/>
  <c r="Q154" i="17"/>
  <c r="P154" i="17"/>
  <c r="O154" i="17"/>
  <c r="N154" i="17"/>
  <c r="M154" i="17"/>
  <c r="L154" i="17"/>
  <c r="K154" i="17"/>
  <c r="C154" i="17"/>
  <c r="AE153" i="17"/>
  <c r="AD153" i="17"/>
  <c r="AC153" i="17"/>
  <c r="AB153" i="17"/>
  <c r="AA153" i="17"/>
  <c r="Z153" i="17"/>
  <c r="Y153" i="17"/>
  <c r="X153" i="17"/>
  <c r="W153" i="17"/>
  <c r="V153" i="17"/>
  <c r="U153" i="17"/>
  <c r="T153" i="17"/>
  <c r="S153" i="17"/>
  <c r="R153" i="17"/>
  <c r="Q153" i="17"/>
  <c r="P153" i="17"/>
  <c r="O153" i="17"/>
  <c r="N153" i="17"/>
  <c r="M153" i="17"/>
  <c r="L153" i="17"/>
  <c r="K153" i="17"/>
  <c r="C153" i="17"/>
  <c r="AE152" i="17"/>
  <c r="AD152" i="17"/>
  <c r="AC152" i="17"/>
  <c r="AB152" i="17"/>
  <c r="AA152" i="17"/>
  <c r="Z152" i="17"/>
  <c r="Y152" i="17"/>
  <c r="X152" i="17"/>
  <c r="W152" i="17"/>
  <c r="V152" i="17"/>
  <c r="U152" i="17"/>
  <c r="T152" i="17"/>
  <c r="S152" i="17"/>
  <c r="R152" i="17"/>
  <c r="Q152" i="17"/>
  <c r="P152" i="17"/>
  <c r="O152" i="17"/>
  <c r="N152" i="17"/>
  <c r="M152" i="17"/>
  <c r="L152" i="17"/>
  <c r="K152" i="17"/>
  <c r="C152" i="17"/>
  <c r="AE151" i="17"/>
  <c r="AD151" i="17"/>
  <c r="AC151" i="17"/>
  <c r="AB151" i="17"/>
  <c r="AA151" i="17"/>
  <c r="Z151" i="17"/>
  <c r="Y151" i="17"/>
  <c r="X151" i="17"/>
  <c r="W151" i="17"/>
  <c r="V151" i="17"/>
  <c r="U151" i="17"/>
  <c r="T151" i="17"/>
  <c r="S151" i="17"/>
  <c r="R151" i="17"/>
  <c r="Q151" i="17"/>
  <c r="P151" i="17"/>
  <c r="O151" i="17"/>
  <c r="N151" i="17"/>
  <c r="M151" i="17"/>
  <c r="L151" i="17"/>
  <c r="K151" i="17"/>
  <c r="C151" i="17"/>
  <c r="AE150" i="17"/>
  <c r="AD150" i="17"/>
  <c r="AC150" i="17"/>
  <c r="AB150" i="17"/>
  <c r="AA150" i="17"/>
  <c r="Z150" i="17"/>
  <c r="Y150" i="17"/>
  <c r="X150" i="17"/>
  <c r="W150" i="17"/>
  <c r="V150" i="17"/>
  <c r="U150" i="17"/>
  <c r="T150" i="17"/>
  <c r="S150" i="17"/>
  <c r="R150" i="17"/>
  <c r="Q150" i="17"/>
  <c r="P150" i="17"/>
  <c r="O150" i="17"/>
  <c r="N150" i="17"/>
  <c r="M150" i="17"/>
  <c r="L150" i="17"/>
  <c r="K150" i="17"/>
  <c r="C150" i="17"/>
  <c r="AE149" i="17"/>
  <c r="AD149" i="17"/>
  <c r="AC149" i="17"/>
  <c r="AB149" i="17"/>
  <c r="AA149" i="17"/>
  <c r="Z149" i="17"/>
  <c r="Y149" i="17"/>
  <c r="X149" i="17"/>
  <c r="W149" i="17"/>
  <c r="V149" i="17"/>
  <c r="U149" i="17"/>
  <c r="T149" i="17"/>
  <c r="S149" i="17"/>
  <c r="R149" i="17"/>
  <c r="Q149" i="17"/>
  <c r="P149" i="17"/>
  <c r="O149" i="17"/>
  <c r="N149" i="17"/>
  <c r="M149" i="17"/>
  <c r="L149" i="17"/>
  <c r="K149" i="17"/>
  <c r="C149" i="17"/>
  <c r="AE148" i="17"/>
  <c r="AD148" i="17"/>
  <c r="AC148" i="17"/>
  <c r="AB148" i="17"/>
  <c r="AA148" i="17"/>
  <c r="Z148" i="17"/>
  <c r="Y148" i="17"/>
  <c r="X148" i="17"/>
  <c r="W148" i="17"/>
  <c r="V148" i="17"/>
  <c r="U148" i="17"/>
  <c r="T148" i="17"/>
  <c r="S148" i="17"/>
  <c r="R148" i="17"/>
  <c r="Q148" i="17"/>
  <c r="P148" i="17"/>
  <c r="O148" i="17"/>
  <c r="N148" i="17"/>
  <c r="M148" i="17"/>
  <c r="L148" i="17"/>
  <c r="K148" i="17"/>
  <c r="C148" i="17"/>
  <c r="AE147" i="17"/>
  <c r="AD147" i="17"/>
  <c r="AC147" i="17"/>
  <c r="AB147" i="17"/>
  <c r="AA147" i="17"/>
  <c r="Z147" i="17"/>
  <c r="Y147" i="17"/>
  <c r="X147" i="17"/>
  <c r="W147" i="17"/>
  <c r="V147" i="17"/>
  <c r="U147" i="17"/>
  <c r="T147" i="17"/>
  <c r="S147" i="17"/>
  <c r="R147" i="17"/>
  <c r="Q147" i="17"/>
  <c r="P147" i="17"/>
  <c r="O147" i="17"/>
  <c r="N147" i="17"/>
  <c r="M147" i="17"/>
  <c r="L147" i="17"/>
  <c r="K147" i="17"/>
  <c r="C147" i="17"/>
  <c r="AE146" i="17"/>
  <c r="AD146" i="17"/>
  <c r="AC146" i="17"/>
  <c r="AB146" i="17"/>
  <c r="AA146" i="17"/>
  <c r="Z146" i="17"/>
  <c r="Y146" i="17"/>
  <c r="X146" i="17"/>
  <c r="W146" i="17"/>
  <c r="V146" i="17"/>
  <c r="U146" i="17"/>
  <c r="T146" i="17"/>
  <c r="S146" i="17"/>
  <c r="R146" i="17"/>
  <c r="Q146" i="17"/>
  <c r="P146" i="17"/>
  <c r="O146" i="17"/>
  <c r="N146" i="17"/>
  <c r="M146" i="17"/>
  <c r="L146" i="17"/>
  <c r="K146" i="17"/>
  <c r="C146" i="17"/>
  <c r="AE145" i="17"/>
  <c r="AD145" i="17"/>
  <c r="AC145" i="17"/>
  <c r="AB145" i="17"/>
  <c r="AA145" i="17"/>
  <c r="Z145" i="17"/>
  <c r="Y145" i="17"/>
  <c r="X145" i="17"/>
  <c r="W145" i="17"/>
  <c r="V145" i="17"/>
  <c r="U145" i="17"/>
  <c r="T145" i="17"/>
  <c r="S145" i="17"/>
  <c r="R145" i="17"/>
  <c r="Q145" i="17"/>
  <c r="P145" i="17"/>
  <c r="O145" i="17"/>
  <c r="N145" i="17"/>
  <c r="M145" i="17"/>
  <c r="L145" i="17"/>
  <c r="K145" i="17"/>
  <c r="C145" i="17"/>
  <c r="AE144" i="17"/>
  <c r="AD144" i="17"/>
  <c r="AC144" i="17"/>
  <c r="AB144" i="17"/>
  <c r="AA144" i="17"/>
  <c r="Z144" i="17"/>
  <c r="Y144" i="17"/>
  <c r="X144" i="17"/>
  <c r="W144" i="17"/>
  <c r="V144" i="17"/>
  <c r="U144" i="17"/>
  <c r="T144" i="17"/>
  <c r="S144" i="17"/>
  <c r="R144" i="17"/>
  <c r="Q144" i="17"/>
  <c r="P144" i="17"/>
  <c r="O144" i="17"/>
  <c r="N144" i="17"/>
  <c r="M144" i="17"/>
  <c r="L144" i="17"/>
  <c r="K144" i="17"/>
  <c r="C144" i="17"/>
  <c r="AE143" i="17"/>
  <c r="AD143" i="17"/>
  <c r="AC143" i="17"/>
  <c r="AB143" i="17"/>
  <c r="AA143" i="17"/>
  <c r="Z143" i="17"/>
  <c r="Y143" i="17"/>
  <c r="X143" i="17"/>
  <c r="W143" i="17"/>
  <c r="V143" i="17"/>
  <c r="U143" i="17"/>
  <c r="T143" i="17"/>
  <c r="S143" i="17"/>
  <c r="R143" i="17"/>
  <c r="Q143" i="17"/>
  <c r="P143" i="17"/>
  <c r="O143" i="17"/>
  <c r="N143" i="17"/>
  <c r="M143" i="17"/>
  <c r="L143" i="17"/>
  <c r="K143" i="17"/>
  <c r="C143" i="17"/>
  <c r="AE142" i="17"/>
  <c r="AD142" i="17"/>
  <c r="AC142" i="17"/>
  <c r="AB142" i="17"/>
  <c r="AA142" i="17"/>
  <c r="Z142" i="17"/>
  <c r="Y142" i="17"/>
  <c r="X142" i="17"/>
  <c r="W142" i="17"/>
  <c r="V142" i="17"/>
  <c r="U142" i="17"/>
  <c r="T142" i="17"/>
  <c r="S142" i="17"/>
  <c r="R142" i="17"/>
  <c r="Q142" i="17"/>
  <c r="P142" i="17"/>
  <c r="O142" i="17"/>
  <c r="N142" i="17"/>
  <c r="M142" i="17"/>
  <c r="L142" i="17"/>
  <c r="K142" i="17"/>
  <c r="C142" i="17"/>
  <c r="AE141" i="17"/>
  <c r="AD141" i="17"/>
  <c r="AC141" i="17"/>
  <c r="AB141" i="17"/>
  <c r="AA141" i="17"/>
  <c r="Z141" i="17"/>
  <c r="Y141" i="17"/>
  <c r="X141" i="17"/>
  <c r="W141" i="17"/>
  <c r="V141" i="17"/>
  <c r="U141" i="17"/>
  <c r="T141" i="17"/>
  <c r="S141" i="17"/>
  <c r="R141" i="17"/>
  <c r="Q141" i="17"/>
  <c r="P141" i="17"/>
  <c r="O141" i="17"/>
  <c r="N141" i="17"/>
  <c r="M141" i="17"/>
  <c r="L141" i="17"/>
  <c r="K141" i="17"/>
  <c r="C141" i="17"/>
  <c r="AE140" i="17"/>
  <c r="AD140" i="17"/>
  <c r="AC140" i="17"/>
  <c r="AB140" i="17"/>
  <c r="AA140" i="17"/>
  <c r="Z140" i="17"/>
  <c r="Y140" i="17"/>
  <c r="X140" i="17"/>
  <c r="W140" i="17"/>
  <c r="V140" i="17"/>
  <c r="U140" i="17"/>
  <c r="T140" i="17"/>
  <c r="S140" i="17"/>
  <c r="R140" i="17"/>
  <c r="Q140" i="17"/>
  <c r="P140" i="17"/>
  <c r="O140" i="17"/>
  <c r="N140" i="17"/>
  <c r="M140" i="17"/>
  <c r="L140" i="17"/>
  <c r="K140" i="17"/>
  <c r="C140" i="17"/>
  <c r="AE139" i="17"/>
  <c r="AD139" i="17"/>
  <c r="AC139" i="17"/>
  <c r="AB139" i="17"/>
  <c r="AA139" i="17"/>
  <c r="Z139" i="17"/>
  <c r="Y139" i="17"/>
  <c r="X139" i="17"/>
  <c r="W139" i="17"/>
  <c r="V139" i="17"/>
  <c r="U139" i="17"/>
  <c r="T139" i="17"/>
  <c r="S139" i="17"/>
  <c r="R139" i="17"/>
  <c r="Q139" i="17"/>
  <c r="P139" i="17"/>
  <c r="O139" i="17"/>
  <c r="N139" i="17"/>
  <c r="M139" i="17"/>
  <c r="L139" i="17"/>
  <c r="K139" i="17"/>
  <c r="C139" i="17"/>
  <c r="AJ138" i="17"/>
  <c r="AI138" i="17"/>
  <c r="AH138" i="17"/>
  <c r="AG138" i="17"/>
  <c r="AF138" i="17"/>
  <c r="AE138" i="17"/>
  <c r="AD138" i="17"/>
  <c r="AC138" i="17"/>
  <c r="AB138" i="17"/>
  <c r="AA138" i="17"/>
  <c r="Z138" i="17"/>
  <c r="Y138" i="17"/>
  <c r="X138" i="17"/>
  <c r="W138" i="17"/>
  <c r="V138" i="17"/>
  <c r="U138" i="17"/>
  <c r="T138" i="17"/>
  <c r="S138" i="17"/>
  <c r="R138" i="17"/>
  <c r="Q138" i="17"/>
  <c r="P138" i="17"/>
  <c r="O138" i="17"/>
  <c r="N138" i="17"/>
  <c r="M138" i="17"/>
  <c r="L138" i="17"/>
  <c r="K138" i="17"/>
  <c r="C138" i="17"/>
  <c r="AJ137" i="17"/>
  <c r="AI137" i="17"/>
  <c r="AH137" i="17"/>
  <c r="AG137" i="17"/>
  <c r="AF137" i="17"/>
  <c r="AE137" i="17"/>
  <c r="AD137" i="17"/>
  <c r="AC137" i="17"/>
  <c r="AB137" i="17"/>
  <c r="AA137" i="17"/>
  <c r="Z137" i="17"/>
  <c r="Y137" i="17"/>
  <c r="X137" i="17"/>
  <c r="W137" i="17"/>
  <c r="V137" i="17"/>
  <c r="U137" i="17"/>
  <c r="T137" i="17"/>
  <c r="S137" i="17"/>
  <c r="R137" i="17"/>
  <c r="Q137" i="17"/>
  <c r="P137" i="17"/>
  <c r="O137" i="17"/>
  <c r="N137" i="17"/>
  <c r="M137" i="17"/>
  <c r="L137" i="17"/>
  <c r="K137" i="17"/>
  <c r="C137" i="17"/>
  <c r="AJ136" i="17"/>
  <c r="AI136" i="17"/>
  <c r="AH136" i="17"/>
  <c r="AG136" i="17"/>
  <c r="AF136" i="17"/>
  <c r="AE136" i="17"/>
  <c r="AD136" i="17"/>
  <c r="AC136" i="17"/>
  <c r="AB136" i="17"/>
  <c r="AA136" i="17"/>
  <c r="Z136" i="17"/>
  <c r="Y136" i="17"/>
  <c r="X136" i="17"/>
  <c r="W136" i="17"/>
  <c r="V136" i="17"/>
  <c r="U136" i="17"/>
  <c r="T136" i="17"/>
  <c r="S136" i="17"/>
  <c r="R136" i="17"/>
  <c r="Q136" i="17"/>
  <c r="P136" i="17"/>
  <c r="O136" i="17"/>
  <c r="N136" i="17"/>
  <c r="M136" i="17"/>
  <c r="L136" i="17"/>
  <c r="K136" i="17"/>
  <c r="C136" i="17"/>
  <c r="AJ135" i="17"/>
  <c r="AI135" i="17"/>
  <c r="AH135" i="17"/>
  <c r="AG135" i="17"/>
  <c r="AF135" i="17"/>
  <c r="AE135" i="17"/>
  <c r="AD135" i="17"/>
  <c r="AC135" i="17"/>
  <c r="AB135" i="17"/>
  <c r="AA135" i="17"/>
  <c r="Z135" i="17"/>
  <c r="Y135" i="17"/>
  <c r="X135" i="17"/>
  <c r="W135" i="17"/>
  <c r="V135" i="17"/>
  <c r="U135" i="17"/>
  <c r="T135" i="17"/>
  <c r="S135" i="17"/>
  <c r="R135" i="17"/>
  <c r="Q135" i="17"/>
  <c r="P135" i="17"/>
  <c r="O135" i="17"/>
  <c r="N135" i="17"/>
  <c r="M135" i="17"/>
  <c r="L135" i="17"/>
  <c r="K135" i="17"/>
  <c r="C135" i="17"/>
  <c r="AJ134" i="17"/>
  <c r="AI134" i="17"/>
  <c r="AH134" i="17"/>
  <c r="AG134" i="17"/>
  <c r="AF134" i="17"/>
  <c r="AE134" i="17"/>
  <c r="AD134" i="17"/>
  <c r="AC134" i="17"/>
  <c r="AB134" i="17"/>
  <c r="AA134" i="17"/>
  <c r="Z134" i="17"/>
  <c r="Y134" i="17"/>
  <c r="X134" i="17"/>
  <c r="W134" i="17"/>
  <c r="V134" i="17"/>
  <c r="U134" i="17"/>
  <c r="T134" i="17"/>
  <c r="S134" i="17"/>
  <c r="R134" i="17"/>
  <c r="Q134" i="17"/>
  <c r="P134" i="17"/>
  <c r="O134" i="17"/>
  <c r="N134" i="17"/>
  <c r="M134" i="17"/>
  <c r="L134" i="17"/>
  <c r="K134" i="17"/>
  <c r="C134" i="17"/>
  <c r="AJ133" i="17"/>
  <c r="AI133" i="17"/>
  <c r="AH133" i="17"/>
  <c r="AG133" i="17"/>
  <c r="AF133" i="17"/>
  <c r="AE133" i="17"/>
  <c r="AD133" i="17"/>
  <c r="AC133" i="17"/>
  <c r="AB133" i="17"/>
  <c r="AA133" i="17"/>
  <c r="Z133" i="17"/>
  <c r="Y133" i="17"/>
  <c r="X133" i="17"/>
  <c r="W133" i="17"/>
  <c r="V133" i="17"/>
  <c r="U133" i="17"/>
  <c r="T133" i="17"/>
  <c r="S133" i="17"/>
  <c r="R133" i="17"/>
  <c r="Q133" i="17"/>
  <c r="P133" i="17"/>
  <c r="O133" i="17"/>
  <c r="N133" i="17"/>
  <c r="M133" i="17"/>
  <c r="L133" i="17"/>
  <c r="K133" i="17"/>
  <c r="C133" i="17"/>
  <c r="AJ132" i="17"/>
  <c r="AI132" i="17"/>
  <c r="AH132" i="17"/>
  <c r="AG132" i="17"/>
  <c r="AF132" i="17"/>
  <c r="AE132" i="17"/>
  <c r="AD132" i="17"/>
  <c r="AC132" i="17"/>
  <c r="AB132" i="17"/>
  <c r="AA132" i="17"/>
  <c r="Z132" i="17"/>
  <c r="Y132" i="17"/>
  <c r="X132" i="17"/>
  <c r="W132" i="17"/>
  <c r="V132" i="17"/>
  <c r="U132" i="17"/>
  <c r="T132" i="17"/>
  <c r="S132" i="17"/>
  <c r="R132" i="17"/>
  <c r="Q132" i="17"/>
  <c r="P132" i="17"/>
  <c r="O132" i="17"/>
  <c r="N132" i="17"/>
  <c r="M132" i="17"/>
  <c r="L132" i="17"/>
  <c r="K132" i="17"/>
  <c r="C132" i="17"/>
  <c r="AJ131" i="17"/>
  <c r="AI131" i="17"/>
  <c r="AH131" i="17"/>
  <c r="AG131" i="17"/>
  <c r="AF131" i="17"/>
  <c r="AE131" i="17"/>
  <c r="AD131" i="17"/>
  <c r="AC131" i="17"/>
  <c r="AB131" i="17"/>
  <c r="AA131" i="17"/>
  <c r="Z131" i="17"/>
  <c r="Y131" i="17"/>
  <c r="X131" i="17"/>
  <c r="W131" i="17"/>
  <c r="V131" i="17"/>
  <c r="U131" i="17"/>
  <c r="T131" i="17"/>
  <c r="S131" i="17"/>
  <c r="R131" i="17"/>
  <c r="Q131" i="17"/>
  <c r="P131" i="17"/>
  <c r="O131" i="17"/>
  <c r="N131" i="17"/>
  <c r="M131" i="17"/>
  <c r="L131" i="17"/>
  <c r="K131" i="17"/>
  <c r="C131" i="17"/>
  <c r="AJ130" i="17"/>
  <c r="AI130" i="17"/>
  <c r="AH130" i="17"/>
  <c r="AG130" i="17"/>
  <c r="AF130" i="17"/>
  <c r="AE130" i="17"/>
  <c r="AD130" i="17"/>
  <c r="AC130" i="17"/>
  <c r="AB130" i="17"/>
  <c r="AA130" i="17"/>
  <c r="Z130" i="17"/>
  <c r="Y130" i="17"/>
  <c r="X130" i="17"/>
  <c r="W130" i="17"/>
  <c r="V130" i="17"/>
  <c r="U130" i="17"/>
  <c r="T130" i="17"/>
  <c r="S130" i="17"/>
  <c r="R130" i="17"/>
  <c r="Q130" i="17"/>
  <c r="P130" i="17"/>
  <c r="O130" i="17"/>
  <c r="N130" i="17"/>
  <c r="M130" i="17"/>
  <c r="L130" i="17"/>
  <c r="K130" i="17"/>
  <c r="C130" i="17"/>
  <c r="AJ129" i="17"/>
  <c r="AI129" i="17"/>
  <c r="AH129" i="17"/>
  <c r="AG129" i="17"/>
  <c r="AF129" i="17"/>
  <c r="AE129" i="17"/>
  <c r="AD129" i="17"/>
  <c r="AC129" i="17"/>
  <c r="AB129" i="17"/>
  <c r="AA129" i="17"/>
  <c r="Z129" i="17"/>
  <c r="Y129" i="17"/>
  <c r="X129" i="17"/>
  <c r="W129" i="17"/>
  <c r="V129" i="17"/>
  <c r="U129" i="17"/>
  <c r="T129" i="17"/>
  <c r="S129" i="17"/>
  <c r="R129" i="17"/>
  <c r="Q129" i="17"/>
  <c r="P129" i="17"/>
  <c r="O129" i="17"/>
  <c r="N129" i="17"/>
  <c r="M129" i="17"/>
  <c r="L129" i="17"/>
  <c r="K129" i="17"/>
  <c r="C129" i="17"/>
  <c r="AJ128" i="17"/>
  <c r="AI128" i="17"/>
  <c r="AH128" i="17"/>
  <c r="AG128" i="17"/>
  <c r="AF128" i="17"/>
  <c r="AE128" i="17"/>
  <c r="AD128" i="17"/>
  <c r="AC128" i="17"/>
  <c r="AB128" i="17"/>
  <c r="AA128" i="17"/>
  <c r="Z128" i="17"/>
  <c r="Y128" i="17"/>
  <c r="X128" i="17"/>
  <c r="W128" i="17"/>
  <c r="V128" i="17"/>
  <c r="U128" i="17"/>
  <c r="T128" i="17"/>
  <c r="S128" i="17"/>
  <c r="R128" i="17"/>
  <c r="Q128" i="17"/>
  <c r="P128" i="17"/>
  <c r="O128" i="17"/>
  <c r="N128" i="17"/>
  <c r="M128" i="17"/>
  <c r="L128" i="17"/>
  <c r="K128" i="17"/>
  <c r="C128" i="17"/>
  <c r="AJ127" i="17"/>
  <c r="AI127" i="17"/>
  <c r="AH127" i="17"/>
  <c r="AG127" i="17"/>
  <c r="AF127" i="17"/>
  <c r="AE127" i="17"/>
  <c r="AD127" i="17"/>
  <c r="AC127" i="17"/>
  <c r="AB127" i="17"/>
  <c r="AA127" i="17"/>
  <c r="Z127" i="17"/>
  <c r="Y127" i="17"/>
  <c r="X127" i="17"/>
  <c r="W127" i="17"/>
  <c r="V127" i="17"/>
  <c r="U127" i="17"/>
  <c r="T127" i="17"/>
  <c r="S127" i="17"/>
  <c r="R127" i="17"/>
  <c r="Q127" i="17"/>
  <c r="P127" i="17"/>
  <c r="O127" i="17"/>
  <c r="N127" i="17"/>
  <c r="M127" i="17"/>
  <c r="L127" i="17"/>
  <c r="K127" i="17"/>
  <c r="C127" i="17"/>
  <c r="AJ126" i="17"/>
  <c r="AI126" i="17"/>
  <c r="AH126" i="17"/>
  <c r="AG126" i="17"/>
  <c r="AF126" i="17"/>
  <c r="AE126" i="17"/>
  <c r="AD126" i="17"/>
  <c r="AC126" i="17"/>
  <c r="AB126" i="17"/>
  <c r="AA126" i="17"/>
  <c r="Z126" i="17"/>
  <c r="Y126" i="17"/>
  <c r="X126" i="17"/>
  <c r="W126" i="17"/>
  <c r="V126" i="17"/>
  <c r="U126" i="17"/>
  <c r="T126" i="17"/>
  <c r="S126" i="17"/>
  <c r="R126" i="17"/>
  <c r="Q126" i="17"/>
  <c r="P126" i="17"/>
  <c r="O126" i="17"/>
  <c r="N126" i="17"/>
  <c r="M126" i="17"/>
  <c r="L126" i="17"/>
  <c r="K126" i="17"/>
  <c r="C126" i="17"/>
  <c r="AJ125" i="17"/>
  <c r="AI125" i="17"/>
  <c r="AH125" i="17"/>
  <c r="AG125" i="17"/>
  <c r="AF125" i="17"/>
  <c r="AE125" i="17"/>
  <c r="AD125" i="17"/>
  <c r="AC125" i="17"/>
  <c r="AB125" i="17"/>
  <c r="AA125" i="17"/>
  <c r="Z125" i="17"/>
  <c r="Y125" i="17"/>
  <c r="X125" i="17"/>
  <c r="W125" i="17"/>
  <c r="V125" i="17"/>
  <c r="U125" i="17"/>
  <c r="T125" i="17"/>
  <c r="S125" i="17"/>
  <c r="R125" i="17"/>
  <c r="Q125" i="17"/>
  <c r="P125" i="17"/>
  <c r="O125" i="17"/>
  <c r="N125" i="17"/>
  <c r="M125" i="17"/>
  <c r="L125" i="17"/>
  <c r="K125" i="17"/>
  <c r="C125" i="17"/>
  <c r="AJ124" i="17"/>
  <c r="AI124" i="17"/>
  <c r="AH124" i="17"/>
  <c r="AG124" i="17"/>
  <c r="AF124" i="17"/>
  <c r="AE124" i="17"/>
  <c r="AD124" i="17"/>
  <c r="AC124" i="17"/>
  <c r="AB124" i="17"/>
  <c r="AA124" i="17"/>
  <c r="Z124" i="17"/>
  <c r="Y124" i="17"/>
  <c r="X124" i="17"/>
  <c r="W124" i="17"/>
  <c r="V124" i="17"/>
  <c r="U124" i="17"/>
  <c r="T124" i="17"/>
  <c r="S124" i="17"/>
  <c r="R124" i="17"/>
  <c r="Q124" i="17"/>
  <c r="P124" i="17"/>
  <c r="O124" i="17"/>
  <c r="N124" i="17"/>
  <c r="M124" i="17"/>
  <c r="L124" i="17"/>
  <c r="K124" i="17"/>
  <c r="C124" i="17"/>
  <c r="AJ123" i="17"/>
  <c r="AI123" i="17"/>
  <c r="AH123" i="17"/>
  <c r="AG123" i="17"/>
  <c r="AF123" i="17"/>
  <c r="AE123" i="17"/>
  <c r="AD123" i="17"/>
  <c r="AC123" i="17"/>
  <c r="AB123" i="17"/>
  <c r="AA123" i="17"/>
  <c r="Z123" i="17"/>
  <c r="Y123" i="17"/>
  <c r="X123" i="17"/>
  <c r="W123" i="17"/>
  <c r="V123" i="17"/>
  <c r="U123" i="17"/>
  <c r="T123" i="17"/>
  <c r="S123" i="17"/>
  <c r="R123" i="17"/>
  <c r="Q123" i="17"/>
  <c r="P123" i="17"/>
  <c r="O123" i="17"/>
  <c r="N123" i="17"/>
  <c r="M123" i="17"/>
  <c r="L123" i="17"/>
  <c r="K123" i="17"/>
  <c r="C123" i="17"/>
  <c r="AJ122" i="17"/>
  <c r="AI122" i="17"/>
  <c r="AH122" i="17"/>
  <c r="AG122" i="17"/>
  <c r="AF122" i="17"/>
  <c r="AE122" i="17"/>
  <c r="AD122" i="17"/>
  <c r="AC122" i="17"/>
  <c r="AB122" i="17"/>
  <c r="AA122" i="17"/>
  <c r="Z122" i="17"/>
  <c r="Y122" i="17"/>
  <c r="X122" i="17"/>
  <c r="W122" i="17"/>
  <c r="V122" i="17"/>
  <c r="U122" i="17"/>
  <c r="T122" i="17"/>
  <c r="S122" i="17"/>
  <c r="R122" i="17"/>
  <c r="Q122" i="17"/>
  <c r="P122" i="17"/>
  <c r="O122" i="17"/>
  <c r="N122" i="17"/>
  <c r="M122" i="17"/>
  <c r="L122" i="17"/>
  <c r="K122" i="17"/>
  <c r="C122" i="17"/>
  <c r="AE121" i="17"/>
  <c r="AD121" i="17"/>
  <c r="AC121" i="17"/>
  <c r="AB121" i="17"/>
  <c r="AA121" i="17"/>
  <c r="Z121" i="17"/>
  <c r="Y121" i="17"/>
  <c r="X121" i="17"/>
  <c r="W121" i="17"/>
  <c r="V121" i="17"/>
  <c r="U121" i="17"/>
  <c r="T121" i="17"/>
  <c r="S121" i="17"/>
  <c r="R121" i="17"/>
  <c r="Q121" i="17"/>
  <c r="P121" i="17"/>
  <c r="O121" i="17"/>
  <c r="N121" i="17"/>
  <c r="M121" i="17"/>
  <c r="L121" i="17"/>
  <c r="K121" i="17"/>
  <c r="C121" i="17"/>
  <c r="AE120" i="17"/>
  <c r="AD120" i="17"/>
  <c r="AC120" i="17"/>
  <c r="AB120" i="17"/>
  <c r="AA120" i="17"/>
  <c r="Z120" i="17"/>
  <c r="Y120" i="17"/>
  <c r="X120" i="17"/>
  <c r="W120" i="17"/>
  <c r="V120" i="17"/>
  <c r="U120" i="17"/>
  <c r="T120" i="17"/>
  <c r="S120" i="17"/>
  <c r="R120" i="17"/>
  <c r="Q120" i="17"/>
  <c r="P120" i="17"/>
  <c r="O120" i="17"/>
  <c r="N120" i="17"/>
  <c r="M120" i="17"/>
  <c r="L120" i="17"/>
  <c r="K120" i="17"/>
  <c r="C120" i="17"/>
  <c r="AE119" i="17"/>
  <c r="AD119" i="17"/>
  <c r="AC119" i="17"/>
  <c r="AB119" i="17"/>
  <c r="AA119" i="17"/>
  <c r="Z119" i="17"/>
  <c r="Y119" i="17"/>
  <c r="X119" i="17"/>
  <c r="W119" i="17"/>
  <c r="V119" i="17"/>
  <c r="U119" i="17"/>
  <c r="T119" i="17"/>
  <c r="S119" i="17"/>
  <c r="R119" i="17"/>
  <c r="Q119" i="17"/>
  <c r="P119" i="17"/>
  <c r="O119" i="17"/>
  <c r="N119" i="17"/>
  <c r="M119" i="17"/>
  <c r="L119" i="17"/>
  <c r="K119" i="17"/>
  <c r="C119" i="17"/>
  <c r="AE118" i="17"/>
  <c r="AD118" i="17"/>
  <c r="AC118" i="17"/>
  <c r="AB118" i="17"/>
  <c r="AA118" i="17"/>
  <c r="Z118" i="17"/>
  <c r="Y118" i="17"/>
  <c r="X118" i="17"/>
  <c r="W118" i="17"/>
  <c r="V118" i="17"/>
  <c r="U118" i="17"/>
  <c r="T118" i="17"/>
  <c r="S118" i="17"/>
  <c r="R118" i="17"/>
  <c r="Q118" i="17"/>
  <c r="P118" i="17"/>
  <c r="O118" i="17"/>
  <c r="N118" i="17"/>
  <c r="M118" i="17"/>
  <c r="L118" i="17"/>
  <c r="K118" i="17"/>
  <c r="C118" i="17"/>
  <c r="AE117" i="17"/>
  <c r="AD117" i="17"/>
  <c r="AC117" i="17"/>
  <c r="AB117" i="17"/>
  <c r="AA117" i="17"/>
  <c r="Z117" i="17"/>
  <c r="Y117" i="17"/>
  <c r="X117" i="17"/>
  <c r="W117" i="17"/>
  <c r="V117" i="17"/>
  <c r="U117" i="17"/>
  <c r="T117" i="17"/>
  <c r="S117" i="17"/>
  <c r="R117" i="17"/>
  <c r="Q117" i="17"/>
  <c r="P117" i="17"/>
  <c r="O117" i="17"/>
  <c r="N117" i="17"/>
  <c r="M117" i="17"/>
  <c r="L117" i="17"/>
  <c r="K117" i="17"/>
  <c r="C117" i="17"/>
  <c r="AE116" i="17"/>
  <c r="AD116" i="17"/>
  <c r="AC116" i="17"/>
  <c r="AB116" i="17"/>
  <c r="AA116" i="17"/>
  <c r="Z116" i="17"/>
  <c r="Y116" i="17"/>
  <c r="X116" i="17"/>
  <c r="W116" i="17"/>
  <c r="V116" i="17"/>
  <c r="U116" i="17"/>
  <c r="T116" i="17"/>
  <c r="S116" i="17"/>
  <c r="R116" i="17"/>
  <c r="Q116" i="17"/>
  <c r="P116" i="17"/>
  <c r="O116" i="17"/>
  <c r="N116" i="17"/>
  <c r="M116" i="17"/>
  <c r="L116" i="17"/>
  <c r="K116" i="17"/>
  <c r="C116" i="17"/>
  <c r="AE115" i="17"/>
  <c r="AD115" i="17"/>
  <c r="AC115" i="17"/>
  <c r="AB115" i="17"/>
  <c r="AA115" i="17"/>
  <c r="Z115" i="17"/>
  <c r="Y115" i="17"/>
  <c r="X115" i="17"/>
  <c r="W115" i="17"/>
  <c r="V115" i="17"/>
  <c r="U115" i="17"/>
  <c r="T115" i="17"/>
  <c r="S115" i="17"/>
  <c r="R115" i="17"/>
  <c r="Q115" i="17"/>
  <c r="P115" i="17"/>
  <c r="O115" i="17"/>
  <c r="N115" i="17"/>
  <c r="M115" i="17"/>
  <c r="L115" i="17"/>
  <c r="K115" i="17"/>
  <c r="C115" i="17"/>
  <c r="AE114" i="17"/>
  <c r="AD114" i="17"/>
  <c r="AC114" i="17"/>
  <c r="AB114" i="17"/>
  <c r="AA114" i="17"/>
  <c r="Z114" i="17"/>
  <c r="Y114" i="17"/>
  <c r="X114" i="17"/>
  <c r="W114" i="17"/>
  <c r="V114" i="17"/>
  <c r="U114" i="17"/>
  <c r="T114" i="17"/>
  <c r="S114" i="17"/>
  <c r="R114" i="17"/>
  <c r="Q114" i="17"/>
  <c r="P114" i="17"/>
  <c r="O114" i="17"/>
  <c r="N114" i="17"/>
  <c r="M114" i="17"/>
  <c r="L114" i="17"/>
  <c r="K114" i="17"/>
  <c r="C114" i="17"/>
  <c r="AE113" i="17"/>
  <c r="AD113" i="17"/>
  <c r="AC113" i="17"/>
  <c r="AB113" i="17"/>
  <c r="AA113" i="17"/>
  <c r="Z113" i="17"/>
  <c r="Y113" i="17"/>
  <c r="X113" i="17"/>
  <c r="W113" i="17"/>
  <c r="V113" i="17"/>
  <c r="U113" i="17"/>
  <c r="T113" i="17"/>
  <c r="S113" i="17"/>
  <c r="R113" i="17"/>
  <c r="Q113" i="17"/>
  <c r="P113" i="17"/>
  <c r="O113" i="17"/>
  <c r="N113" i="17"/>
  <c r="M113" i="17"/>
  <c r="L113" i="17"/>
  <c r="K113" i="17"/>
  <c r="C113" i="17"/>
  <c r="AE112" i="17"/>
  <c r="AD112" i="17"/>
  <c r="AC112" i="17"/>
  <c r="AB112" i="17"/>
  <c r="AA112" i="17"/>
  <c r="Z112" i="17"/>
  <c r="Y112" i="17"/>
  <c r="X112" i="17"/>
  <c r="W112" i="17"/>
  <c r="V112" i="17"/>
  <c r="U112" i="17"/>
  <c r="T112" i="17"/>
  <c r="S112" i="17"/>
  <c r="R112" i="17"/>
  <c r="Q112" i="17"/>
  <c r="P112" i="17"/>
  <c r="O112" i="17"/>
  <c r="N112" i="17"/>
  <c r="M112" i="17"/>
  <c r="L112" i="17"/>
  <c r="K112" i="17"/>
  <c r="C112" i="17"/>
  <c r="AE111" i="17"/>
  <c r="AD111" i="17"/>
  <c r="AC111" i="17"/>
  <c r="AB111" i="17"/>
  <c r="AA111" i="17"/>
  <c r="Z111" i="17"/>
  <c r="Y111" i="17"/>
  <c r="X111" i="17"/>
  <c r="W111" i="17"/>
  <c r="V111" i="17"/>
  <c r="U111" i="17"/>
  <c r="T111" i="17"/>
  <c r="S111" i="17"/>
  <c r="R111" i="17"/>
  <c r="Q111" i="17"/>
  <c r="P111" i="17"/>
  <c r="O111" i="17"/>
  <c r="N111" i="17"/>
  <c r="M111" i="17"/>
  <c r="L111" i="17"/>
  <c r="K111" i="17"/>
  <c r="C111" i="17"/>
  <c r="AE110" i="17"/>
  <c r="AD110" i="17"/>
  <c r="AC110" i="17"/>
  <c r="AB110" i="17"/>
  <c r="AA110" i="17"/>
  <c r="Z110" i="17"/>
  <c r="Y110" i="17"/>
  <c r="X110" i="17"/>
  <c r="W110" i="17"/>
  <c r="V110" i="17"/>
  <c r="U110" i="17"/>
  <c r="T110" i="17"/>
  <c r="S110" i="17"/>
  <c r="R110" i="17"/>
  <c r="Q110" i="17"/>
  <c r="P110" i="17"/>
  <c r="O110" i="17"/>
  <c r="N110" i="17"/>
  <c r="M110" i="17"/>
  <c r="L110" i="17"/>
  <c r="K110" i="17"/>
  <c r="C110" i="17"/>
  <c r="AE109" i="17"/>
  <c r="AD109" i="17"/>
  <c r="AC109" i="17"/>
  <c r="AB109" i="17"/>
  <c r="AA109" i="17"/>
  <c r="Z109" i="17"/>
  <c r="Y109" i="17"/>
  <c r="X109" i="17"/>
  <c r="W109" i="17"/>
  <c r="V109" i="17"/>
  <c r="U109" i="17"/>
  <c r="T109" i="17"/>
  <c r="S109" i="17"/>
  <c r="R109" i="17"/>
  <c r="Q109" i="17"/>
  <c r="P109" i="17"/>
  <c r="O109" i="17"/>
  <c r="N109" i="17"/>
  <c r="M109" i="17"/>
  <c r="L109" i="17"/>
  <c r="K109" i="17"/>
  <c r="C109" i="17"/>
  <c r="AE108" i="17"/>
  <c r="AD108" i="17"/>
  <c r="AC108" i="17"/>
  <c r="AB108" i="17"/>
  <c r="AA108" i="17"/>
  <c r="Z108" i="17"/>
  <c r="Y108" i="17"/>
  <c r="X108" i="17"/>
  <c r="W108" i="17"/>
  <c r="V108" i="17"/>
  <c r="U108" i="17"/>
  <c r="T108" i="17"/>
  <c r="S108" i="17"/>
  <c r="R108" i="17"/>
  <c r="Q108" i="17"/>
  <c r="P108" i="17"/>
  <c r="O108" i="17"/>
  <c r="N108" i="17"/>
  <c r="M108" i="17"/>
  <c r="L108" i="17"/>
  <c r="K108" i="17"/>
  <c r="C108" i="17"/>
  <c r="AE107" i="17"/>
  <c r="AD107" i="17"/>
  <c r="AC107" i="17"/>
  <c r="AB107" i="17"/>
  <c r="AA107" i="17"/>
  <c r="Z107" i="17"/>
  <c r="Y107" i="17"/>
  <c r="X107" i="17"/>
  <c r="W107" i="17"/>
  <c r="V107" i="17"/>
  <c r="U107" i="17"/>
  <c r="T107" i="17"/>
  <c r="S107" i="17"/>
  <c r="R107" i="17"/>
  <c r="Q107" i="17"/>
  <c r="P107" i="17"/>
  <c r="O107" i="17"/>
  <c r="N107" i="17"/>
  <c r="M107" i="17"/>
  <c r="L107" i="17"/>
  <c r="K107" i="17"/>
  <c r="C107" i="17"/>
  <c r="AE106" i="17"/>
  <c r="AD106" i="17"/>
  <c r="AC106" i="17"/>
  <c r="AB106" i="17"/>
  <c r="AA106" i="17"/>
  <c r="Z106" i="17"/>
  <c r="Y106" i="17"/>
  <c r="X106" i="17"/>
  <c r="W106" i="17"/>
  <c r="V106" i="17"/>
  <c r="U106" i="17"/>
  <c r="T106" i="17"/>
  <c r="S106" i="17"/>
  <c r="R106" i="17"/>
  <c r="Q106" i="17"/>
  <c r="P106" i="17"/>
  <c r="O106" i="17"/>
  <c r="N106" i="17"/>
  <c r="M106" i="17"/>
  <c r="L106" i="17"/>
  <c r="K106" i="17"/>
  <c r="C106" i="17"/>
  <c r="AE105" i="17"/>
  <c r="AD105" i="17"/>
  <c r="AC105" i="17"/>
  <c r="AB105" i="17"/>
  <c r="AA105" i="17"/>
  <c r="Z105" i="17"/>
  <c r="Y105" i="17"/>
  <c r="X105" i="17"/>
  <c r="W105" i="17"/>
  <c r="V105" i="17"/>
  <c r="U105" i="17"/>
  <c r="T105" i="17"/>
  <c r="S105" i="17"/>
  <c r="R105" i="17"/>
  <c r="Q105" i="17"/>
  <c r="P105" i="17"/>
  <c r="O105" i="17"/>
  <c r="N105" i="17"/>
  <c r="M105" i="17"/>
  <c r="L105" i="17"/>
  <c r="K105" i="17"/>
  <c r="C105" i="17"/>
  <c r="AE104" i="17"/>
  <c r="AD104" i="17"/>
  <c r="AC104" i="17"/>
  <c r="AB104" i="17"/>
  <c r="AA104" i="17"/>
  <c r="Z104" i="17"/>
  <c r="Y104" i="17"/>
  <c r="X104" i="17"/>
  <c r="W104" i="17"/>
  <c r="V104" i="17"/>
  <c r="U104" i="17"/>
  <c r="T104" i="17"/>
  <c r="S104" i="17"/>
  <c r="R104" i="17"/>
  <c r="Q104" i="17"/>
  <c r="P104" i="17"/>
  <c r="O104" i="17"/>
  <c r="N104" i="17"/>
  <c r="M104" i="17"/>
  <c r="L104" i="17"/>
  <c r="K104" i="17"/>
  <c r="C104" i="17"/>
  <c r="AE103" i="17"/>
  <c r="AD103" i="17"/>
  <c r="AC103" i="17"/>
  <c r="AB103" i="17"/>
  <c r="AA103" i="17"/>
  <c r="Z103" i="17"/>
  <c r="Y103" i="17"/>
  <c r="X103" i="17"/>
  <c r="W103" i="17"/>
  <c r="V103" i="17"/>
  <c r="U103" i="17"/>
  <c r="T103" i="17"/>
  <c r="S103" i="17"/>
  <c r="R103" i="17"/>
  <c r="Q103" i="17"/>
  <c r="P103" i="17"/>
  <c r="O103" i="17"/>
  <c r="N103" i="17"/>
  <c r="M103" i="17"/>
  <c r="L103" i="17"/>
  <c r="K103" i="17"/>
  <c r="C103" i="17"/>
  <c r="AJ102" i="17"/>
  <c r="AI102" i="17"/>
  <c r="AH102" i="17"/>
  <c r="AG102" i="17"/>
  <c r="AF102" i="17"/>
  <c r="AE102" i="17"/>
  <c r="AD102" i="17"/>
  <c r="AC102" i="17"/>
  <c r="AB102" i="17"/>
  <c r="AA102" i="17"/>
  <c r="Z102" i="17"/>
  <c r="Y102" i="17"/>
  <c r="X102" i="17"/>
  <c r="W102" i="17"/>
  <c r="V102" i="17"/>
  <c r="U102" i="17"/>
  <c r="T102" i="17"/>
  <c r="S102" i="17"/>
  <c r="R102" i="17"/>
  <c r="Q102" i="17"/>
  <c r="P102" i="17"/>
  <c r="O102" i="17"/>
  <c r="N102" i="17"/>
  <c r="M102" i="17"/>
  <c r="L102" i="17"/>
  <c r="K102" i="17"/>
  <c r="C102" i="17"/>
  <c r="AJ101" i="17"/>
  <c r="AI101" i="17"/>
  <c r="AH101" i="17"/>
  <c r="AG101" i="17"/>
  <c r="AF101" i="17"/>
  <c r="AE101" i="17"/>
  <c r="AD101" i="17"/>
  <c r="AC101" i="17"/>
  <c r="AB101" i="17"/>
  <c r="AA101" i="17"/>
  <c r="Z101" i="17"/>
  <c r="Y101" i="17"/>
  <c r="X101" i="17"/>
  <c r="W101" i="17"/>
  <c r="V101" i="17"/>
  <c r="U101" i="17"/>
  <c r="T101" i="17"/>
  <c r="S101" i="17"/>
  <c r="R101" i="17"/>
  <c r="Q101" i="17"/>
  <c r="P101" i="17"/>
  <c r="O101" i="17"/>
  <c r="N101" i="17"/>
  <c r="M101" i="17"/>
  <c r="L101" i="17"/>
  <c r="K101" i="17"/>
  <c r="C101" i="17"/>
  <c r="AJ100" i="17"/>
  <c r="AI100" i="17"/>
  <c r="AH100" i="17"/>
  <c r="AG100" i="17"/>
  <c r="AF100" i="17"/>
  <c r="AE100" i="17"/>
  <c r="AD100" i="17"/>
  <c r="AC100" i="17"/>
  <c r="AB100" i="17"/>
  <c r="AA100" i="17"/>
  <c r="Z100" i="17"/>
  <c r="Y100" i="17"/>
  <c r="X100" i="17"/>
  <c r="W100" i="17"/>
  <c r="V100" i="17"/>
  <c r="U100" i="17"/>
  <c r="T100" i="17"/>
  <c r="S100" i="17"/>
  <c r="R100" i="17"/>
  <c r="Q100" i="17"/>
  <c r="P100" i="17"/>
  <c r="O100" i="17"/>
  <c r="N100" i="17"/>
  <c r="M100" i="17"/>
  <c r="L100" i="17"/>
  <c r="K100" i="17"/>
  <c r="C100" i="17"/>
  <c r="AJ99" i="17"/>
  <c r="AI99" i="17"/>
  <c r="AH99" i="17"/>
  <c r="AG99" i="17"/>
  <c r="AF99" i="17"/>
  <c r="AE99" i="17"/>
  <c r="AD99" i="17"/>
  <c r="AC99" i="17"/>
  <c r="AB99" i="17"/>
  <c r="AA99" i="17"/>
  <c r="Z99" i="17"/>
  <c r="Y99" i="17"/>
  <c r="X99" i="17"/>
  <c r="W99" i="17"/>
  <c r="V99" i="17"/>
  <c r="U99" i="17"/>
  <c r="T99" i="17"/>
  <c r="S99" i="17"/>
  <c r="R99" i="17"/>
  <c r="Q99" i="17"/>
  <c r="P99" i="17"/>
  <c r="O99" i="17"/>
  <c r="N99" i="17"/>
  <c r="M99" i="17"/>
  <c r="L99" i="17"/>
  <c r="K99" i="17"/>
  <c r="C99" i="17"/>
  <c r="AJ98" i="17"/>
  <c r="AI98" i="17"/>
  <c r="AH98" i="17"/>
  <c r="AG98" i="17"/>
  <c r="AF98" i="17"/>
  <c r="AE98" i="17"/>
  <c r="AD98" i="17"/>
  <c r="AC98" i="17"/>
  <c r="AB98" i="17"/>
  <c r="AA98" i="17"/>
  <c r="Z98" i="17"/>
  <c r="Y98" i="17"/>
  <c r="X98" i="17"/>
  <c r="W98" i="17"/>
  <c r="V98" i="17"/>
  <c r="U98" i="17"/>
  <c r="T98" i="17"/>
  <c r="S98" i="17"/>
  <c r="R98" i="17"/>
  <c r="Q98" i="17"/>
  <c r="P98" i="17"/>
  <c r="O98" i="17"/>
  <c r="N98" i="17"/>
  <c r="M98" i="17"/>
  <c r="L98" i="17"/>
  <c r="K98" i="17"/>
  <c r="C98" i="17"/>
  <c r="AJ97" i="17"/>
  <c r="AI97" i="17"/>
  <c r="AH97" i="17"/>
  <c r="AG97" i="17"/>
  <c r="AF97" i="17"/>
  <c r="AE97" i="17"/>
  <c r="AD97" i="17"/>
  <c r="AC97" i="17"/>
  <c r="AB97" i="17"/>
  <c r="AA97" i="17"/>
  <c r="Z97" i="17"/>
  <c r="Y97" i="17"/>
  <c r="X97" i="17"/>
  <c r="W97" i="17"/>
  <c r="V97" i="17"/>
  <c r="U97" i="17"/>
  <c r="T97" i="17"/>
  <c r="S97" i="17"/>
  <c r="R97" i="17"/>
  <c r="Q97" i="17"/>
  <c r="P97" i="17"/>
  <c r="O97" i="17"/>
  <c r="N97" i="17"/>
  <c r="M97" i="17"/>
  <c r="L97" i="17"/>
  <c r="K97" i="17"/>
  <c r="C97" i="17"/>
  <c r="AJ96" i="17"/>
  <c r="AI96" i="17"/>
  <c r="AH96" i="17"/>
  <c r="AG96" i="17"/>
  <c r="AF96" i="17"/>
  <c r="AE96" i="17"/>
  <c r="AD96" i="17"/>
  <c r="AC96" i="17"/>
  <c r="AB96" i="17"/>
  <c r="AA96" i="17"/>
  <c r="Z96" i="17"/>
  <c r="Y96" i="17"/>
  <c r="X96" i="17"/>
  <c r="W96" i="17"/>
  <c r="V96" i="17"/>
  <c r="U96" i="17"/>
  <c r="T96" i="17"/>
  <c r="S96" i="17"/>
  <c r="R96" i="17"/>
  <c r="Q96" i="17"/>
  <c r="P96" i="17"/>
  <c r="O96" i="17"/>
  <c r="N96" i="17"/>
  <c r="M96" i="17"/>
  <c r="L96" i="17"/>
  <c r="K96" i="17"/>
  <c r="C96" i="17"/>
  <c r="AJ95" i="17"/>
  <c r="AI95" i="17"/>
  <c r="AH95" i="17"/>
  <c r="AG95" i="17"/>
  <c r="AF95" i="17"/>
  <c r="AE95" i="17"/>
  <c r="AD95" i="17"/>
  <c r="AC95" i="17"/>
  <c r="AB95" i="17"/>
  <c r="AA95" i="17"/>
  <c r="Z95" i="17"/>
  <c r="Y95" i="17"/>
  <c r="X95" i="17"/>
  <c r="W95" i="17"/>
  <c r="V95" i="17"/>
  <c r="U95" i="17"/>
  <c r="T95" i="17"/>
  <c r="S95" i="17"/>
  <c r="R95" i="17"/>
  <c r="Q95" i="17"/>
  <c r="P95" i="17"/>
  <c r="O95" i="17"/>
  <c r="N95" i="17"/>
  <c r="M95" i="17"/>
  <c r="L95" i="17"/>
  <c r="K95" i="17"/>
  <c r="C95" i="17"/>
  <c r="AJ94" i="17"/>
  <c r="AI94" i="17"/>
  <c r="AH94" i="17"/>
  <c r="AG94" i="17"/>
  <c r="AF94" i="17"/>
  <c r="AE94" i="17"/>
  <c r="AD94" i="17"/>
  <c r="AC94" i="17"/>
  <c r="AB94" i="17"/>
  <c r="AA94" i="17"/>
  <c r="Z94" i="17"/>
  <c r="Y94" i="17"/>
  <c r="X94" i="17"/>
  <c r="W94" i="17"/>
  <c r="V94" i="17"/>
  <c r="U94" i="17"/>
  <c r="T94" i="17"/>
  <c r="S94" i="17"/>
  <c r="R94" i="17"/>
  <c r="Q94" i="17"/>
  <c r="P94" i="17"/>
  <c r="O94" i="17"/>
  <c r="N94" i="17"/>
  <c r="M94" i="17"/>
  <c r="L94" i="17"/>
  <c r="K94" i="17"/>
  <c r="C94" i="17"/>
  <c r="AJ93" i="17"/>
  <c r="AI93" i="17"/>
  <c r="AH93" i="17"/>
  <c r="AG93" i="17"/>
  <c r="AF93" i="17"/>
  <c r="AE93" i="17"/>
  <c r="AD93" i="17"/>
  <c r="AC93" i="17"/>
  <c r="AB93" i="17"/>
  <c r="AA93" i="17"/>
  <c r="Z93" i="17"/>
  <c r="Y93" i="17"/>
  <c r="X93" i="17"/>
  <c r="W93" i="17"/>
  <c r="V93" i="17"/>
  <c r="U93" i="17"/>
  <c r="T93" i="17"/>
  <c r="S93" i="17"/>
  <c r="R93" i="17"/>
  <c r="Q93" i="17"/>
  <c r="P93" i="17"/>
  <c r="O93" i="17"/>
  <c r="N93" i="17"/>
  <c r="M93" i="17"/>
  <c r="L93" i="17"/>
  <c r="K93" i="17"/>
  <c r="C93" i="17"/>
  <c r="AJ92" i="17"/>
  <c r="AI92" i="17"/>
  <c r="AH92" i="17"/>
  <c r="AG92" i="17"/>
  <c r="AF92" i="17"/>
  <c r="AE92" i="17"/>
  <c r="AD92" i="17"/>
  <c r="AC92" i="17"/>
  <c r="AB92" i="17"/>
  <c r="AA92" i="17"/>
  <c r="Z92" i="17"/>
  <c r="Y92" i="17"/>
  <c r="X92" i="17"/>
  <c r="W92" i="17"/>
  <c r="V92" i="17"/>
  <c r="U92" i="17"/>
  <c r="T92" i="17"/>
  <c r="S92" i="17"/>
  <c r="R92" i="17"/>
  <c r="Q92" i="17"/>
  <c r="P92" i="17"/>
  <c r="O92" i="17"/>
  <c r="N92" i="17"/>
  <c r="M92" i="17"/>
  <c r="L92" i="17"/>
  <c r="K92" i="17"/>
  <c r="C92" i="17"/>
  <c r="AJ91" i="17"/>
  <c r="AI91" i="17"/>
  <c r="AH91" i="17"/>
  <c r="AG91" i="17"/>
  <c r="AF91" i="17"/>
  <c r="AE91" i="17"/>
  <c r="AD91" i="17"/>
  <c r="AC91" i="17"/>
  <c r="AB91" i="17"/>
  <c r="AA91" i="17"/>
  <c r="Z91" i="17"/>
  <c r="Y91" i="17"/>
  <c r="X91" i="17"/>
  <c r="W91" i="17"/>
  <c r="V91" i="17"/>
  <c r="U91" i="17"/>
  <c r="T91" i="17"/>
  <c r="S91" i="17"/>
  <c r="R91" i="17"/>
  <c r="Q91" i="17"/>
  <c r="P91" i="17"/>
  <c r="O91" i="17"/>
  <c r="N91" i="17"/>
  <c r="M91" i="17"/>
  <c r="L91" i="17"/>
  <c r="K91" i="17"/>
  <c r="C91" i="17"/>
  <c r="AJ90" i="17"/>
  <c r="AI90" i="17"/>
  <c r="AH90" i="17"/>
  <c r="AG90" i="17"/>
  <c r="AF90" i="17"/>
  <c r="AE90" i="17"/>
  <c r="AD90" i="17"/>
  <c r="AC90" i="17"/>
  <c r="AB90" i="17"/>
  <c r="AA90" i="17"/>
  <c r="Z90" i="17"/>
  <c r="Y90" i="17"/>
  <c r="X90" i="17"/>
  <c r="W90" i="17"/>
  <c r="V90" i="17"/>
  <c r="U90" i="17"/>
  <c r="T90" i="17"/>
  <c r="S90" i="17"/>
  <c r="R90" i="17"/>
  <c r="Q90" i="17"/>
  <c r="P90" i="17"/>
  <c r="O90" i="17"/>
  <c r="N90" i="17"/>
  <c r="M90" i="17"/>
  <c r="L90" i="17"/>
  <c r="K90" i="17"/>
  <c r="C90" i="17"/>
  <c r="AJ89" i="17"/>
  <c r="AI89" i="17"/>
  <c r="AH89" i="17"/>
  <c r="AG89" i="17"/>
  <c r="AF89" i="17"/>
  <c r="AE89" i="17"/>
  <c r="AD89" i="17"/>
  <c r="AC89" i="17"/>
  <c r="AB89" i="17"/>
  <c r="AA89" i="17"/>
  <c r="Z89" i="17"/>
  <c r="Y89" i="17"/>
  <c r="X89" i="17"/>
  <c r="W89" i="17"/>
  <c r="V89" i="17"/>
  <c r="U89" i="17"/>
  <c r="T89" i="17"/>
  <c r="S89" i="17"/>
  <c r="R89" i="17"/>
  <c r="Q89" i="17"/>
  <c r="P89" i="17"/>
  <c r="O89" i="17"/>
  <c r="N89" i="17"/>
  <c r="M89" i="17"/>
  <c r="L89" i="17"/>
  <c r="K89" i="17"/>
  <c r="C89" i="17"/>
  <c r="AJ88" i="17"/>
  <c r="AI88" i="17"/>
  <c r="AH88" i="17"/>
  <c r="AG88" i="17"/>
  <c r="AF88" i="17"/>
  <c r="AE88" i="17"/>
  <c r="AD88" i="17"/>
  <c r="AC88" i="17"/>
  <c r="AB88" i="17"/>
  <c r="AA88" i="17"/>
  <c r="Z88" i="17"/>
  <c r="Y88" i="17"/>
  <c r="X88" i="17"/>
  <c r="W88" i="17"/>
  <c r="V88" i="17"/>
  <c r="U88" i="17"/>
  <c r="T88" i="17"/>
  <c r="S88" i="17"/>
  <c r="R88" i="17"/>
  <c r="Q88" i="17"/>
  <c r="P88" i="17"/>
  <c r="O88" i="17"/>
  <c r="N88" i="17"/>
  <c r="M88" i="17"/>
  <c r="L88" i="17"/>
  <c r="K88" i="17"/>
  <c r="C88" i="17"/>
  <c r="AJ87" i="17"/>
  <c r="AI87" i="17"/>
  <c r="AH87" i="17"/>
  <c r="AG87" i="17"/>
  <c r="AF87" i="17"/>
  <c r="AE87" i="17"/>
  <c r="AD87" i="17"/>
  <c r="AC87" i="17"/>
  <c r="AB87" i="17"/>
  <c r="AA87" i="17"/>
  <c r="Z87" i="17"/>
  <c r="Y87" i="17"/>
  <c r="X87" i="17"/>
  <c r="W87" i="17"/>
  <c r="V87" i="17"/>
  <c r="U87" i="17"/>
  <c r="T87" i="17"/>
  <c r="S87" i="17"/>
  <c r="R87" i="17"/>
  <c r="Q87" i="17"/>
  <c r="P87" i="17"/>
  <c r="O87" i="17"/>
  <c r="N87" i="17"/>
  <c r="M87" i="17"/>
  <c r="L87" i="17"/>
  <c r="K87" i="17"/>
  <c r="C87" i="17"/>
  <c r="AJ86" i="17"/>
  <c r="AI86" i="17"/>
  <c r="AH86" i="17"/>
  <c r="AG86" i="17"/>
  <c r="AF86" i="17"/>
  <c r="AE86" i="17"/>
  <c r="AD86" i="17"/>
  <c r="AC86" i="17"/>
  <c r="AB86" i="17"/>
  <c r="AA86" i="17"/>
  <c r="Z86" i="17"/>
  <c r="Y86" i="17"/>
  <c r="X86" i="17"/>
  <c r="W86" i="17"/>
  <c r="V86" i="17"/>
  <c r="U86" i="17"/>
  <c r="T86" i="17"/>
  <c r="S86" i="17"/>
  <c r="R86" i="17"/>
  <c r="Q86" i="17"/>
  <c r="P86" i="17"/>
  <c r="O86" i="17"/>
  <c r="N86" i="17"/>
  <c r="M86" i="17"/>
  <c r="L86" i="17"/>
  <c r="K86" i="17"/>
  <c r="C86" i="17"/>
  <c r="AJ85" i="17"/>
  <c r="AI85" i="17"/>
  <c r="AH85" i="17"/>
  <c r="AG85" i="17"/>
  <c r="AF85" i="17"/>
  <c r="AE85" i="17"/>
  <c r="AD85" i="17"/>
  <c r="AC85" i="17"/>
  <c r="AB85" i="17"/>
  <c r="AA85" i="17"/>
  <c r="Z85" i="17"/>
  <c r="Y85" i="17"/>
  <c r="X85" i="17"/>
  <c r="W85" i="17"/>
  <c r="V85" i="17"/>
  <c r="U85" i="17"/>
  <c r="T85" i="17"/>
  <c r="S85" i="17"/>
  <c r="R85" i="17"/>
  <c r="Q85" i="17"/>
  <c r="P85" i="17"/>
  <c r="O85" i="17"/>
  <c r="N85" i="17"/>
  <c r="M85" i="17"/>
  <c r="L85" i="17"/>
  <c r="K85" i="17"/>
  <c r="C85" i="17"/>
  <c r="AJ84" i="17"/>
  <c r="AI84" i="17"/>
  <c r="AH84" i="17"/>
  <c r="AG84" i="17"/>
  <c r="AF84" i="17"/>
  <c r="AE84" i="17"/>
  <c r="AD84" i="17"/>
  <c r="AC84" i="17"/>
  <c r="AB84" i="17"/>
  <c r="AA84" i="17"/>
  <c r="Z84" i="17"/>
  <c r="Y84" i="17"/>
  <c r="X84" i="17"/>
  <c r="W84" i="17"/>
  <c r="V84" i="17"/>
  <c r="U84" i="17"/>
  <c r="T84" i="17"/>
  <c r="S84" i="17"/>
  <c r="R84" i="17"/>
  <c r="Q84" i="17"/>
  <c r="P84" i="17"/>
  <c r="O84" i="17"/>
  <c r="N84" i="17"/>
  <c r="M84" i="17"/>
  <c r="L84" i="17"/>
  <c r="K84" i="17"/>
  <c r="C84" i="17"/>
  <c r="AB83" i="17"/>
  <c r="Z83" i="17"/>
  <c r="X83" i="17"/>
  <c r="L83" i="17"/>
  <c r="C83" i="17"/>
  <c r="AI82" i="17"/>
  <c r="W82" i="17"/>
  <c r="U82" i="17"/>
  <c r="S82" i="17"/>
  <c r="C82" i="17"/>
  <c r="AE81" i="17"/>
  <c r="AE83" i="17" s="1"/>
  <c r="AD81" i="17"/>
  <c r="AD83" i="17" s="1"/>
  <c r="AC81" i="17"/>
  <c r="AC83" i="17" s="1"/>
  <c r="AB81" i="17"/>
  <c r="AA81" i="17"/>
  <c r="AA83" i="17" s="1"/>
  <c r="Z81" i="17"/>
  <c r="Y81" i="17"/>
  <c r="Y83" i="17" s="1"/>
  <c r="X81" i="17"/>
  <c r="W81" i="17"/>
  <c r="W83" i="17" s="1"/>
  <c r="V81" i="17"/>
  <c r="V83" i="17" s="1"/>
  <c r="U81" i="17"/>
  <c r="U83" i="17" s="1"/>
  <c r="T81" i="17"/>
  <c r="T83" i="17" s="1"/>
  <c r="S81" i="17"/>
  <c r="S83" i="17" s="1"/>
  <c r="R81" i="17"/>
  <c r="R83" i="17" s="1"/>
  <c r="Q81" i="17"/>
  <c r="Q83" i="17" s="1"/>
  <c r="P81" i="17"/>
  <c r="P83" i="17" s="1"/>
  <c r="O81" i="17"/>
  <c r="O83" i="17" s="1"/>
  <c r="N81" i="17"/>
  <c r="N83" i="17" s="1"/>
  <c r="M81" i="17"/>
  <c r="M83" i="17" s="1"/>
  <c r="L81" i="17"/>
  <c r="K81" i="17"/>
  <c r="K83" i="17" s="1"/>
  <c r="C81" i="17"/>
  <c r="AJ80" i="17"/>
  <c r="AJ82" i="17" s="1"/>
  <c r="AI80" i="17"/>
  <c r="AH80" i="17"/>
  <c r="AH82" i="17" s="1"/>
  <c r="AG80" i="17"/>
  <c r="AG82" i="17" s="1"/>
  <c r="AF80" i="17"/>
  <c r="AF82" i="17" s="1"/>
  <c r="AE80" i="17"/>
  <c r="AE82" i="17" s="1"/>
  <c r="AD80" i="17"/>
  <c r="AD82" i="17" s="1"/>
  <c r="AC80" i="17"/>
  <c r="AC82" i="17" s="1"/>
  <c r="AB80" i="17"/>
  <c r="AB82" i="17" s="1"/>
  <c r="AA80" i="17"/>
  <c r="AA82" i="17" s="1"/>
  <c r="Z80" i="17"/>
  <c r="Z82" i="17" s="1"/>
  <c r="Y80" i="17"/>
  <c r="Y82" i="17" s="1"/>
  <c r="X80" i="17"/>
  <c r="X82" i="17" s="1"/>
  <c r="W80" i="17"/>
  <c r="V80" i="17"/>
  <c r="V82" i="17" s="1"/>
  <c r="U80" i="17"/>
  <c r="T80" i="17"/>
  <c r="T82" i="17" s="1"/>
  <c r="S80" i="17"/>
  <c r="R80" i="17"/>
  <c r="R82" i="17" s="1"/>
  <c r="Q80" i="17"/>
  <c r="Q82" i="17" s="1"/>
  <c r="P80" i="17"/>
  <c r="P82" i="17" s="1"/>
  <c r="O80" i="17"/>
  <c r="O82" i="17" s="1"/>
  <c r="N80" i="17"/>
  <c r="N82" i="17" s="1"/>
  <c r="M80" i="17"/>
  <c r="M82" i="17" s="1"/>
  <c r="L80" i="17"/>
  <c r="L82" i="17" s="1"/>
  <c r="K80" i="17"/>
  <c r="K82" i="17" s="1"/>
  <c r="C80" i="17"/>
  <c r="AD79" i="17"/>
  <c r="Z79" i="17"/>
  <c r="R79" i="17"/>
  <c r="P79" i="17"/>
  <c r="C79" i="17"/>
  <c r="AC78" i="17"/>
  <c r="U78" i="17"/>
  <c r="R78" i="17"/>
  <c r="M78" i="17"/>
  <c r="C78" i="17"/>
  <c r="AE77" i="17"/>
  <c r="AE79" i="17" s="1"/>
  <c r="AD77" i="17"/>
  <c r="AC77" i="17"/>
  <c r="AC79" i="17" s="1"/>
  <c r="AB77" i="17"/>
  <c r="AB79" i="17" s="1"/>
  <c r="AA77" i="17"/>
  <c r="AA79" i="17" s="1"/>
  <c r="Z77" i="17"/>
  <c r="Y77" i="17"/>
  <c r="Y79" i="17" s="1"/>
  <c r="X77" i="17"/>
  <c r="X79" i="17" s="1"/>
  <c r="W77" i="17"/>
  <c r="W79" i="17" s="1"/>
  <c r="V77" i="17"/>
  <c r="V79" i="17" s="1"/>
  <c r="U77" i="17"/>
  <c r="U79" i="17" s="1"/>
  <c r="T77" i="17"/>
  <c r="T79" i="17" s="1"/>
  <c r="S77" i="17"/>
  <c r="S79" i="17" s="1"/>
  <c r="R77" i="17"/>
  <c r="Q77" i="17"/>
  <c r="Q79" i="17" s="1"/>
  <c r="P77" i="17"/>
  <c r="O77" i="17"/>
  <c r="O79" i="17" s="1"/>
  <c r="N77" i="17"/>
  <c r="N79" i="17" s="1"/>
  <c r="M77" i="17"/>
  <c r="M79" i="17" s="1"/>
  <c r="L77" i="17"/>
  <c r="L79" i="17" s="1"/>
  <c r="K77" i="17"/>
  <c r="K79" i="17" s="1"/>
  <c r="C77" i="17"/>
  <c r="AJ76" i="17"/>
  <c r="AJ78" i="17" s="1"/>
  <c r="AI76" i="17"/>
  <c r="AI78" i="17" s="1"/>
  <c r="AH76" i="17"/>
  <c r="AH78" i="17" s="1"/>
  <c r="AG76" i="17"/>
  <c r="AG78" i="17" s="1"/>
  <c r="AF76" i="17"/>
  <c r="AF78" i="17" s="1"/>
  <c r="AE76" i="17"/>
  <c r="AE78" i="17" s="1"/>
  <c r="AD76" i="17"/>
  <c r="AD78" i="17" s="1"/>
  <c r="AC76" i="17"/>
  <c r="AB76" i="17"/>
  <c r="AB78" i="17" s="1"/>
  <c r="AA76" i="17"/>
  <c r="AA78" i="17" s="1"/>
  <c r="Z76" i="17"/>
  <c r="Z78" i="17" s="1"/>
  <c r="Y76" i="17"/>
  <c r="Y78" i="17" s="1"/>
  <c r="X76" i="17"/>
  <c r="X78" i="17" s="1"/>
  <c r="W76" i="17"/>
  <c r="W78" i="17" s="1"/>
  <c r="V76" i="17"/>
  <c r="V78" i="17" s="1"/>
  <c r="U76" i="17"/>
  <c r="T76" i="17"/>
  <c r="T78" i="17" s="1"/>
  <c r="S76" i="17"/>
  <c r="S78" i="17" s="1"/>
  <c r="R76" i="17"/>
  <c r="Q76" i="17"/>
  <c r="Q78" i="17" s="1"/>
  <c r="P76" i="17"/>
  <c r="P78" i="17" s="1"/>
  <c r="O76" i="17"/>
  <c r="O78" i="17" s="1"/>
  <c r="N76" i="17"/>
  <c r="N78" i="17" s="1"/>
  <c r="M76" i="17"/>
  <c r="L76" i="17"/>
  <c r="L78" i="17" s="1"/>
  <c r="K76" i="17"/>
  <c r="K78" i="17" s="1"/>
  <c r="C76" i="17"/>
  <c r="AJ75" i="17"/>
  <c r="AI75" i="17"/>
  <c r="AH75" i="17"/>
  <c r="AG75" i="17"/>
  <c r="AF75" i="17"/>
  <c r="AE75" i="17"/>
  <c r="AD75" i="17"/>
  <c r="AC75" i="17"/>
  <c r="AB75" i="17"/>
  <c r="AA75" i="17"/>
  <c r="Z75" i="17"/>
  <c r="Y75" i="17"/>
  <c r="X75" i="17"/>
  <c r="W75" i="17"/>
  <c r="V75" i="17"/>
  <c r="U75" i="17"/>
  <c r="T75" i="17"/>
  <c r="S75" i="17"/>
  <c r="R75" i="17"/>
  <c r="Q75" i="17"/>
  <c r="P75" i="17"/>
  <c r="O75" i="17"/>
  <c r="N75" i="17"/>
  <c r="M75" i="17"/>
  <c r="L75" i="17"/>
  <c r="K75" i="17"/>
  <c r="E75" i="17"/>
  <c r="C75" i="17"/>
  <c r="AJ74" i="17"/>
  <c r="AI74" i="17"/>
  <c r="AH74" i="17"/>
  <c r="AG74" i="17"/>
  <c r="AF74" i="17"/>
  <c r="AE74" i="17"/>
  <c r="AD74" i="17"/>
  <c r="AC74" i="17"/>
  <c r="AB74" i="17"/>
  <c r="AA74" i="17"/>
  <c r="Z74" i="17"/>
  <c r="Y74" i="17"/>
  <c r="X74" i="17"/>
  <c r="W74" i="17"/>
  <c r="V74" i="17"/>
  <c r="U74" i="17"/>
  <c r="T74" i="17"/>
  <c r="S74" i="17"/>
  <c r="R74" i="17"/>
  <c r="Q74" i="17"/>
  <c r="P74" i="17"/>
  <c r="O74" i="17"/>
  <c r="N74" i="17"/>
  <c r="M74" i="17"/>
  <c r="L74" i="17"/>
  <c r="K74" i="17"/>
  <c r="C74" i="17"/>
  <c r="AO73" i="17"/>
  <c r="AN73" i="17"/>
  <c r="AM73" i="17"/>
  <c r="AL73" i="17"/>
  <c r="AK73" i="17"/>
  <c r="AJ73" i="17"/>
  <c r="AI73" i="17"/>
  <c r="AH73" i="17"/>
  <c r="AG73" i="17"/>
  <c r="AF73" i="17"/>
  <c r="AE73" i="17"/>
  <c r="AD73" i="17"/>
  <c r="AC73" i="17"/>
  <c r="AB73" i="17"/>
  <c r="AA73" i="17"/>
  <c r="Z73" i="17"/>
  <c r="Y73" i="17"/>
  <c r="X73" i="17"/>
  <c r="W73" i="17"/>
  <c r="V73" i="17"/>
  <c r="U73" i="17"/>
  <c r="T73" i="17"/>
  <c r="S73" i="17"/>
  <c r="R73" i="17"/>
  <c r="Q73" i="17"/>
  <c r="P73" i="17"/>
  <c r="O73" i="17"/>
  <c r="N73" i="17"/>
  <c r="M73" i="17"/>
  <c r="L73" i="17"/>
  <c r="K73" i="17"/>
  <c r="C73" i="17"/>
  <c r="AO72" i="17"/>
  <c r="AN72" i="17"/>
  <c r="AM72" i="17"/>
  <c r="AL72" i="17"/>
  <c r="AK72" i="17"/>
  <c r="AJ72" i="17"/>
  <c r="AI72" i="17"/>
  <c r="AH72" i="17"/>
  <c r="AG72" i="17"/>
  <c r="AF72" i="17"/>
  <c r="AE72" i="17"/>
  <c r="AD72" i="17"/>
  <c r="AC72" i="17"/>
  <c r="AB72" i="17"/>
  <c r="AA72" i="17"/>
  <c r="Z72" i="17"/>
  <c r="Y72" i="17"/>
  <c r="X72" i="17"/>
  <c r="W72" i="17"/>
  <c r="V72" i="17"/>
  <c r="U72" i="17"/>
  <c r="T72" i="17"/>
  <c r="S72" i="17"/>
  <c r="R72" i="17"/>
  <c r="Q72" i="17"/>
  <c r="P72" i="17"/>
  <c r="O72" i="17"/>
  <c r="N72" i="17"/>
  <c r="M72" i="17"/>
  <c r="L72" i="17"/>
  <c r="K72" i="17"/>
  <c r="C72" i="17"/>
  <c r="AO71" i="17"/>
  <c r="AN71" i="17"/>
  <c r="AM71" i="17"/>
  <c r="AL71" i="17"/>
  <c r="AK71" i="17"/>
  <c r="AJ71" i="17"/>
  <c r="AI71" i="17"/>
  <c r="AH71" i="17"/>
  <c r="AG71" i="17"/>
  <c r="AF71" i="17"/>
  <c r="AE71" i="17"/>
  <c r="AD71" i="17"/>
  <c r="AC71" i="17"/>
  <c r="AB71" i="17"/>
  <c r="AA71" i="17"/>
  <c r="Z71" i="17"/>
  <c r="Y71" i="17"/>
  <c r="X71" i="17"/>
  <c r="W71" i="17"/>
  <c r="V71" i="17"/>
  <c r="U71" i="17"/>
  <c r="T71" i="17"/>
  <c r="S71" i="17"/>
  <c r="R71" i="17"/>
  <c r="Q71" i="17"/>
  <c r="P71" i="17"/>
  <c r="O71" i="17"/>
  <c r="N71" i="17"/>
  <c r="M71" i="17"/>
  <c r="L71" i="17"/>
  <c r="K71" i="17"/>
  <c r="C71" i="17"/>
  <c r="AJ70" i="17"/>
  <c r="AI70" i="17"/>
  <c r="AH70" i="17"/>
  <c r="AG70" i="17"/>
  <c r="AF70" i="17"/>
  <c r="AE70" i="17"/>
  <c r="AD70" i="17"/>
  <c r="AC70" i="17"/>
  <c r="AB70" i="17"/>
  <c r="AA70" i="17"/>
  <c r="Z70" i="17"/>
  <c r="Y70" i="17"/>
  <c r="X70" i="17"/>
  <c r="W70" i="17"/>
  <c r="V70" i="17"/>
  <c r="U70" i="17"/>
  <c r="T70" i="17"/>
  <c r="S70" i="17"/>
  <c r="R70" i="17"/>
  <c r="Q70" i="17"/>
  <c r="P70" i="17"/>
  <c r="O70" i="17"/>
  <c r="N70" i="17"/>
  <c r="M70" i="17"/>
  <c r="L70" i="17"/>
  <c r="K70" i="17"/>
  <c r="C70" i="17"/>
  <c r="AJ69" i="17"/>
  <c r="AI69" i="17"/>
  <c r="AH69" i="17"/>
  <c r="AG69" i="17"/>
  <c r="AF69" i="17"/>
  <c r="AE69" i="17"/>
  <c r="AD69" i="17"/>
  <c r="AC69" i="17"/>
  <c r="AB69" i="17"/>
  <c r="AA69" i="17"/>
  <c r="Z69" i="17"/>
  <c r="Y69" i="17"/>
  <c r="X69" i="17"/>
  <c r="W69" i="17"/>
  <c r="V69" i="17"/>
  <c r="U69" i="17"/>
  <c r="T69" i="17"/>
  <c r="S69" i="17"/>
  <c r="R69" i="17"/>
  <c r="Q69" i="17"/>
  <c r="P69" i="17"/>
  <c r="O69" i="17"/>
  <c r="N69" i="17"/>
  <c r="M69" i="17"/>
  <c r="L69" i="17"/>
  <c r="K69" i="17"/>
  <c r="C69" i="17"/>
  <c r="AJ68" i="17"/>
  <c r="AI68" i="17"/>
  <c r="AH68" i="17"/>
  <c r="AG68" i="17"/>
  <c r="AF68" i="17"/>
  <c r="AE68" i="17"/>
  <c r="AD68" i="17"/>
  <c r="AC68" i="17"/>
  <c r="AB68" i="17"/>
  <c r="AA68" i="17"/>
  <c r="Z68" i="17"/>
  <c r="Y68" i="17"/>
  <c r="X68" i="17"/>
  <c r="W68" i="17"/>
  <c r="V68" i="17"/>
  <c r="U68" i="17"/>
  <c r="T68" i="17"/>
  <c r="S68" i="17"/>
  <c r="R68" i="17"/>
  <c r="Q68" i="17"/>
  <c r="P68" i="17"/>
  <c r="O68" i="17"/>
  <c r="N68" i="17"/>
  <c r="M68" i="17"/>
  <c r="L68" i="17"/>
  <c r="K68" i="17"/>
  <c r="C68" i="17"/>
  <c r="AJ67" i="17"/>
  <c r="AI67" i="17"/>
  <c r="AH67" i="17"/>
  <c r="AG67" i="17"/>
  <c r="AF67" i="17"/>
  <c r="AE67" i="17"/>
  <c r="AD67" i="17"/>
  <c r="AC67" i="17"/>
  <c r="AB67" i="17"/>
  <c r="AA67" i="17"/>
  <c r="Z67" i="17"/>
  <c r="Y67" i="17"/>
  <c r="X67" i="17"/>
  <c r="W67" i="17"/>
  <c r="V67" i="17"/>
  <c r="U67" i="17"/>
  <c r="T67" i="17"/>
  <c r="S67" i="17"/>
  <c r="R67" i="17"/>
  <c r="Q67" i="17"/>
  <c r="P67" i="17"/>
  <c r="O67" i="17"/>
  <c r="N67" i="17"/>
  <c r="M67" i="17"/>
  <c r="L67" i="17"/>
  <c r="K67" i="17"/>
  <c r="C67" i="17"/>
  <c r="AJ66" i="17"/>
  <c r="AI66" i="17"/>
  <c r="AH66" i="17"/>
  <c r="AG66" i="17"/>
  <c r="AF66" i="17"/>
  <c r="AE66" i="17"/>
  <c r="AD66" i="17"/>
  <c r="AC66" i="17"/>
  <c r="AB66" i="17"/>
  <c r="AA66" i="17"/>
  <c r="Z66" i="17"/>
  <c r="Y66" i="17"/>
  <c r="X66" i="17"/>
  <c r="W66" i="17"/>
  <c r="V66" i="17"/>
  <c r="U66" i="17"/>
  <c r="T66" i="17"/>
  <c r="S66" i="17"/>
  <c r="R66" i="17"/>
  <c r="Q66" i="17"/>
  <c r="P66" i="17"/>
  <c r="O66" i="17"/>
  <c r="N66" i="17"/>
  <c r="M66" i="17"/>
  <c r="L66" i="17"/>
  <c r="K66" i="17"/>
  <c r="C66" i="17"/>
  <c r="AJ65" i="17"/>
  <c r="AI65" i="17"/>
  <c r="AH65" i="17"/>
  <c r="AG65" i="17"/>
  <c r="AF65" i="17"/>
  <c r="AE65" i="17"/>
  <c r="AD65" i="17"/>
  <c r="AC65" i="17"/>
  <c r="AB65" i="17"/>
  <c r="AA65" i="17"/>
  <c r="Z65" i="17"/>
  <c r="Y65" i="17"/>
  <c r="X65" i="17"/>
  <c r="W65" i="17"/>
  <c r="V65" i="17"/>
  <c r="U65" i="17"/>
  <c r="T65" i="17"/>
  <c r="S65" i="17"/>
  <c r="R65" i="17"/>
  <c r="Q65" i="17"/>
  <c r="P65" i="17"/>
  <c r="O65" i="17"/>
  <c r="N65" i="17"/>
  <c r="M65" i="17"/>
  <c r="L65" i="17"/>
  <c r="K65" i="17"/>
  <c r="C65" i="17"/>
  <c r="AJ64" i="17"/>
  <c r="AI64" i="17"/>
  <c r="AH64" i="17"/>
  <c r="AG64" i="17"/>
  <c r="AF64" i="17"/>
  <c r="AE64" i="17"/>
  <c r="AD64" i="17"/>
  <c r="AC64" i="17"/>
  <c r="AB64" i="17"/>
  <c r="AA64" i="17"/>
  <c r="Z64" i="17"/>
  <c r="Y64" i="17"/>
  <c r="X64" i="17"/>
  <c r="W64" i="17"/>
  <c r="V64" i="17"/>
  <c r="U64" i="17"/>
  <c r="T64" i="17"/>
  <c r="S64" i="17"/>
  <c r="R64" i="17"/>
  <c r="Q64" i="17"/>
  <c r="P64" i="17"/>
  <c r="O64" i="17"/>
  <c r="N64" i="17"/>
  <c r="M64" i="17"/>
  <c r="L64" i="17"/>
  <c r="K64" i="17"/>
  <c r="C64" i="17"/>
  <c r="AJ63" i="17"/>
  <c r="AI63" i="17"/>
  <c r="AH63" i="17"/>
  <c r="AG63" i="17"/>
  <c r="AF63" i="17"/>
  <c r="AE63" i="17"/>
  <c r="AD63" i="17"/>
  <c r="AC63" i="17"/>
  <c r="AB63" i="17"/>
  <c r="AA63" i="17"/>
  <c r="Z63" i="17"/>
  <c r="Y63" i="17"/>
  <c r="X63" i="17"/>
  <c r="W63" i="17"/>
  <c r="V63" i="17"/>
  <c r="U63" i="17"/>
  <c r="T63" i="17"/>
  <c r="S63" i="17"/>
  <c r="R63" i="17"/>
  <c r="Q63" i="17"/>
  <c r="P63" i="17"/>
  <c r="O63" i="17"/>
  <c r="N63" i="17"/>
  <c r="M63" i="17"/>
  <c r="L63" i="17"/>
  <c r="K63" i="17"/>
  <c r="C63" i="17"/>
  <c r="AJ62" i="17"/>
  <c r="AI62" i="17"/>
  <c r="AH62" i="17"/>
  <c r="AG62" i="17"/>
  <c r="AF62" i="17"/>
  <c r="AE62" i="17"/>
  <c r="AD62" i="17"/>
  <c r="AC62" i="17"/>
  <c r="AB62" i="17"/>
  <c r="AA62" i="17"/>
  <c r="Z62" i="17"/>
  <c r="Y62" i="17"/>
  <c r="X62" i="17"/>
  <c r="W62" i="17"/>
  <c r="V62" i="17"/>
  <c r="U62" i="17"/>
  <c r="T62" i="17"/>
  <c r="S62" i="17"/>
  <c r="R62" i="17"/>
  <c r="Q62" i="17"/>
  <c r="P62" i="17"/>
  <c r="O62" i="17"/>
  <c r="N62" i="17"/>
  <c r="M62" i="17"/>
  <c r="L62" i="17"/>
  <c r="K62" i="17"/>
  <c r="C62" i="17"/>
  <c r="AJ61" i="17"/>
  <c r="AI61" i="17"/>
  <c r="AH61" i="17"/>
  <c r="AG61" i="17"/>
  <c r="AF61" i="17"/>
  <c r="AE61" i="17"/>
  <c r="AD61" i="17"/>
  <c r="AC61" i="17"/>
  <c r="AB61" i="17"/>
  <c r="AA61" i="17"/>
  <c r="Z61" i="17"/>
  <c r="Y61" i="17"/>
  <c r="X61" i="17"/>
  <c r="W61" i="17"/>
  <c r="V61" i="17"/>
  <c r="U61" i="17"/>
  <c r="T61" i="17"/>
  <c r="S61" i="17"/>
  <c r="R61" i="17"/>
  <c r="Q61" i="17"/>
  <c r="P61" i="17"/>
  <c r="O61" i="17"/>
  <c r="N61" i="17"/>
  <c r="M61" i="17"/>
  <c r="L61" i="17"/>
  <c r="K61" i="17"/>
  <c r="C61" i="17"/>
  <c r="AJ60" i="17"/>
  <c r="AI60" i="17"/>
  <c r="AH60" i="17"/>
  <c r="AG60" i="17"/>
  <c r="AF60" i="17"/>
  <c r="AE60" i="17"/>
  <c r="AD60" i="17"/>
  <c r="AC60" i="17"/>
  <c r="AB60" i="17"/>
  <c r="AA60" i="17"/>
  <c r="Z60" i="17"/>
  <c r="Y60" i="17"/>
  <c r="X60" i="17"/>
  <c r="W60" i="17"/>
  <c r="V60" i="17"/>
  <c r="U60" i="17"/>
  <c r="T60" i="17"/>
  <c r="S60" i="17"/>
  <c r="R60" i="17"/>
  <c r="Q60" i="17"/>
  <c r="P60" i="17"/>
  <c r="O60" i="17"/>
  <c r="N60" i="17"/>
  <c r="M60" i="17"/>
  <c r="L60" i="17"/>
  <c r="K60" i="17"/>
  <c r="C60" i="17"/>
  <c r="AJ59" i="17"/>
  <c r="AI59" i="17"/>
  <c r="AH59" i="17"/>
  <c r="AG59" i="17"/>
  <c r="AF59" i="17"/>
  <c r="AE59" i="17"/>
  <c r="AD59" i="17"/>
  <c r="AC59" i="17"/>
  <c r="AB59" i="17"/>
  <c r="AA59" i="17"/>
  <c r="Z59" i="17"/>
  <c r="Y59" i="17"/>
  <c r="X59" i="17"/>
  <c r="W59" i="17"/>
  <c r="V59" i="17"/>
  <c r="U59" i="17"/>
  <c r="T59" i="17"/>
  <c r="S59" i="17"/>
  <c r="R59" i="17"/>
  <c r="Q59" i="17"/>
  <c r="P59" i="17"/>
  <c r="O59" i="17"/>
  <c r="N59" i="17"/>
  <c r="M59" i="17"/>
  <c r="L59" i="17"/>
  <c r="K59" i="17"/>
  <c r="C59" i="17"/>
  <c r="C58" i="17"/>
  <c r="C57" i="17"/>
  <c r="C56" i="17"/>
  <c r="C55" i="17"/>
  <c r="C54" i="17"/>
  <c r="C53" i="17"/>
  <c r="C52" i="17"/>
  <c r="C51" i="17"/>
  <c r="C50" i="17"/>
  <c r="C49" i="17"/>
  <c r="C48" i="17"/>
  <c r="C47" i="17"/>
  <c r="AE46" i="17"/>
  <c r="AD46" i="17"/>
  <c r="AC46" i="17"/>
  <c r="AB46" i="17"/>
  <c r="AA46" i="17"/>
  <c r="Z46" i="17"/>
  <c r="Y46" i="17"/>
  <c r="X46" i="17"/>
  <c r="W46" i="17"/>
  <c r="V46" i="17"/>
  <c r="U46" i="17"/>
  <c r="T46" i="17"/>
  <c r="C46" i="17"/>
  <c r="AJ45" i="17"/>
  <c r="AI45" i="17"/>
  <c r="AH45" i="17"/>
  <c r="AG45" i="17"/>
  <c r="AF45" i="17"/>
  <c r="AE45" i="17"/>
  <c r="AD45" i="17"/>
  <c r="AC45" i="17"/>
  <c r="AB45" i="17"/>
  <c r="AA45" i="17"/>
  <c r="Z45" i="17"/>
  <c r="Y45" i="17"/>
  <c r="X45" i="17"/>
  <c r="W45" i="17"/>
  <c r="V45" i="17"/>
  <c r="U45" i="17"/>
  <c r="T45" i="17"/>
  <c r="S45" i="17"/>
  <c r="R45" i="17"/>
  <c r="Q45" i="17"/>
  <c r="P45" i="17"/>
  <c r="O45" i="17"/>
  <c r="N45" i="17"/>
  <c r="M45" i="17"/>
  <c r="L45" i="17"/>
  <c r="K45" i="17"/>
  <c r="C45" i="17"/>
  <c r="C41" i="17"/>
  <c r="C40" i="17"/>
  <c r="AJ39" i="17"/>
  <c r="AI39" i="17"/>
  <c r="AH39" i="17"/>
  <c r="AG39" i="17"/>
  <c r="AF39" i="17"/>
  <c r="AE39" i="17"/>
  <c r="AD39" i="17"/>
  <c r="AC39" i="17"/>
  <c r="AB39" i="17"/>
  <c r="AA39" i="17"/>
  <c r="Z39" i="17"/>
  <c r="Y39" i="17"/>
  <c r="X39" i="17"/>
  <c r="W39" i="17"/>
  <c r="V39" i="17"/>
  <c r="U39" i="17"/>
  <c r="T39" i="17"/>
  <c r="S39" i="17"/>
  <c r="R39" i="17"/>
  <c r="Q39" i="17"/>
  <c r="P39" i="17"/>
  <c r="O39" i="17"/>
  <c r="N39" i="17"/>
  <c r="M39" i="17"/>
  <c r="L39" i="17"/>
  <c r="K39" i="17"/>
  <c r="C39" i="17"/>
  <c r="AJ38" i="17"/>
  <c r="AI38" i="17"/>
  <c r="AH38" i="17"/>
  <c r="AG38" i="17"/>
  <c r="AF38" i="17"/>
  <c r="AE38" i="17"/>
  <c r="AD38" i="17"/>
  <c r="AC38" i="17"/>
  <c r="AB38" i="17"/>
  <c r="AA38" i="17"/>
  <c r="Z38" i="17"/>
  <c r="Y38" i="17"/>
  <c r="X38" i="17"/>
  <c r="W38" i="17"/>
  <c r="V38" i="17"/>
  <c r="U38" i="17"/>
  <c r="T38" i="17"/>
  <c r="S38" i="17"/>
  <c r="R38" i="17"/>
  <c r="Q38" i="17"/>
  <c r="P38" i="17"/>
  <c r="O38" i="17"/>
  <c r="N38" i="17"/>
  <c r="M38" i="17"/>
  <c r="L38" i="17"/>
  <c r="K38" i="17"/>
  <c r="C38" i="17"/>
  <c r="AE37" i="17"/>
  <c r="AD37" i="17"/>
  <c r="X37" i="17"/>
  <c r="P37" i="17"/>
  <c r="O37" i="17"/>
  <c r="N37" i="17"/>
  <c r="C37" i="17"/>
  <c r="AE36" i="17"/>
  <c r="AD36" i="17"/>
  <c r="AC36" i="17"/>
  <c r="AC37" i="17" s="1"/>
  <c r="AB36" i="17"/>
  <c r="AB37" i="17" s="1"/>
  <c r="AA36" i="17"/>
  <c r="AA37" i="17" s="1"/>
  <c r="Z36" i="17"/>
  <c r="Z37" i="17" s="1"/>
  <c r="Y36" i="17"/>
  <c r="Y37" i="17" s="1"/>
  <c r="X36" i="17"/>
  <c r="W36" i="17"/>
  <c r="W37" i="17" s="1"/>
  <c r="V36" i="17"/>
  <c r="V37" i="17" s="1"/>
  <c r="U36" i="17"/>
  <c r="U37" i="17" s="1"/>
  <c r="T36" i="17"/>
  <c r="T37" i="17" s="1"/>
  <c r="S36" i="17"/>
  <c r="S37" i="17" s="1"/>
  <c r="R36" i="17"/>
  <c r="R37" i="17" s="1"/>
  <c r="Q36" i="17"/>
  <c r="Q37" i="17" s="1"/>
  <c r="P36" i="17"/>
  <c r="O36" i="17"/>
  <c r="N36" i="17"/>
  <c r="M36" i="17"/>
  <c r="M37" i="17" s="1"/>
  <c r="L36" i="17"/>
  <c r="L37" i="17" s="1"/>
  <c r="K36" i="17"/>
  <c r="K37" i="17" s="1"/>
  <c r="C36" i="17"/>
  <c r="AJ35" i="17"/>
  <c r="AI35" i="17"/>
  <c r="AH35" i="17"/>
  <c r="AG35" i="17"/>
  <c r="AF35" i="17"/>
  <c r="AE35" i="17"/>
  <c r="AD35" i="17"/>
  <c r="AC35" i="17"/>
  <c r="AB35" i="17"/>
  <c r="AA35" i="17"/>
  <c r="Z35" i="17"/>
  <c r="Y35" i="17"/>
  <c r="X35" i="17"/>
  <c r="W35" i="17"/>
  <c r="V35" i="17"/>
  <c r="U35" i="17"/>
  <c r="T35" i="17"/>
  <c r="S35" i="17"/>
  <c r="R35" i="17"/>
  <c r="Q35" i="17"/>
  <c r="P35" i="17"/>
  <c r="O35" i="17"/>
  <c r="N35" i="17"/>
  <c r="M35" i="17"/>
  <c r="L35" i="17"/>
  <c r="K35" i="17"/>
  <c r="C35" i="17"/>
  <c r="AJ34" i="17"/>
  <c r="AI34" i="17"/>
  <c r="AH34" i="17"/>
  <c r="AG34" i="17"/>
  <c r="AF34" i="17"/>
  <c r="AE34" i="17"/>
  <c r="AD34" i="17"/>
  <c r="AC34" i="17"/>
  <c r="AB34" i="17"/>
  <c r="AA34" i="17"/>
  <c r="Z34" i="17"/>
  <c r="Y34" i="17"/>
  <c r="X34" i="17"/>
  <c r="W34" i="17"/>
  <c r="V34" i="17"/>
  <c r="U34" i="17"/>
  <c r="T34" i="17"/>
  <c r="S34" i="17"/>
  <c r="R34" i="17"/>
  <c r="Q34" i="17"/>
  <c r="P34" i="17"/>
  <c r="O34" i="17"/>
  <c r="N34" i="17"/>
  <c r="M34" i="17"/>
  <c r="L34" i="17"/>
  <c r="K34" i="17"/>
  <c r="C34" i="17"/>
  <c r="AD33" i="17"/>
  <c r="AC33" i="17"/>
  <c r="Y33" i="17"/>
  <c r="Q33" i="17"/>
  <c r="N33" i="17"/>
  <c r="C33" i="17"/>
  <c r="AE32" i="17"/>
  <c r="AE33" i="17" s="1"/>
  <c r="AD32" i="17"/>
  <c r="AC32" i="17"/>
  <c r="AB32" i="17"/>
  <c r="AB33" i="17" s="1"/>
  <c r="AA32" i="17"/>
  <c r="AA33" i="17" s="1"/>
  <c r="Z32" i="17"/>
  <c r="Z33" i="17" s="1"/>
  <c r="Y32" i="17"/>
  <c r="X32" i="17"/>
  <c r="X33" i="17" s="1"/>
  <c r="W32" i="17"/>
  <c r="W33" i="17" s="1"/>
  <c r="V32" i="17"/>
  <c r="V33" i="17" s="1"/>
  <c r="U32" i="17"/>
  <c r="U33" i="17" s="1"/>
  <c r="T32" i="17"/>
  <c r="T33" i="17" s="1"/>
  <c r="S32" i="17"/>
  <c r="S33" i="17" s="1"/>
  <c r="R32" i="17"/>
  <c r="R33" i="17" s="1"/>
  <c r="Q32" i="17"/>
  <c r="P32" i="17"/>
  <c r="P33" i="17" s="1"/>
  <c r="O32" i="17"/>
  <c r="O33" i="17" s="1"/>
  <c r="N32" i="17"/>
  <c r="M32" i="17"/>
  <c r="M33" i="17" s="1"/>
  <c r="L32" i="17"/>
  <c r="L33" i="17" s="1"/>
  <c r="K32" i="17"/>
  <c r="K33" i="17" s="1"/>
  <c r="C32" i="17"/>
  <c r="AJ31" i="17"/>
  <c r="AI31" i="17"/>
  <c r="AH31" i="17"/>
  <c r="AG31" i="17"/>
  <c r="AF31" i="17"/>
  <c r="AE31" i="17"/>
  <c r="AD31" i="17"/>
  <c r="AC31" i="17"/>
  <c r="AB31" i="17"/>
  <c r="AA31" i="17"/>
  <c r="Z31" i="17"/>
  <c r="Y31" i="17"/>
  <c r="X31" i="17"/>
  <c r="W31" i="17"/>
  <c r="V31" i="17"/>
  <c r="U31" i="17"/>
  <c r="T31" i="17"/>
  <c r="S31" i="17"/>
  <c r="R31" i="17"/>
  <c r="Q31" i="17"/>
  <c r="P31" i="17"/>
  <c r="O31" i="17"/>
  <c r="N31" i="17"/>
  <c r="M31" i="17"/>
  <c r="L31" i="17"/>
  <c r="K31" i="17"/>
  <c r="C31" i="17"/>
  <c r="AJ30" i="17"/>
  <c r="AI30" i="17"/>
  <c r="AH30" i="17"/>
  <c r="AG30" i="17"/>
  <c r="AF30" i="17"/>
  <c r="AE30" i="17"/>
  <c r="AD30" i="17"/>
  <c r="AC30" i="17"/>
  <c r="AB30" i="17"/>
  <c r="AA30" i="17"/>
  <c r="Z30" i="17"/>
  <c r="Y30" i="17"/>
  <c r="X30" i="17"/>
  <c r="W30" i="17"/>
  <c r="V30" i="17"/>
  <c r="U30" i="17"/>
  <c r="T30" i="17"/>
  <c r="S30" i="17"/>
  <c r="R30" i="17"/>
  <c r="Q30" i="17"/>
  <c r="P30" i="17"/>
  <c r="O30" i="17"/>
  <c r="N30" i="17"/>
  <c r="M30" i="17"/>
  <c r="L30" i="17"/>
  <c r="K30" i="17"/>
  <c r="C30" i="17"/>
  <c r="AE29" i="17"/>
  <c r="AD29" i="17"/>
  <c r="AC29" i="17"/>
  <c r="AB29" i="17"/>
  <c r="AA29" i="17"/>
  <c r="Z29" i="17"/>
  <c r="Y29" i="17"/>
  <c r="X29" i="17"/>
  <c r="W29" i="17"/>
  <c r="V29" i="17"/>
  <c r="U29" i="17"/>
  <c r="T29" i="17"/>
  <c r="S29" i="17"/>
  <c r="R29" i="17"/>
  <c r="Q29" i="17"/>
  <c r="P29" i="17"/>
  <c r="O29" i="17"/>
  <c r="N29" i="17"/>
  <c r="M29" i="17"/>
  <c r="L29" i="17"/>
  <c r="K29" i="17"/>
  <c r="C29" i="17"/>
  <c r="AE28" i="17"/>
  <c r="AD28" i="17"/>
  <c r="AC28" i="17"/>
  <c r="AB28" i="17"/>
  <c r="AA28" i="17"/>
  <c r="Z28" i="17"/>
  <c r="Y28" i="17"/>
  <c r="X28" i="17"/>
  <c r="W28" i="17"/>
  <c r="V28" i="17"/>
  <c r="U28" i="17"/>
  <c r="T28" i="17"/>
  <c r="S28" i="17"/>
  <c r="R28" i="17"/>
  <c r="Q28" i="17"/>
  <c r="P28" i="17"/>
  <c r="O28" i="17"/>
  <c r="N28" i="17"/>
  <c r="M28" i="17"/>
  <c r="L28" i="17"/>
  <c r="K28" i="17"/>
  <c r="C28" i="17"/>
  <c r="AJ27" i="17"/>
  <c r="AI27" i="17"/>
  <c r="AH27" i="17"/>
  <c r="AG27" i="17"/>
  <c r="AF27" i="17"/>
  <c r="AE27" i="17"/>
  <c r="AD27" i="17"/>
  <c r="AC27" i="17"/>
  <c r="AB27" i="17"/>
  <c r="AA27" i="17"/>
  <c r="Z27" i="17"/>
  <c r="Y27" i="17"/>
  <c r="X27" i="17"/>
  <c r="W27" i="17"/>
  <c r="V27" i="17"/>
  <c r="U27" i="17"/>
  <c r="T27" i="17"/>
  <c r="S27" i="17"/>
  <c r="R27" i="17"/>
  <c r="Q27" i="17"/>
  <c r="P27" i="17"/>
  <c r="O27" i="17"/>
  <c r="N27" i="17"/>
  <c r="M27" i="17"/>
  <c r="L27" i="17"/>
  <c r="K27" i="17"/>
  <c r="C27" i="17"/>
  <c r="AJ26" i="17"/>
  <c r="AI26" i="17"/>
  <c r="AH26" i="17"/>
  <c r="AG26" i="17"/>
  <c r="AF26" i="17"/>
  <c r="AE26" i="17"/>
  <c r="AD26" i="17"/>
  <c r="AC26" i="17"/>
  <c r="AB26" i="17"/>
  <c r="AA26" i="17"/>
  <c r="Z26" i="17"/>
  <c r="Y26" i="17"/>
  <c r="X26" i="17"/>
  <c r="W26" i="17"/>
  <c r="V26" i="17"/>
  <c r="U26" i="17"/>
  <c r="T26" i="17"/>
  <c r="S26" i="17"/>
  <c r="R26" i="17"/>
  <c r="Q26" i="17"/>
  <c r="P26" i="17"/>
  <c r="O26" i="17"/>
  <c r="N26" i="17"/>
  <c r="M26" i="17"/>
  <c r="L26" i="17"/>
  <c r="K26" i="17"/>
  <c r="C26" i="17"/>
  <c r="AE25" i="17"/>
  <c r="AD25" i="17"/>
  <c r="AC25" i="17"/>
  <c r="AB25" i="17"/>
  <c r="AA25" i="17"/>
  <c r="Z25" i="17"/>
  <c r="Y25" i="17"/>
  <c r="X25" i="17"/>
  <c r="W25" i="17"/>
  <c r="V25" i="17"/>
  <c r="U25" i="17"/>
  <c r="T25" i="17"/>
  <c r="S25" i="17"/>
  <c r="R25" i="17"/>
  <c r="Q25" i="17"/>
  <c r="P25" i="17"/>
  <c r="O25" i="17"/>
  <c r="N25" i="17"/>
  <c r="M25" i="17"/>
  <c r="L25" i="17"/>
  <c r="K25" i="17"/>
  <c r="C25" i="17"/>
  <c r="AE24" i="17"/>
  <c r="AD24" i="17"/>
  <c r="AC24" i="17"/>
  <c r="AB24" i="17"/>
  <c r="AA24" i="17"/>
  <c r="Z24" i="17"/>
  <c r="Y24" i="17"/>
  <c r="X24" i="17"/>
  <c r="W24" i="17"/>
  <c r="V24" i="17"/>
  <c r="U24" i="17"/>
  <c r="T24" i="17"/>
  <c r="S24" i="17"/>
  <c r="R24" i="17"/>
  <c r="Q24" i="17"/>
  <c r="P24" i="17"/>
  <c r="O24" i="17"/>
  <c r="N24" i="17"/>
  <c r="M24" i="17"/>
  <c r="L24" i="17"/>
  <c r="K24" i="17"/>
  <c r="C24" i="17"/>
  <c r="AJ23" i="17"/>
  <c r="AI23" i="17"/>
  <c r="AH23" i="17"/>
  <c r="AG23" i="17"/>
  <c r="AF23" i="17"/>
  <c r="AE23" i="17"/>
  <c r="AD23" i="17"/>
  <c r="AC23" i="17"/>
  <c r="AB23" i="17"/>
  <c r="AA23" i="17"/>
  <c r="Z23" i="17"/>
  <c r="Y23" i="17"/>
  <c r="X23" i="17"/>
  <c r="W23" i="17"/>
  <c r="V23" i="17"/>
  <c r="U23" i="17"/>
  <c r="T23" i="17"/>
  <c r="S23" i="17"/>
  <c r="R23" i="17"/>
  <c r="Q23" i="17"/>
  <c r="P23" i="17"/>
  <c r="O23" i="17"/>
  <c r="N23" i="17"/>
  <c r="M23" i="17"/>
  <c r="L23" i="17"/>
  <c r="K23" i="17"/>
  <c r="C23" i="17"/>
  <c r="AJ22" i="17"/>
  <c r="AI22" i="17"/>
  <c r="AH22" i="17"/>
  <c r="AG22" i="17"/>
  <c r="AF22" i="17"/>
  <c r="AE22" i="17"/>
  <c r="AD22" i="17"/>
  <c r="AC22" i="17"/>
  <c r="AB22" i="17"/>
  <c r="AA22" i="17"/>
  <c r="Z22" i="17"/>
  <c r="Y22" i="17"/>
  <c r="X22" i="17"/>
  <c r="W22" i="17"/>
  <c r="V22" i="17"/>
  <c r="U22" i="17"/>
  <c r="T22" i="17"/>
  <c r="S22" i="17"/>
  <c r="R22" i="17"/>
  <c r="Q22" i="17"/>
  <c r="P22" i="17"/>
  <c r="O22" i="17"/>
  <c r="N22" i="17"/>
  <c r="M22" i="17"/>
  <c r="L22" i="17"/>
  <c r="K22" i="17"/>
  <c r="C22" i="17"/>
  <c r="AE21" i="17"/>
  <c r="AD21" i="17"/>
  <c r="AC21" i="17"/>
  <c r="AB21" i="17"/>
  <c r="AA21" i="17"/>
  <c r="Z21" i="17"/>
  <c r="Y21" i="17"/>
  <c r="X21" i="17"/>
  <c r="W21" i="17"/>
  <c r="V21" i="17"/>
  <c r="U21" i="17"/>
  <c r="T21" i="17"/>
  <c r="S21" i="17"/>
  <c r="R21" i="17"/>
  <c r="Q21" i="17"/>
  <c r="P21" i="17"/>
  <c r="O21" i="17"/>
  <c r="N21" i="17"/>
  <c r="M21" i="17"/>
  <c r="L21" i="17"/>
  <c r="K21" i="17"/>
  <c r="C21" i="17"/>
  <c r="AE20" i="17"/>
  <c r="AD20" i="17"/>
  <c r="AC20" i="17"/>
  <c r="AB20" i="17"/>
  <c r="AA20" i="17"/>
  <c r="Z20" i="17"/>
  <c r="Y20" i="17"/>
  <c r="X20" i="17"/>
  <c r="W20" i="17"/>
  <c r="V20" i="17"/>
  <c r="U20" i="17"/>
  <c r="T20" i="17"/>
  <c r="S20" i="17"/>
  <c r="R20" i="17"/>
  <c r="Q20" i="17"/>
  <c r="P20" i="17"/>
  <c r="O20" i="17"/>
  <c r="N20" i="17"/>
  <c r="M20" i="17"/>
  <c r="L20" i="17"/>
  <c r="K20" i="17"/>
  <c r="C20" i="17"/>
  <c r="AJ19" i="17"/>
  <c r="AI19" i="17"/>
  <c r="AH19" i="17"/>
  <c r="AG19" i="17"/>
  <c r="AF19" i="17"/>
  <c r="AE19" i="17"/>
  <c r="AD19" i="17"/>
  <c r="AC19" i="17"/>
  <c r="AB19" i="17"/>
  <c r="AA19" i="17"/>
  <c r="Z19" i="17"/>
  <c r="Y19" i="17"/>
  <c r="X19" i="17"/>
  <c r="W19" i="17"/>
  <c r="V19" i="17"/>
  <c r="U19" i="17"/>
  <c r="T19" i="17"/>
  <c r="S19" i="17"/>
  <c r="R19" i="17"/>
  <c r="Q19" i="17"/>
  <c r="P19" i="17"/>
  <c r="O19" i="17"/>
  <c r="N19" i="17"/>
  <c r="M19" i="17"/>
  <c r="L19" i="17"/>
  <c r="K19" i="17"/>
  <c r="C19" i="17"/>
  <c r="AJ18" i="17"/>
  <c r="AI18" i="17"/>
  <c r="AH18" i="17"/>
  <c r="AG18" i="17"/>
  <c r="AF18" i="17"/>
  <c r="AE18" i="17"/>
  <c r="AD18" i="17"/>
  <c r="AC18" i="17"/>
  <c r="AB18" i="17"/>
  <c r="AA18" i="17"/>
  <c r="Z18" i="17"/>
  <c r="Y18" i="17"/>
  <c r="X18" i="17"/>
  <c r="W18" i="17"/>
  <c r="V18" i="17"/>
  <c r="U18" i="17"/>
  <c r="T18" i="17"/>
  <c r="S18" i="17"/>
  <c r="R18" i="17"/>
  <c r="Q18" i="17"/>
  <c r="P18" i="17"/>
  <c r="O18" i="17"/>
  <c r="N18" i="17"/>
  <c r="M18" i="17"/>
  <c r="L18" i="17"/>
  <c r="K18" i="17"/>
  <c r="C18" i="17"/>
  <c r="AE17" i="17"/>
  <c r="AD17" i="17"/>
  <c r="AC17" i="17"/>
  <c r="AB17" i="17"/>
  <c r="AA17" i="17"/>
  <c r="Z17" i="17"/>
  <c r="Y17" i="17"/>
  <c r="X17" i="17"/>
  <c r="W17" i="17"/>
  <c r="V17" i="17"/>
  <c r="U17" i="17"/>
  <c r="T17" i="17"/>
  <c r="S17" i="17"/>
  <c r="R17" i="17"/>
  <c r="Q17" i="17"/>
  <c r="P17" i="17"/>
  <c r="O17" i="17"/>
  <c r="N17" i="17"/>
  <c r="M17" i="17"/>
  <c r="L17" i="17"/>
  <c r="K17" i="17"/>
  <c r="C17" i="17"/>
  <c r="AE16" i="17"/>
  <c r="AD16" i="17"/>
  <c r="AC16" i="17"/>
  <c r="AB16" i="17"/>
  <c r="AA16" i="17"/>
  <c r="Z16" i="17"/>
  <c r="Y16" i="17"/>
  <c r="X16" i="17"/>
  <c r="W16" i="17"/>
  <c r="V16" i="17"/>
  <c r="U16" i="17"/>
  <c r="T16" i="17"/>
  <c r="S16" i="17"/>
  <c r="R16" i="17"/>
  <c r="Q16" i="17"/>
  <c r="P16" i="17"/>
  <c r="O16" i="17"/>
  <c r="N16" i="17"/>
  <c r="M16" i="17"/>
  <c r="L16" i="17"/>
  <c r="K16" i="17"/>
  <c r="C16" i="17"/>
  <c r="AJ15" i="17"/>
  <c r="AI15" i="17"/>
  <c r="AH15" i="17"/>
  <c r="AG15" i="17"/>
  <c r="AF15" i="17"/>
  <c r="AE15" i="17"/>
  <c r="AD15" i="17"/>
  <c r="AC15" i="17"/>
  <c r="AB15" i="17"/>
  <c r="AA15" i="17"/>
  <c r="Z15" i="17"/>
  <c r="Y15" i="17"/>
  <c r="X15" i="17"/>
  <c r="W15" i="17"/>
  <c r="V15" i="17"/>
  <c r="U15" i="17"/>
  <c r="T15" i="17"/>
  <c r="S15" i="17"/>
  <c r="R15" i="17"/>
  <c r="Q15" i="17"/>
  <c r="P15" i="17"/>
  <c r="O15" i="17"/>
  <c r="N15" i="17"/>
  <c r="M15" i="17"/>
  <c r="L15" i="17"/>
  <c r="K15" i="17"/>
  <c r="C15" i="17"/>
  <c r="AJ14" i="17"/>
  <c r="AI14" i="17"/>
  <c r="AH14" i="17"/>
  <c r="AG14" i="17"/>
  <c r="AF14" i="17"/>
  <c r="AE14" i="17"/>
  <c r="AD14" i="17"/>
  <c r="AC14" i="17"/>
  <c r="AB14" i="17"/>
  <c r="AA14" i="17"/>
  <c r="Z14" i="17"/>
  <c r="Y14" i="17"/>
  <c r="X14" i="17"/>
  <c r="W14" i="17"/>
  <c r="V14" i="17"/>
  <c r="U14" i="17"/>
  <c r="T14" i="17"/>
  <c r="S14" i="17"/>
  <c r="R14" i="17"/>
  <c r="Q14" i="17"/>
  <c r="P14" i="17"/>
  <c r="O14" i="17"/>
  <c r="N14" i="17"/>
  <c r="M14" i="17"/>
  <c r="L14" i="17"/>
  <c r="K14" i="17"/>
  <c r="C14" i="17"/>
  <c r="AE13" i="17"/>
  <c r="AD13" i="17"/>
  <c r="AC13" i="17"/>
  <c r="AB13" i="17"/>
  <c r="AA13" i="17"/>
  <c r="Z13" i="17"/>
  <c r="Y13" i="17"/>
  <c r="X13" i="17"/>
  <c r="W13" i="17"/>
  <c r="V13" i="17"/>
  <c r="U13" i="17"/>
  <c r="T13" i="17"/>
  <c r="S13" i="17"/>
  <c r="R13" i="17"/>
  <c r="Q13" i="17"/>
  <c r="P13" i="17"/>
  <c r="O13" i="17"/>
  <c r="N13" i="17"/>
  <c r="M13" i="17"/>
  <c r="L13" i="17"/>
  <c r="K13" i="17"/>
  <c r="C13" i="17"/>
  <c r="AE12" i="17"/>
  <c r="AD12" i="17"/>
  <c r="AC12" i="17"/>
  <c r="AB12" i="17"/>
  <c r="AA12" i="17"/>
  <c r="Z12" i="17"/>
  <c r="Y12" i="17"/>
  <c r="X12" i="17"/>
  <c r="W12" i="17"/>
  <c r="V12" i="17"/>
  <c r="U12" i="17"/>
  <c r="T12" i="17"/>
  <c r="S12" i="17"/>
  <c r="R12" i="17"/>
  <c r="Q12" i="17"/>
  <c r="P12" i="17"/>
  <c r="O12" i="17"/>
  <c r="N12" i="17"/>
  <c r="M12" i="17"/>
  <c r="L12" i="17"/>
  <c r="K12" i="17"/>
  <c r="C12" i="17"/>
  <c r="AJ11" i="17"/>
  <c r="AI11" i="17"/>
  <c r="AH11" i="17"/>
  <c r="AG11" i="17"/>
  <c r="AF11" i="17"/>
  <c r="AE11" i="17"/>
  <c r="AD11" i="17"/>
  <c r="AC11" i="17"/>
  <c r="AB11" i="17"/>
  <c r="AA11" i="17"/>
  <c r="Z11" i="17"/>
  <c r="Y11" i="17"/>
  <c r="X11" i="17"/>
  <c r="W11" i="17"/>
  <c r="V11" i="17"/>
  <c r="U11" i="17"/>
  <c r="T11" i="17"/>
  <c r="S11" i="17"/>
  <c r="R11" i="17"/>
  <c r="Q11" i="17"/>
  <c r="P11" i="17"/>
  <c r="O11" i="17"/>
  <c r="N11" i="17"/>
  <c r="M11" i="17"/>
  <c r="L11" i="17"/>
  <c r="K11" i="17"/>
  <c r="C11" i="17"/>
  <c r="AJ10" i="17"/>
  <c r="AI10" i="17"/>
  <c r="AH10" i="17"/>
  <c r="AG10" i="17"/>
  <c r="AF10" i="17"/>
  <c r="AE10" i="17"/>
  <c r="AD10" i="17"/>
  <c r="AC10" i="17"/>
  <c r="AB10" i="17"/>
  <c r="AA10" i="17"/>
  <c r="Z10" i="17"/>
  <c r="Y10" i="17"/>
  <c r="X10" i="17"/>
  <c r="W10" i="17"/>
  <c r="V10" i="17"/>
  <c r="U10" i="17"/>
  <c r="T10" i="17"/>
  <c r="S10" i="17"/>
  <c r="R10" i="17"/>
  <c r="Q10" i="17"/>
  <c r="P10" i="17"/>
  <c r="O10" i="17"/>
  <c r="N10" i="17"/>
  <c r="M10" i="17"/>
  <c r="L10" i="17"/>
  <c r="K10" i="17"/>
  <c r="C10" i="17"/>
  <c r="AE9" i="17"/>
  <c r="AD9" i="17"/>
  <c r="AC9" i="17"/>
  <c r="AB9" i="17"/>
  <c r="AA9" i="17"/>
  <c r="Z9" i="17"/>
  <c r="Y9" i="17"/>
  <c r="X9" i="17"/>
  <c r="W9" i="17"/>
  <c r="V9" i="17"/>
  <c r="U9" i="17"/>
  <c r="T9" i="17"/>
  <c r="S9" i="17"/>
  <c r="R9" i="17"/>
  <c r="Q9" i="17"/>
  <c r="P9" i="17"/>
  <c r="O9" i="17"/>
  <c r="N9" i="17"/>
  <c r="M9" i="17"/>
  <c r="L9" i="17"/>
  <c r="K9" i="17"/>
  <c r="C9" i="17"/>
  <c r="AE8" i="17"/>
  <c r="AD8" i="17"/>
  <c r="AC8" i="17"/>
  <c r="AB8" i="17"/>
  <c r="AA8" i="17"/>
  <c r="Z8" i="17"/>
  <c r="Y8" i="17"/>
  <c r="X8" i="17"/>
  <c r="W8" i="17"/>
  <c r="V8" i="17"/>
  <c r="U8" i="17"/>
  <c r="T8" i="17"/>
  <c r="S8" i="17"/>
  <c r="R8" i="17"/>
  <c r="Q8" i="17"/>
  <c r="P8" i="17"/>
  <c r="O8" i="17"/>
  <c r="N8" i="17"/>
  <c r="M8" i="17"/>
  <c r="L8" i="17"/>
  <c r="K8" i="17"/>
  <c r="C8" i="17"/>
  <c r="AJ7" i="17"/>
  <c r="AI7" i="17"/>
  <c r="AH7" i="17"/>
  <c r="AG7" i="17"/>
  <c r="AF7" i="17"/>
  <c r="AE7" i="17"/>
  <c r="AD7" i="17"/>
  <c r="AC7" i="17"/>
  <c r="AB7" i="17"/>
  <c r="AA7" i="17"/>
  <c r="Z7" i="17"/>
  <c r="Y7" i="17"/>
  <c r="X7" i="17"/>
  <c r="W7" i="17"/>
  <c r="V7" i="17"/>
  <c r="U7" i="17"/>
  <c r="T7" i="17"/>
  <c r="S7" i="17"/>
  <c r="R7" i="17"/>
  <c r="Q7" i="17"/>
  <c r="P7" i="17"/>
  <c r="O7" i="17"/>
  <c r="N7" i="17"/>
  <c r="M7" i="17"/>
  <c r="L7" i="17"/>
  <c r="K7" i="17"/>
  <c r="C7" i="17"/>
  <c r="AJ6" i="17"/>
  <c r="AI6" i="17"/>
  <c r="AH6" i="17"/>
  <c r="AG6" i="17"/>
  <c r="AF6" i="17"/>
  <c r="AE6" i="17"/>
  <c r="AD6" i="17"/>
  <c r="AC6" i="17"/>
  <c r="AB6" i="17"/>
  <c r="AA6" i="17"/>
  <c r="Z6" i="17"/>
  <c r="Y6" i="17"/>
  <c r="X6" i="17"/>
  <c r="W6" i="17"/>
  <c r="V6" i="17"/>
  <c r="U6" i="17"/>
  <c r="T6" i="17"/>
  <c r="S6" i="17"/>
  <c r="R6" i="17"/>
  <c r="Q6" i="17"/>
  <c r="P6" i="17"/>
  <c r="O6" i="17"/>
  <c r="N6" i="17"/>
  <c r="M6" i="17"/>
  <c r="L6" i="17"/>
  <c r="K6" i="17"/>
  <c r="C6" i="17"/>
  <c r="AB5" i="17"/>
  <c r="AA5" i="17"/>
  <c r="Z5" i="17"/>
  <c r="W5" i="17"/>
  <c r="T5" i="17"/>
  <c r="K5" i="17"/>
  <c r="C5" i="17"/>
  <c r="AE4" i="17"/>
  <c r="AE5" i="17" s="1"/>
  <c r="AD4" i="17"/>
  <c r="AD5" i="17" s="1"/>
  <c r="AC4" i="17"/>
  <c r="AC5" i="17" s="1"/>
  <c r="AB4" i="17"/>
  <c r="AA4" i="17"/>
  <c r="Z4" i="17"/>
  <c r="Y4" i="17"/>
  <c r="Y5" i="17" s="1"/>
  <c r="X4" i="17"/>
  <c r="X5" i="17" s="1"/>
  <c r="W4" i="17"/>
  <c r="V4" i="17"/>
  <c r="V5" i="17" s="1"/>
  <c r="U4" i="17"/>
  <c r="U5" i="17" s="1"/>
  <c r="T4" i="17"/>
  <c r="S4" i="17"/>
  <c r="S5" i="17" s="1"/>
  <c r="R4" i="17"/>
  <c r="R5" i="17" s="1"/>
  <c r="Q4" i="17"/>
  <c r="Q5" i="17" s="1"/>
  <c r="P4" i="17"/>
  <c r="P5" i="17" s="1"/>
  <c r="O4" i="17"/>
  <c r="O5" i="17" s="1"/>
  <c r="N4" i="17"/>
  <c r="N5" i="17" s="1"/>
  <c r="M4" i="17"/>
  <c r="M5" i="17" s="1"/>
  <c r="L4" i="17"/>
  <c r="L5" i="17" s="1"/>
  <c r="K4" i="17"/>
  <c r="C4" i="17"/>
  <c r="AJ3" i="17"/>
  <c r="AI3" i="17"/>
  <c r="AH3" i="17"/>
  <c r="AG3" i="17"/>
  <c r="AF3" i="17"/>
  <c r="AE3" i="17"/>
  <c r="AD3" i="17"/>
  <c r="AC3" i="17"/>
  <c r="AB3" i="17"/>
  <c r="AA3" i="17"/>
  <c r="Z3" i="17"/>
  <c r="Y3" i="17"/>
  <c r="X3" i="17"/>
  <c r="W3" i="17"/>
  <c r="V3" i="17"/>
  <c r="U3" i="17"/>
  <c r="T3" i="17"/>
  <c r="S3" i="17"/>
  <c r="R3" i="17"/>
  <c r="Q3" i="17"/>
  <c r="P3" i="17"/>
  <c r="O3" i="17"/>
  <c r="N3" i="17"/>
  <c r="M3" i="17"/>
  <c r="L3" i="17"/>
  <c r="K3" i="17"/>
  <c r="C3" i="17"/>
  <c r="AJ2" i="17"/>
  <c r="AI2" i="17"/>
  <c r="AH2" i="17"/>
  <c r="AG2" i="17"/>
  <c r="AF2" i="17"/>
  <c r="AE2" i="17"/>
  <c r="AD2" i="17"/>
  <c r="AC2" i="17"/>
  <c r="AB2" i="17"/>
  <c r="AA2" i="17"/>
  <c r="Z2" i="17"/>
  <c r="Y2" i="17"/>
  <c r="X2" i="17"/>
  <c r="W2" i="17"/>
  <c r="V2" i="17"/>
  <c r="U2" i="17"/>
  <c r="T2" i="17"/>
  <c r="S2" i="17"/>
  <c r="R2" i="17"/>
  <c r="Q2" i="17"/>
  <c r="P2" i="17"/>
  <c r="O2" i="17"/>
  <c r="N2" i="17"/>
  <c r="M2" i="17"/>
  <c r="L2" i="17"/>
  <c r="K2" i="17"/>
  <c r="C2" i="17"/>
  <c r="D83" i="1"/>
  <c r="E83" i="1"/>
  <c r="F83" i="1"/>
  <c r="G83" i="1"/>
  <c r="H83" i="1"/>
  <c r="I83" i="1"/>
  <c r="J83" i="1"/>
  <c r="K83" i="1"/>
  <c r="L83" i="1"/>
  <c r="M83" i="1"/>
  <c r="N83" i="1"/>
  <c r="O83" i="1"/>
  <c r="P83" i="1"/>
  <c r="Q83" i="1"/>
  <c r="R83" i="1"/>
  <c r="S83" i="1"/>
  <c r="T83" i="1"/>
  <c r="U83" i="1"/>
  <c r="V83" i="1"/>
  <c r="W83" i="1"/>
  <c r="X83" i="1"/>
  <c r="AD170" i="17" l="1"/>
  <c r="O162" i="17"/>
  <c r="O170" i="17" s="1"/>
  <c r="AC171" i="17"/>
  <c r="U167" i="17"/>
  <c r="AE172" i="17"/>
  <c r="V173" i="17"/>
  <c r="Z178" i="17"/>
  <c r="N188" i="17"/>
  <c r="N186" i="17" s="1"/>
  <c r="V188" i="17"/>
  <c r="V186" i="17" s="1"/>
  <c r="AD188" i="17"/>
  <c r="AD186" i="17" s="1"/>
  <c r="K189" i="17"/>
  <c r="K187" i="17" s="1"/>
  <c r="S189" i="17"/>
  <c r="S187" i="17" s="1"/>
  <c r="AA189" i="17"/>
  <c r="AA187" i="17" s="1"/>
  <c r="AE189" i="17"/>
  <c r="AE187" i="17" s="1"/>
  <c r="AH188" i="17"/>
  <c r="AH186" i="17" s="1"/>
  <c r="Q163" i="17"/>
  <c r="Q171" i="17" s="1"/>
  <c r="Q170" i="17"/>
  <c r="Y170" i="17"/>
  <c r="AG170" i="17"/>
  <c r="N171" i="17"/>
  <c r="V171" i="17"/>
  <c r="AD171" i="17"/>
  <c r="L178" i="17"/>
  <c r="AB178" i="17"/>
  <c r="W188" i="17"/>
  <c r="W186" i="17" s="1"/>
  <c r="AE188" i="17"/>
  <c r="AE186" i="17" s="1"/>
  <c r="T189" i="17"/>
  <c r="T187" i="17" s="1"/>
  <c r="AB189" i="17"/>
  <c r="AB187" i="17" s="1"/>
  <c r="P182" i="17"/>
  <c r="AF170" i="17"/>
  <c r="T163" i="17"/>
  <c r="T171" i="17" s="1"/>
  <c r="Q172" i="17"/>
  <c r="Z173" i="17"/>
  <c r="O179" i="17"/>
  <c r="AF182" i="17"/>
  <c r="U183" i="17"/>
  <c r="T162" i="17"/>
  <c r="T170" i="17" s="1"/>
  <c r="U171" i="17"/>
  <c r="L173" i="17"/>
  <c r="X170" i="17"/>
  <c r="Y163" i="17"/>
  <c r="Y171" i="17" s="1"/>
  <c r="L171" i="17"/>
  <c r="N172" i="17"/>
  <c r="V172" i="17"/>
  <c r="AD172" i="17"/>
  <c r="K173" i="17"/>
  <c r="S173" i="17"/>
  <c r="AA173" i="17"/>
  <c r="P173" i="17"/>
  <c r="W179" i="17"/>
  <c r="L162" i="17"/>
  <c r="L170" i="17" s="1"/>
  <c r="AB162" i="17"/>
  <c r="AB170" i="17" s="1"/>
  <c r="M171" i="17"/>
  <c r="AB171" i="17"/>
  <c r="AB173" i="17"/>
  <c r="AA172" i="17"/>
  <c r="V162" i="17"/>
  <c r="V170" i="17" s="1"/>
  <c r="S163" i="17"/>
  <c r="S171" i="17" s="1"/>
  <c r="S172" i="17"/>
  <c r="AG172" i="17"/>
  <c r="R173" i="17"/>
  <c r="U188" i="17"/>
  <c r="U186" i="17" s="1"/>
  <c r="Z189" i="17"/>
  <c r="Z187" i="17" s="1"/>
  <c r="L189" i="17"/>
  <c r="L187" i="17" s="1"/>
  <c r="W178" i="17"/>
  <c r="T179" i="17"/>
  <c r="Y188" i="17"/>
  <c r="Y186" i="17" s="1"/>
  <c r="N189" i="17"/>
  <c r="N187" i="17" s="1"/>
  <c r="AD189" i="17"/>
  <c r="AD187" i="17" s="1"/>
  <c r="N162" i="17"/>
  <c r="N170" i="17" s="1"/>
  <c r="K163" i="17"/>
  <c r="K171" i="17" s="1"/>
  <c r="K172" i="17"/>
  <c r="Y172" i="17"/>
  <c r="K178" i="17"/>
  <c r="K188" i="17"/>
  <c r="K186" i="17" s="1"/>
  <c r="S178" i="17"/>
  <c r="S188" i="17"/>
  <c r="S186" i="17" s="1"/>
  <c r="AA178" i="17"/>
  <c r="AA188" i="17"/>
  <c r="AA186" i="17" s="1"/>
  <c r="AI178" i="17"/>
  <c r="AI188" i="17"/>
  <c r="AI186" i="17" s="1"/>
  <c r="P179" i="17"/>
  <c r="P189" i="17"/>
  <c r="P187" i="17" s="1"/>
  <c r="X179" i="17"/>
  <c r="X189" i="17"/>
  <c r="X187" i="17" s="1"/>
  <c r="AI172" i="17"/>
  <c r="U170" i="17"/>
  <c r="AC170" i="17"/>
  <c r="R171" i="17"/>
  <c r="Z171" i="17"/>
  <c r="M172" i="17"/>
  <c r="X173" i="17"/>
  <c r="M188" i="17"/>
  <c r="M186" i="17" s="1"/>
  <c r="AC188" i="17"/>
  <c r="AC186" i="17" s="1"/>
  <c r="R189" i="17"/>
  <c r="R187" i="17" s="1"/>
  <c r="O188" i="17"/>
  <c r="O186" i="17" s="1"/>
  <c r="AC172" i="17"/>
  <c r="Q188" i="17"/>
  <c r="Q186" i="17" s="1"/>
  <c r="AG188" i="17"/>
  <c r="AG186" i="17" s="1"/>
  <c r="V189" i="17"/>
  <c r="V187" i="17" s="1"/>
  <c r="E57" i="1" l="1"/>
  <c r="F57" i="1"/>
  <c r="G57" i="1"/>
  <c r="H57" i="1"/>
  <c r="I57" i="1"/>
  <c r="J57" i="1"/>
  <c r="K57" i="1"/>
  <c r="L57" i="1"/>
  <c r="M57" i="1"/>
  <c r="N57" i="1"/>
  <c r="O57" i="1"/>
  <c r="P57" i="1"/>
  <c r="Q57" i="1"/>
  <c r="R57" i="1"/>
  <c r="S57" i="1"/>
  <c r="T57" i="1"/>
  <c r="U57" i="1"/>
  <c r="V57" i="1"/>
  <c r="W57" i="1"/>
  <c r="X57" i="1"/>
  <c r="D57" i="1"/>
  <c r="E52" i="1"/>
  <c r="F52" i="1"/>
  <c r="G52" i="1"/>
  <c r="H52" i="1"/>
  <c r="I52" i="1"/>
  <c r="J52" i="1"/>
  <c r="K52" i="1"/>
  <c r="L52" i="1"/>
  <c r="M52" i="1"/>
  <c r="N52" i="1"/>
  <c r="O52" i="1"/>
  <c r="P52" i="1"/>
  <c r="Q52" i="1"/>
  <c r="R52" i="1"/>
  <c r="S52" i="1"/>
  <c r="T52" i="1"/>
  <c r="U52" i="1"/>
  <c r="V52" i="1"/>
  <c r="W52" i="1"/>
  <c r="X52" i="1"/>
  <c r="E53" i="1"/>
  <c r="F53" i="1"/>
  <c r="G53" i="1"/>
  <c r="H53" i="1"/>
  <c r="I53" i="1"/>
  <c r="J53" i="1"/>
  <c r="K53" i="1"/>
  <c r="L53" i="1"/>
  <c r="M53" i="1"/>
  <c r="N53" i="1"/>
  <c r="O53" i="1"/>
  <c r="P53" i="1"/>
  <c r="Q53" i="1"/>
  <c r="R53" i="1"/>
  <c r="S53" i="1"/>
  <c r="T53" i="1"/>
  <c r="U53" i="1"/>
  <c r="V53" i="1"/>
  <c r="W53" i="1"/>
  <c r="X53" i="1"/>
  <c r="E54" i="1"/>
  <c r="F54" i="1"/>
  <c r="G54" i="1"/>
  <c r="H54" i="1"/>
  <c r="I54" i="1"/>
  <c r="J54" i="1"/>
  <c r="K54" i="1"/>
  <c r="L54" i="1"/>
  <c r="M54" i="1"/>
  <c r="N54" i="1"/>
  <c r="O54" i="1"/>
  <c r="P54" i="1"/>
  <c r="Q54" i="1"/>
  <c r="R54" i="1"/>
  <c r="S54" i="1"/>
  <c r="T54" i="1"/>
  <c r="U54" i="1"/>
  <c r="V54" i="1"/>
  <c r="W54" i="1"/>
  <c r="X54" i="1"/>
  <c r="E55" i="1"/>
  <c r="F55" i="1"/>
  <c r="G55" i="1"/>
  <c r="H55" i="1"/>
  <c r="I55" i="1"/>
  <c r="J55" i="1"/>
  <c r="K55" i="1"/>
  <c r="L55" i="1"/>
  <c r="M55" i="1"/>
  <c r="N55" i="1"/>
  <c r="O55" i="1"/>
  <c r="P55" i="1"/>
  <c r="Q55" i="1"/>
  <c r="R55" i="1"/>
  <c r="S55" i="1"/>
  <c r="T55" i="1"/>
  <c r="U55" i="1"/>
  <c r="V55" i="1"/>
  <c r="W55" i="1"/>
  <c r="X55" i="1"/>
  <c r="E58" i="1"/>
  <c r="F58" i="1"/>
  <c r="G58" i="1"/>
  <c r="H58" i="1"/>
  <c r="I58" i="1"/>
  <c r="J58" i="1"/>
  <c r="K58" i="1"/>
  <c r="L58" i="1"/>
  <c r="M58" i="1"/>
  <c r="N58" i="1"/>
  <c r="O58" i="1"/>
  <c r="P58" i="1"/>
  <c r="Q58" i="1"/>
  <c r="R58" i="1"/>
  <c r="S58" i="1"/>
  <c r="T58" i="1"/>
  <c r="U58" i="1"/>
  <c r="V58" i="1"/>
  <c r="W58" i="1"/>
  <c r="X58" i="1"/>
  <c r="E59" i="1"/>
  <c r="F59" i="1"/>
  <c r="G59" i="1"/>
  <c r="H59" i="1"/>
  <c r="I59" i="1"/>
  <c r="J59" i="1"/>
  <c r="K59" i="1"/>
  <c r="L59" i="1"/>
  <c r="M59" i="1"/>
  <c r="N59" i="1"/>
  <c r="O59" i="1"/>
  <c r="P59" i="1"/>
  <c r="Q59" i="1"/>
  <c r="R59" i="1"/>
  <c r="S59" i="1"/>
  <c r="T59" i="1"/>
  <c r="U59" i="1"/>
  <c r="V59" i="1"/>
  <c r="W59" i="1"/>
  <c r="X59" i="1"/>
  <c r="E60" i="1"/>
  <c r="F60" i="1"/>
  <c r="G60" i="1"/>
  <c r="H60" i="1"/>
  <c r="I60" i="1"/>
  <c r="J60" i="1"/>
  <c r="K60" i="1"/>
  <c r="L60" i="1"/>
  <c r="M60" i="1"/>
  <c r="N60" i="1"/>
  <c r="O60" i="1"/>
  <c r="P60" i="1"/>
  <c r="Q60" i="1"/>
  <c r="R60" i="1"/>
  <c r="S60" i="1"/>
  <c r="T60" i="1"/>
  <c r="U60" i="1"/>
  <c r="V60" i="1"/>
  <c r="W60" i="1"/>
  <c r="X60" i="1"/>
  <c r="E62" i="1"/>
  <c r="F62" i="1"/>
  <c r="G62" i="1"/>
  <c r="H62" i="1"/>
  <c r="I62" i="1"/>
  <c r="J62" i="1"/>
  <c r="K62" i="1"/>
  <c r="L62" i="1"/>
  <c r="M62" i="1"/>
  <c r="N62" i="1"/>
  <c r="O62" i="1"/>
  <c r="P62" i="1"/>
  <c r="Q62" i="1"/>
  <c r="R62" i="1"/>
  <c r="S62" i="1"/>
  <c r="T62" i="1"/>
  <c r="U62" i="1"/>
  <c r="V62" i="1"/>
  <c r="W62" i="1"/>
  <c r="X62" i="1"/>
  <c r="E63" i="1"/>
  <c r="F63" i="1"/>
  <c r="G63" i="1"/>
  <c r="H63" i="1"/>
  <c r="I63" i="1"/>
  <c r="J63" i="1"/>
  <c r="K63" i="1"/>
  <c r="L63" i="1"/>
  <c r="M63" i="1"/>
  <c r="N63" i="1"/>
  <c r="O63" i="1"/>
  <c r="P63" i="1"/>
  <c r="Q63" i="1"/>
  <c r="R63" i="1"/>
  <c r="S63" i="1"/>
  <c r="T63" i="1"/>
  <c r="U63" i="1"/>
  <c r="V63" i="1"/>
  <c r="W63" i="1"/>
  <c r="X63" i="1"/>
  <c r="E64" i="1"/>
  <c r="F64" i="1"/>
  <c r="G64" i="1"/>
  <c r="H64" i="1"/>
  <c r="I64" i="1"/>
  <c r="J64" i="1"/>
  <c r="K64" i="1"/>
  <c r="L64" i="1"/>
  <c r="M64" i="1"/>
  <c r="N64" i="1"/>
  <c r="O64" i="1"/>
  <c r="P64" i="1"/>
  <c r="Q64" i="1"/>
  <c r="R64" i="1"/>
  <c r="S64" i="1"/>
  <c r="T64" i="1"/>
  <c r="U64" i="1"/>
  <c r="V64" i="1"/>
  <c r="W64" i="1"/>
  <c r="X64" i="1"/>
  <c r="E65" i="1"/>
  <c r="F65" i="1"/>
  <c r="G65" i="1"/>
  <c r="H65" i="1"/>
  <c r="I65" i="1"/>
  <c r="J65" i="1"/>
  <c r="K65" i="1"/>
  <c r="L65" i="1"/>
  <c r="M65" i="1"/>
  <c r="N65" i="1"/>
  <c r="O65" i="1"/>
  <c r="P65" i="1"/>
  <c r="Q65" i="1"/>
  <c r="R65" i="1"/>
  <c r="S65" i="1"/>
  <c r="T65" i="1"/>
  <c r="U65" i="1"/>
  <c r="V65" i="1"/>
  <c r="W65" i="1"/>
  <c r="X65" i="1"/>
  <c r="E67" i="1"/>
  <c r="F67" i="1"/>
  <c r="G67" i="1"/>
  <c r="H67" i="1"/>
  <c r="I67" i="1"/>
  <c r="J67" i="1"/>
  <c r="K67" i="1"/>
  <c r="L67" i="1"/>
  <c r="M67" i="1"/>
  <c r="N67" i="1"/>
  <c r="O67" i="1"/>
  <c r="P67" i="1"/>
  <c r="Q67" i="1"/>
  <c r="R67" i="1"/>
  <c r="S67" i="1"/>
  <c r="T67" i="1"/>
  <c r="U67" i="1"/>
  <c r="V67" i="1"/>
  <c r="W67" i="1"/>
  <c r="X67" i="1"/>
  <c r="E68" i="1"/>
  <c r="F68" i="1"/>
  <c r="G68" i="1"/>
  <c r="H68" i="1"/>
  <c r="I68" i="1"/>
  <c r="J68" i="1"/>
  <c r="K68" i="1"/>
  <c r="L68" i="1"/>
  <c r="M68" i="1"/>
  <c r="N68" i="1"/>
  <c r="O68" i="1"/>
  <c r="P68" i="1"/>
  <c r="Q68" i="1"/>
  <c r="R68" i="1"/>
  <c r="S68" i="1"/>
  <c r="T68" i="1"/>
  <c r="U68" i="1"/>
  <c r="V68" i="1"/>
  <c r="W68" i="1"/>
  <c r="X68" i="1"/>
  <c r="E69" i="1"/>
  <c r="F69" i="1"/>
  <c r="G69" i="1"/>
  <c r="H69" i="1"/>
  <c r="I69" i="1"/>
  <c r="J69" i="1"/>
  <c r="K69" i="1"/>
  <c r="L69" i="1"/>
  <c r="M69" i="1"/>
  <c r="N69" i="1"/>
  <c r="O69" i="1"/>
  <c r="P69" i="1"/>
  <c r="Q69" i="1"/>
  <c r="R69" i="1"/>
  <c r="S69" i="1"/>
  <c r="T69" i="1"/>
  <c r="U69" i="1"/>
  <c r="V69" i="1"/>
  <c r="W69" i="1"/>
  <c r="X69" i="1"/>
  <c r="E70" i="1"/>
  <c r="F70" i="1"/>
  <c r="G70" i="1"/>
  <c r="H70" i="1"/>
  <c r="I70" i="1"/>
  <c r="J70" i="1"/>
  <c r="K70" i="1"/>
  <c r="L70" i="1"/>
  <c r="M70" i="1"/>
  <c r="N70" i="1"/>
  <c r="O70" i="1"/>
  <c r="P70" i="1"/>
  <c r="Q70" i="1"/>
  <c r="R70" i="1"/>
  <c r="S70" i="1"/>
  <c r="T70" i="1"/>
  <c r="U70" i="1"/>
  <c r="V70" i="1"/>
  <c r="W70" i="1"/>
  <c r="X70" i="1"/>
  <c r="E72" i="1"/>
  <c r="F72" i="1"/>
  <c r="G72" i="1"/>
  <c r="H72" i="1"/>
  <c r="I72" i="1"/>
  <c r="J72" i="1"/>
  <c r="K72" i="1"/>
  <c r="L72" i="1"/>
  <c r="M72" i="1"/>
  <c r="N72" i="1"/>
  <c r="O72" i="1"/>
  <c r="P72" i="1"/>
  <c r="Q72" i="1"/>
  <c r="R72" i="1"/>
  <c r="S72" i="1"/>
  <c r="T72" i="1"/>
  <c r="U72" i="1"/>
  <c r="V72" i="1"/>
  <c r="W72" i="1"/>
  <c r="X72" i="1"/>
  <c r="E73" i="1"/>
  <c r="F73" i="1"/>
  <c r="G73" i="1"/>
  <c r="H73" i="1"/>
  <c r="I73" i="1"/>
  <c r="J73" i="1"/>
  <c r="K73" i="1"/>
  <c r="L73" i="1"/>
  <c r="M73" i="1"/>
  <c r="N73" i="1"/>
  <c r="O73" i="1"/>
  <c r="P73" i="1"/>
  <c r="Q73" i="1"/>
  <c r="R73" i="1"/>
  <c r="S73" i="1"/>
  <c r="T73" i="1"/>
  <c r="U73" i="1"/>
  <c r="V73" i="1"/>
  <c r="W73" i="1"/>
  <c r="X73" i="1"/>
  <c r="E75" i="1"/>
  <c r="E76" i="1" s="1"/>
  <c r="F75" i="1"/>
  <c r="F76" i="1" s="1"/>
  <c r="G75" i="1"/>
  <c r="G76" i="1" s="1"/>
  <c r="H75" i="1"/>
  <c r="H76" i="1" s="1"/>
  <c r="I75" i="1"/>
  <c r="I76" i="1" s="1"/>
  <c r="J75" i="1"/>
  <c r="J76" i="1" s="1"/>
  <c r="K75" i="1"/>
  <c r="K76" i="1" s="1"/>
  <c r="L75" i="1"/>
  <c r="L76" i="1" s="1"/>
  <c r="M75" i="1"/>
  <c r="M76" i="1" s="1"/>
  <c r="N75" i="1"/>
  <c r="N76" i="1" s="1"/>
  <c r="O75" i="1"/>
  <c r="O76" i="1" s="1"/>
  <c r="P75" i="1"/>
  <c r="P76" i="1" s="1"/>
  <c r="Q75" i="1"/>
  <c r="Q76" i="1" s="1"/>
  <c r="R75" i="1"/>
  <c r="R76" i="1" s="1"/>
  <c r="S75" i="1"/>
  <c r="S76" i="1" s="1"/>
  <c r="T75" i="1"/>
  <c r="T76" i="1" s="1"/>
  <c r="U75" i="1"/>
  <c r="U76" i="1" s="1"/>
  <c r="V75" i="1"/>
  <c r="V76" i="1" s="1"/>
  <c r="W75" i="1"/>
  <c r="W76" i="1" s="1"/>
  <c r="X75" i="1"/>
  <c r="X76" i="1" s="1"/>
  <c r="E77" i="1"/>
  <c r="E78" i="1" s="1"/>
  <c r="F77" i="1"/>
  <c r="F78" i="1" s="1"/>
  <c r="G77" i="1"/>
  <c r="G78" i="1" s="1"/>
  <c r="H77" i="1"/>
  <c r="H78" i="1" s="1"/>
  <c r="I77" i="1"/>
  <c r="I78" i="1" s="1"/>
  <c r="J77" i="1"/>
  <c r="J78" i="1" s="1"/>
  <c r="K77" i="1"/>
  <c r="K78" i="1" s="1"/>
  <c r="L77" i="1"/>
  <c r="L78" i="1" s="1"/>
  <c r="M77" i="1"/>
  <c r="M78" i="1" s="1"/>
  <c r="N77" i="1"/>
  <c r="N78" i="1" s="1"/>
  <c r="O77" i="1"/>
  <c r="O78" i="1" s="1"/>
  <c r="P77" i="1"/>
  <c r="P78" i="1" s="1"/>
  <c r="Q77" i="1"/>
  <c r="Q78" i="1" s="1"/>
  <c r="R77" i="1"/>
  <c r="R78" i="1" s="1"/>
  <c r="S77" i="1"/>
  <c r="S78" i="1" s="1"/>
  <c r="T77" i="1"/>
  <c r="T78" i="1" s="1"/>
  <c r="U77" i="1"/>
  <c r="U78" i="1" s="1"/>
  <c r="V77" i="1"/>
  <c r="V78" i="1" s="1"/>
  <c r="W77" i="1"/>
  <c r="W78" i="1" s="1"/>
  <c r="X77" i="1"/>
  <c r="X78" i="1" s="1"/>
  <c r="E80" i="1"/>
  <c r="F80" i="1"/>
  <c r="G80" i="1"/>
  <c r="H80" i="1"/>
  <c r="I80" i="1"/>
  <c r="J80" i="1"/>
  <c r="K80" i="1"/>
  <c r="L80" i="1"/>
  <c r="M80" i="1"/>
  <c r="N80" i="1"/>
  <c r="O80" i="1"/>
  <c r="P80" i="1"/>
  <c r="Q80" i="1"/>
  <c r="R80" i="1"/>
  <c r="S80" i="1"/>
  <c r="T80" i="1"/>
  <c r="U80" i="1"/>
  <c r="V80" i="1"/>
  <c r="W80" i="1"/>
  <c r="X80" i="1"/>
  <c r="D73" i="1"/>
  <c r="D72" i="1"/>
  <c r="D77" i="1"/>
  <c r="D78" i="1" s="1"/>
  <c r="D70" i="1"/>
  <c r="D69" i="1"/>
  <c r="D65" i="1"/>
  <c r="D64" i="1"/>
  <c r="D60" i="1"/>
  <c r="D59" i="1"/>
  <c r="D55" i="1"/>
  <c r="D54" i="1"/>
  <c r="D80" i="1"/>
  <c r="D75" i="1"/>
  <c r="D76" i="1" s="1"/>
  <c r="D68" i="1"/>
  <c r="D67" i="1"/>
  <c r="D63" i="1"/>
  <c r="D62" i="1"/>
  <c r="D58" i="1"/>
  <c r="D53" i="1"/>
  <c r="D52" i="1"/>
  <c r="E41" i="1"/>
  <c r="F41" i="1"/>
  <c r="G41" i="1"/>
  <c r="H41" i="1"/>
  <c r="I41" i="1"/>
  <c r="J41" i="1"/>
  <c r="K41" i="1"/>
  <c r="L41" i="1"/>
  <c r="M41" i="1"/>
  <c r="N41" i="1"/>
  <c r="O41" i="1"/>
  <c r="P41" i="1"/>
  <c r="Q41" i="1"/>
  <c r="R41" i="1"/>
  <c r="S41" i="1"/>
  <c r="T41" i="1"/>
  <c r="U41" i="1"/>
  <c r="V41" i="1"/>
  <c r="W41" i="1"/>
  <c r="X41" i="1"/>
  <c r="D41" i="1"/>
  <c r="E25" i="1"/>
  <c r="F25" i="1"/>
  <c r="G25" i="1"/>
  <c r="H25" i="1"/>
  <c r="I25" i="1"/>
  <c r="J25" i="1"/>
  <c r="K25" i="1"/>
  <c r="L25" i="1"/>
  <c r="M25" i="1"/>
  <c r="N25" i="1"/>
  <c r="O25" i="1"/>
  <c r="P25" i="1"/>
  <c r="Q25" i="1"/>
  <c r="R25" i="1"/>
  <c r="S25" i="1"/>
  <c r="T25" i="1"/>
  <c r="U25" i="1"/>
  <c r="V25" i="1"/>
  <c r="W25" i="1"/>
  <c r="X25" i="1"/>
  <c r="E26" i="1"/>
  <c r="F26" i="1"/>
  <c r="G26" i="1"/>
  <c r="H26" i="1"/>
  <c r="I26" i="1"/>
  <c r="J26" i="1"/>
  <c r="K26" i="1"/>
  <c r="L26" i="1"/>
  <c r="M26" i="1"/>
  <c r="N26" i="1"/>
  <c r="O26" i="1"/>
  <c r="P26" i="1"/>
  <c r="Q26" i="1"/>
  <c r="R26" i="1"/>
  <c r="S26" i="1"/>
  <c r="T26" i="1"/>
  <c r="U26" i="1"/>
  <c r="V26" i="1"/>
  <c r="W26" i="1"/>
  <c r="X26" i="1"/>
  <c r="D26" i="1"/>
  <c r="D25" i="1"/>
  <c r="E24" i="1"/>
  <c r="F24" i="1"/>
  <c r="G24" i="1"/>
  <c r="H24" i="1"/>
  <c r="I24" i="1"/>
  <c r="J24" i="1"/>
  <c r="K24" i="1"/>
  <c r="L24" i="1"/>
  <c r="M24" i="1"/>
  <c r="N24" i="1"/>
  <c r="O24" i="1"/>
  <c r="P24" i="1"/>
  <c r="Q24" i="1"/>
  <c r="R24" i="1"/>
  <c r="S24" i="1"/>
  <c r="T24" i="1"/>
  <c r="U24" i="1"/>
  <c r="V24" i="1"/>
  <c r="W24" i="1"/>
  <c r="X24" i="1"/>
  <c r="E18" i="1"/>
  <c r="F18" i="1"/>
  <c r="G18" i="1"/>
  <c r="H18" i="1"/>
  <c r="I18" i="1"/>
  <c r="J18" i="1"/>
  <c r="K18" i="1"/>
  <c r="L18" i="1"/>
  <c r="M18" i="1"/>
  <c r="N18" i="1"/>
  <c r="O18" i="1"/>
  <c r="P18" i="1"/>
  <c r="Q18" i="1"/>
  <c r="R18" i="1"/>
  <c r="S18" i="1"/>
  <c r="T18" i="1"/>
  <c r="U18" i="1"/>
  <c r="V18" i="1"/>
  <c r="W18" i="1"/>
  <c r="X18" i="1"/>
  <c r="E19" i="1"/>
  <c r="F19" i="1"/>
  <c r="G19" i="1"/>
  <c r="H19" i="1"/>
  <c r="I19" i="1"/>
  <c r="J19" i="1"/>
  <c r="K19" i="1"/>
  <c r="L19" i="1"/>
  <c r="M19" i="1"/>
  <c r="N19" i="1"/>
  <c r="O19" i="1"/>
  <c r="P19" i="1"/>
  <c r="Q19" i="1"/>
  <c r="R19" i="1"/>
  <c r="S19" i="1"/>
  <c r="T19" i="1"/>
  <c r="U19" i="1"/>
  <c r="V19" i="1"/>
  <c r="W19" i="1"/>
  <c r="X19" i="1"/>
  <c r="E20" i="1"/>
  <c r="F20" i="1"/>
  <c r="G20" i="1"/>
  <c r="H20" i="1"/>
  <c r="I20" i="1"/>
  <c r="J20" i="1"/>
  <c r="K20" i="1"/>
  <c r="L20" i="1"/>
  <c r="M20" i="1"/>
  <c r="N20" i="1"/>
  <c r="O20" i="1"/>
  <c r="P20" i="1"/>
  <c r="Q20" i="1"/>
  <c r="R20" i="1"/>
  <c r="S20" i="1"/>
  <c r="T20" i="1"/>
  <c r="U20" i="1"/>
  <c r="V20" i="1"/>
  <c r="W20" i="1"/>
  <c r="X20" i="1"/>
  <c r="E21" i="1"/>
  <c r="F21" i="1"/>
  <c r="G21" i="1"/>
  <c r="H21" i="1"/>
  <c r="I21" i="1"/>
  <c r="J21" i="1"/>
  <c r="K21" i="1"/>
  <c r="L21" i="1"/>
  <c r="M21" i="1"/>
  <c r="N21" i="1"/>
  <c r="O21" i="1"/>
  <c r="P21" i="1"/>
  <c r="Q21" i="1"/>
  <c r="R21" i="1"/>
  <c r="S21" i="1"/>
  <c r="T21" i="1"/>
  <c r="U21" i="1"/>
  <c r="V21" i="1"/>
  <c r="W21" i="1"/>
  <c r="X21" i="1"/>
  <c r="E22" i="1"/>
  <c r="F22" i="1"/>
  <c r="G22" i="1"/>
  <c r="H22" i="1"/>
  <c r="I22" i="1"/>
  <c r="J22" i="1"/>
  <c r="K22" i="1"/>
  <c r="L22" i="1"/>
  <c r="M22" i="1"/>
  <c r="N22" i="1"/>
  <c r="O22" i="1"/>
  <c r="P22" i="1"/>
  <c r="Q22" i="1"/>
  <c r="R22" i="1"/>
  <c r="S22" i="1"/>
  <c r="T22" i="1"/>
  <c r="U22" i="1"/>
  <c r="V22" i="1"/>
  <c r="W22" i="1"/>
  <c r="X22" i="1"/>
  <c r="E23" i="1"/>
  <c r="F23" i="1"/>
  <c r="G23" i="1"/>
  <c r="H23" i="1"/>
  <c r="I23" i="1"/>
  <c r="J23" i="1"/>
  <c r="K23" i="1"/>
  <c r="L23" i="1"/>
  <c r="M23" i="1"/>
  <c r="N23" i="1"/>
  <c r="O23" i="1"/>
  <c r="P23" i="1"/>
  <c r="Q23" i="1"/>
  <c r="R23" i="1"/>
  <c r="S23" i="1"/>
  <c r="T23" i="1"/>
  <c r="U23" i="1"/>
  <c r="V23" i="1"/>
  <c r="W23" i="1"/>
  <c r="X23" i="1"/>
  <c r="D24" i="1"/>
  <c r="D23" i="1"/>
  <c r="D22" i="1"/>
  <c r="D21" i="1"/>
  <c r="D20" i="1"/>
  <c r="D19" i="1"/>
  <c r="D18" i="1"/>
  <c r="F27" i="1" l="1"/>
  <c r="F29" i="1" s="1"/>
  <c r="F34" i="1" s="1"/>
  <c r="J27" i="1"/>
  <c r="J29" i="1" s="1"/>
  <c r="J34" i="1" s="1"/>
  <c r="J28" i="1"/>
  <c r="F28" i="1"/>
  <c r="F30" i="1" l="1"/>
  <c r="F35" i="1"/>
  <c r="J30" i="1"/>
  <c r="J35" i="1"/>
  <c r="E27" i="1"/>
  <c r="E29" i="1" s="1"/>
  <c r="E34" i="1" s="1"/>
  <c r="K27" i="1"/>
  <c r="K29" i="1" s="1"/>
  <c r="K34" i="1" s="1"/>
  <c r="G27" i="1"/>
  <c r="G29" i="1" s="1"/>
  <c r="G34" i="1" s="1"/>
  <c r="I27" i="1"/>
  <c r="I29" i="1" s="1"/>
  <c r="I34" i="1" s="1"/>
  <c r="H27" i="1"/>
  <c r="H29" i="1" s="1"/>
  <c r="H34" i="1" s="1"/>
  <c r="D27" i="1"/>
  <c r="D29" i="1" s="1"/>
  <c r="D34" i="1" s="1"/>
  <c r="E28" i="1"/>
  <c r="K28" i="1"/>
  <c r="G28" i="1"/>
  <c r="I28" i="1"/>
  <c r="H28" i="1"/>
  <c r="I30" i="1" l="1"/>
  <c r="I35" i="1"/>
  <c r="G30" i="1"/>
  <c r="G35" i="1"/>
  <c r="K30" i="1"/>
  <c r="K35" i="1"/>
  <c r="H30" i="1"/>
  <c r="H35" i="1"/>
  <c r="E30" i="1"/>
  <c r="E35" i="1"/>
  <c r="D28" i="1"/>
  <c r="D30" i="1" l="1"/>
  <c r="D35" i="1"/>
  <c r="D44" i="1" l="1"/>
  <c r="D45" i="1"/>
  <c r="D12" i="1"/>
  <c r="E44" i="1" l="1"/>
  <c r="D47" i="1"/>
  <c r="D50" i="1"/>
  <c r="D46" i="1"/>
  <c r="D49" i="1"/>
  <c r="D15" i="1"/>
  <c r="D16" i="1"/>
  <c r="D14" i="1"/>
  <c r="D11" i="1"/>
  <c r="D13" i="1" s="1"/>
  <c r="E45" i="1"/>
  <c r="E12" i="1"/>
  <c r="E14" i="1" s="1"/>
  <c r="E47" i="1" l="1"/>
  <c r="E50" i="1"/>
  <c r="E46" i="1"/>
  <c r="E49" i="1"/>
  <c r="F44" i="1"/>
  <c r="E11" i="1"/>
  <c r="E13" i="1" s="1"/>
  <c r="E15" i="1"/>
  <c r="E16" i="1"/>
  <c r="F45" i="1"/>
  <c r="F12" i="1"/>
  <c r="F14" i="1" s="1"/>
  <c r="F47" i="1" l="1"/>
  <c r="F50" i="1"/>
  <c r="F46" i="1"/>
  <c r="F49" i="1"/>
  <c r="G44" i="1"/>
  <c r="F11" i="1"/>
  <c r="F13" i="1" s="1"/>
  <c r="F16" i="1"/>
  <c r="F15" i="1"/>
  <c r="G45" i="1"/>
  <c r="G12" i="1"/>
  <c r="G14" i="1" s="1"/>
  <c r="G46" i="1" l="1"/>
  <c r="G49" i="1"/>
  <c r="G47" i="1"/>
  <c r="G50" i="1"/>
  <c r="H44" i="1"/>
  <c r="G11" i="1"/>
  <c r="G13" i="1" s="1"/>
  <c r="G16" i="1"/>
  <c r="G15" i="1"/>
  <c r="H45" i="1"/>
  <c r="H12" i="1"/>
  <c r="H14" i="1" s="1"/>
  <c r="H46" i="1" l="1"/>
  <c r="H49" i="1"/>
  <c r="H47" i="1"/>
  <c r="H50" i="1"/>
  <c r="I44" i="1"/>
  <c r="H16" i="1"/>
  <c r="H11" i="1"/>
  <c r="H13" i="1" s="1"/>
  <c r="H15" i="1"/>
  <c r="I45" i="1"/>
  <c r="I12" i="1"/>
  <c r="I14" i="1" s="1"/>
  <c r="I46" i="1" l="1"/>
  <c r="I49" i="1"/>
  <c r="I47" i="1"/>
  <c r="I50" i="1"/>
  <c r="J44" i="1"/>
  <c r="I15" i="1"/>
  <c r="I16" i="1"/>
  <c r="I11" i="1"/>
  <c r="I13" i="1" s="1"/>
  <c r="J45" i="1"/>
  <c r="J12" i="1"/>
  <c r="J14" i="1" s="1"/>
  <c r="J46" i="1" l="1"/>
  <c r="J49" i="1"/>
  <c r="J47" i="1"/>
  <c r="J50" i="1"/>
  <c r="K44" i="1"/>
  <c r="J15" i="1"/>
  <c r="J11" i="1"/>
  <c r="J13" i="1" s="1"/>
  <c r="J16" i="1"/>
  <c r="K45" i="1"/>
  <c r="K12" i="1"/>
  <c r="K14" i="1" s="1"/>
  <c r="K46" i="1" l="1"/>
  <c r="K49" i="1"/>
  <c r="K47" i="1"/>
  <c r="K50" i="1"/>
  <c r="L44" i="1"/>
  <c r="K15" i="1"/>
  <c r="K11" i="1"/>
  <c r="K13" i="1" s="1"/>
  <c r="K16" i="1"/>
  <c r="L45" i="1"/>
  <c r="L46" i="1" l="1"/>
  <c r="L49" i="1"/>
  <c r="L47" i="1"/>
  <c r="L50" i="1"/>
  <c r="M44" i="1"/>
  <c r="M45" i="1"/>
  <c r="M47" i="1" l="1"/>
  <c r="M50" i="1"/>
  <c r="M46" i="1"/>
  <c r="M49" i="1"/>
  <c r="N44" i="1"/>
  <c r="N45" i="1"/>
  <c r="N47" i="1" l="1"/>
  <c r="N50" i="1"/>
  <c r="N46" i="1"/>
  <c r="N49" i="1"/>
  <c r="O44" i="1"/>
  <c r="O45" i="1"/>
  <c r="O47" i="1" l="1"/>
  <c r="O50" i="1"/>
  <c r="O46" i="1"/>
  <c r="O49" i="1"/>
  <c r="P44" i="1"/>
  <c r="P45" i="1"/>
  <c r="P47" i="1" l="1"/>
  <c r="P50" i="1"/>
  <c r="P46" i="1"/>
  <c r="P49" i="1"/>
  <c r="Q44" i="1"/>
  <c r="Q45" i="1"/>
  <c r="Q46" i="1" l="1"/>
  <c r="Q49" i="1"/>
  <c r="Q47" i="1"/>
  <c r="Q50" i="1"/>
  <c r="R44" i="1"/>
  <c r="R45" i="1"/>
  <c r="R47" i="1" l="1"/>
  <c r="R50" i="1"/>
  <c r="R46" i="1"/>
  <c r="R49" i="1"/>
  <c r="S44" i="1"/>
  <c r="S45" i="1"/>
  <c r="S47" i="1" l="1"/>
  <c r="S50" i="1"/>
  <c r="S46" i="1"/>
  <c r="S49" i="1"/>
  <c r="T44" i="1"/>
  <c r="T45" i="1"/>
  <c r="T46" i="1" l="1"/>
  <c r="T49" i="1"/>
  <c r="T47" i="1"/>
  <c r="T50" i="1"/>
  <c r="U44" i="1"/>
  <c r="U45" i="1"/>
  <c r="U47" i="1" l="1"/>
  <c r="U50" i="1"/>
  <c r="U46" i="1"/>
  <c r="U49" i="1"/>
  <c r="V44" i="1"/>
  <c r="V45" i="1"/>
  <c r="V47" i="1" l="1"/>
  <c r="V50" i="1"/>
  <c r="V46" i="1"/>
  <c r="V49" i="1"/>
  <c r="W44" i="1"/>
  <c r="W45" i="1"/>
  <c r="W47" i="1" l="1"/>
  <c r="W50" i="1"/>
  <c r="W46" i="1"/>
  <c r="W49" i="1"/>
  <c r="X44" i="1"/>
  <c r="X45" i="1"/>
  <c r="X46" i="1" l="1"/>
  <c r="X49" i="1"/>
  <c r="X47" i="1"/>
  <c r="X50" i="1"/>
  <c r="X27" i="1" l="1"/>
  <c r="X29" i="1" s="1"/>
  <c r="X34" i="1" s="1"/>
  <c r="M27" i="1"/>
  <c r="M29" i="1" s="1"/>
  <c r="M34" i="1" s="1"/>
  <c r="L27" i="1"/>
  <c r="L29" i="1" s="1"/>
  <c r="L34" i="1" s="1"/>
  <c r="X12" i="1"/>
  <c r="X14" i="1" s="1"/>
  <c r="X28" i="1"/>
  <c r="L28" i="1"/>
  <c r="L12" i="1"/>
  <c r="L14" i="1" s="1"/>
  <c r="M28" i="1"/>
  <c r="M12" i="1"/>
  <c r="M14" i="1" s="1"/>
  <c r="L30" i="1" l="1"/>
  <c r="L35" i="1"/>
  <c r="X30" i="1"/>
  <c r="X35" i="1"/>
  <c r="M30" i="1"/>
  <c r="M35" i="1"/>
  <c r="Q27" i="1"/>
  <c r="Q29" i="1" s="1"/>
  <c r="Q34" i="1" s="1"/>
  <c r="P27" i="1"/>
  <c r="P29" i="1" s="1"/>
  <c r="P34" i="1" s="1"/>
  <c r="W27" i="1"/>
  <c r="W29" i="1" s="1"/>
  <c r="W34" i="1" s="1"/>
  <c r="O27" i="1"/>
  <c r="O29" i="1" s="1"/>
  <c r="O34" i="1" s="1"/>
  <c r="T27" i="1"/>
  <c r="T29" i="1" s="1"/>
  <c r="T34" i="1" s="1"/>
  <c r="U27" i="1"/>
  <c r="U29" i="1" s="1"/>
  <c r="U34" i="1" s="1"/>
  <c r="R27" i="1"/>
  <c r="R29" i="1" s="1"/>
  <c r="R34" i="1" s="1"/>
  <c r="S27" i="1"/>
  <c r="S29" i="1" s="1"/>
  <c r="S34" i="1" s="1"/>
  <c r="V27" i="1"/>
  <c r="V29" i="1" s="1"/>
  <c r="V34" i="1" s="1"/>
  <c r="N27" i="1"/>
  <c r="N29" i="1" s="1"/>
  <c r="N34" i="1" s="1"/>
  <c r="L15" i="1"/>
  <c r="L11" i="1"/>
  <c r="L13" i="1" s="1"/>
  <c r="L16" i="1"/>
  <c r="M16" i="1"/>
  <c r="M15" i="1"/>
  <c r="M11" i="1"/>
  <c r="M13" i="1" s="1"/>
  <c r="X11" i="1"/>
  <c r="X13" i="1" s="1"/>
  <c r="X15" i="1"/>
  <c r="X16" i="1"/>
  <c r="W12" i="1"/>
  <c r="W14" i="1" s="1"/>
  <c r="W28" i="1"/>
  <c r="R28" i="1"/>
  <c r="R12" i="1"/>
  <c r="R14" i="1" s="1"/>
  <c r="U28" i="1"/>
  <c r="U12" i="1"/>
  <c r="U14" i="1" s="1"/>
  <c r="S28" i="1"/>
  <c r="S12" i="1"/>
  <c r="S14" i="1" s="1"/>
  <c r="V12" i="1"/>
  <c r="V14" i="1" s="1"/>
  <c r="V28" i="1"/>
  <c r="N28" i="1"/>
  <c r="N12" i="1"/>
  <c r="N14" i="1" s="1"/>
  <c r="Q28" i="1"/>
  <c r="Q12" i="1"/>
  <c r="Q14" i="1" s="1"/>
  <c r="P28" i="1"/>
  <c r="P12" i="1"/>
  <c r="P14" i="1" s="1"/>
  <c r="O28" i="1"/>
  <c r="O12" i="1"/>
  <c r="O14" i="1" s="1"/>
  <c r="T28" i="1"/>
  <c r="T12" i="1"/>
  <c r="T14" i="1" s="1"/>
  <c r="P30" i="1" l="1"/>
  <c r="P35" i="1"/>
  <c r="U30" i="1"/>
  <c r="U35" i="1"/>
  <c r="Q30" i="1"/>
  <c r="Q35" i="1"/>
  <c r="R30" i="1"/>
  <c r="R35" i="1"/>
  <c r="W30" i="1"/>
  <c r="W35" i="1"/>
  <c r="T30" i="1"/>
  <c r="T35" i="1"/>
  <c r="N30" i="1"/>
  <c r="N35" i="1"/>
  <c r="V30" i="1"/>
  <c r="V35" i="1"/>
  <c r="O30" i="1"/>
  <c r="O35" i="1"/>
  <c r="S30" i="1"/>
  <c r="S35" i="1"/>
  <c r="S11" i="1"/>
  <c r="S13" i="1" s="1"/>
  <c r="S16" i="1"/>
  <c r="S15" i="1"/>
  <c r="P16" i="1"/>
  <c r="P15" i="1"/>
  <c r="P11" i="1"/>
  <c r="P13" i="1" s="1"/>
  <c r="U15" i="1"/>
  <c r="U11" i="1"/>
  <c r="U13" i="1" s="1"/>
  <c r="U16" i="1"/>
  <c r="Q11" i="1"/>
  <c r="Q13" i="1" s="1"/>
  <c r="Q16" i="1"/>
  <c r="Q15" i="1"/>
  <c r="R15" i="1"/>
  <c r="R11" i="1"/>
  <c r="R13" i="1" s="1"/>
  <c r="R16" i="1"/>
  <c r="T11" i="1"/>
  <c r="T13" i="1" s="1"/>
  <c r="T16" i="1"/>
  <c r="T15" i="1"/>
  <c r="N16" i="1"/>
  <c r="N15" i="1"/>
  <c r="N11" i="1"/>
  <c r="N13" i="1" s="1"/>
  <c r="W11" i="1"/>
  <c r="W13" i="1" s="1"/>
  <c r="W15" i="1"/>
  <c r="W16" i="1"/>
  <c r="O16" i="1"/>
  <c r="O15" i="1"/>
  <c r="O11" i="1"/>
  <c r="O13" i="1" s="1"/>
  <c r="V15" i="1"/>
  <c r="V11" i="1"/>
  <c r="V13" i="1" s="1"/>
  <c r="V16" i="1"/>
  <c r="J42" i="1" l="1"/>
  <c r="F39" i="1"/>
  <c r="F42" i="1"/>
  <c r="F37" i="1"/>
  <c r="J38" i="1" l="1"/>
  <c r="J37" i="1"/>
  <c r="J40" i="1"/>
  <c r="J39" i="1"/>
  <c r="H37" i="1"/>
  <c r="M42" i="1"/>
  <c r="X42" i="1"/>
  <c r="G39" i="1"/>
  <c r="G42" i="1"/>
  <c r="D42" i="1"/>
  <c r="G37" i="1"/>
  <c r="D39" i="1"/>
  <c r="I39" i="1"/>
  <c r="D37" i="1"/>
  <c r="I42" i="1"/>
  <c r="L42" i="1"/>
  <c r="N42" i="1"/>
  <c r="I37" i="1"/>
  <c r="K42" i="1"/>
  <c r="H42" i="1"/>
  <c r="H39" i="1"/>
  <c r="F40" i="1"/>
  <c r="F43" i="1"/>
  <c r="F38" i="1"/>
  <c r="J43" i="1"/>
  <c r="N38" i="1" l="1"/>
  <c r="N37" i="1"/>
  <c r="K38" i="1"/>
  <c r="K37" i="1"/>
  <c r="L38" i="1"/>
  <c r="L37" i="1"/>
  <c r="M38" i="1"/>
  <c r="M37" i="1"/>
  <c r="M40" i="1"/>
  <c r="M39" i="1"/>
  <c r="X40" i="1"/>
  <c r="X39" i="1"/>
  <c r="K40" i="1"/>
  <c r="K39" i="1"/>
  <c r="L40" i="1"/>
  <c r="L39" i="1"/>
  <c r="X38" i="1"/>
  <c r="X37" i="1"/>
  <c r="N40" i="1"/>
  <c r="N39" i="1"/>
  <c r="H43" i="1"/>
  <c r="D40" i="1"/>
  <c r="I38" i="1"/>
  <c r="L43" i="1"/>
  <c r="D43" i="1"/>
  <c r="H38" i="1"/>
  <c r="I43" i="1"/>
  <c r="X43" i="1"/>
  <c r="D38" i="1"/>
  <c r="M43" i="1"/>
  <c r="G43" i="1"/>
  <c r="H40" i="1"/>
  <c r="G38" i="1"/>
  <c r="K43" i="1"/>
  <c r="N43" i="1"/>
  <c r="I40" i="1"/>
  <c r="G40" i="1"/>
  <c r="E42" i="1" l="1"/>
  <c r="E39" i="1"/>
  <c r="E37" i="1"/>
  <c r="E38" i="1" l="1"/>
  <c r="E40" i="1"/>
  <c r="E43" i="1"/>
  <c r="D7" i="1" l="1"/>
  <c r="D5" i="1"/>
  <c r="D9" i="1" l="1"/>
  <c r="D6" i="1"/>
  <c r="D8" i="1"/>
  <c r="F7" i="1" l="1"/>
  <c r="F5" i="1"/>
  <c r="D10" i="1"/>
  <c r="E5" i="1" l="1"/>
  <c r="E7" i="1"/>
  <c r="E6" i="1"/>
  <c r="E8" i="1"/>
  <c r="F9" i="1"/>
  <c r="F6" i="1"/>
  <c r="F8" i="1"/>
  <c r="E10" i="1" l="1"/>
  <c r="E9" i="1"/>
  <c r="F10" i="1"/>
  <c r="G6" i="1" l="1"/>
  <c r="G5" i="1"/>
  <c r="G7" i="1"/>
  <c r="G8" i="1"/>
  <c r="H5" i="1" l="1"/>
  <c r="H7" i="1"/>
  <c r="G10" i="1"/>
  <c r="G9" i="1"/>
  <c r="H8" i="1"/>
  <c r="H6" i="1"/>
  <c r="I7" i="1"/>
  <c r="I5" i="1"/>
  <c r="O42" i="1"/>
  <c r="P42" i="1"/>
  <c r="P40" i="1" l="1"/>
  <c r="P39" i="1"/>
  <c r="P38" i="1"/>
  <c r="P37" i="1"/>
  <c r="H10" i="1"/>
  <c r="H9" i="1"/>
  <c r="O40" i="1"/>
  <c r="O39" i="1"/>
  <c r="O38" i="1"/>
  <c r="O37" i="1"/>
  <c r="I8" i="1"/>
  <c r="I6" i="1"/>
  <c r="I9" i="1"/>
  <c r="O43" i="1"/>
  <c r="P43" i="1"/>
  <c r="K7" i="1"/>
  <c r="K5" i="1"/>
  <c r="J7" i="1" l="1"/>
  <c r="J5" i="1"/>
  <c r="J6" i="1"/>
  <c r="I10" i="1"/>
  <c r="J8" i="1"/>
  <c r="K6" i="1"/>
  <c r="K8" i="1"/>
  <c r="K9" i="1"/>
  <c r="J9" i="1" l="1"/>
  <c r="J10" i="1"/>
  <c r="M7" i="1"/>
  <c r="M5" i="1"/>
  <c r="K10" i="1"/>
  <c r="L5" i="1" l="1"/>
  <c r="L7" i="1"/>
  <c r="L9" i="1"/>
  <c r="L6" i="1"/>
  <c r="L8" i="1"/>
  <c r="R42" i="1"/>
  <c r="Q42" i="1"/>
  <c r="N7" i="1"/>
  <c r="N5" i="1"/>
  <c r="M9" i="1"/>
  <c r="L10" i="1"/>
  <c r="M6" i="1"/>
  <c r="M8" i="1"/>
  <c r="R40" i="1" l="1"/>
  <c r="R39" i="1"/>
  <c r="R38" i="1"/>
  <c r="R37" i="1"/>
  <c r="Q38" i="1"/>
  <c r="Q37" i="1"/>
  <c r="Q40" i="1"/>
  <c r="Q39" i="1"/>
  <c r="S42" i="1"/>
  <c r="R43" i="1"/>
  <c r="Q43" i="1"/>
  <c r="N9" i="1"/>
  <c r="N8" i="1"/>
  <c r="M10" i="1"/>
  <c r="N6" i="1"/>
  <c r="S38" i="1" l="1"/>
  <c r="S37" i="1"/>
  <c r="S40" i="1"/>
  <c r="S39" i="1"/>
  <c r="S43" i="1"/>
  <c r="P7" i="1"/>
  <c r="P5" i="1"/>
  <c r="N10" i="1"/>
  <c r="O6" i="1" l="1"/>
  <c r="O5" i="1"/>
  <c r="O8" i="1"/>
  <c r="O7" i="1"/>
  <c r="T42" i="1"/>
  <c r="Q7" i="1"/>
  <c r="Q5" i="1"/>
  <c r="P9" i="1"/>
  <c r="P6" i="1"/>
  <c r="P8" i="1"/>
  <c r="T40" i="1" l="1"/>
  <c r="T39" i="1"/>
  <c r="O10" i="1"/>
  <c r="O9" i="1"/>
  <c r="T38" i="1"/>
  <c r="T37" i="1"/>
  <c r="V42" i="1"/>
  <c r="U42" i="1"/>
  <c r="T43" i="1"/>
  <c r="Q6" i="1"/>
  <c r="Q8" i="1"/>
  <c r="Q9" i="1"/>
  <c r="P10" i="1"/>
  <c r="U40" i="1" l="1"/>
  <c r="U39" i="1"/>
  <c r="U38" i="1"/>
  <c r="U37" i="1"/>
  <c r="V40" i="1"/>
  <c r="V39" i="1"/>
  <c r="V38" i="1"/>
  <c r="V37" i="1"/>
  <c r="U43" i="1"/>
  <c r="V43" i="1"/>
  <c r="S7" i="1"/>
  <c r="S5" i="1"/>
  <c r="Q10" i="1"/>
  <c r="R5" i="1" l="1"/>
  <c r="R8" i="1"/>
  <c r="R7" i="1"/>
  <c r="R6" i="1"/>
  <c r="W42" i="1"/>
  <c r="T7" i="1"/>
  <c r="T5" i="1"/>
  <c r="S6" i="1"/>
  <c r="S8" i="1"/>
  <c r="S9" i="1"/>
  <c r="R9" i="1" l="1"/>
  <c r="W40" i="1"/>
  <c r="W39" i="1"/>
  <c r="W38" i="1"/>
  <c r="W37" i="1"/>
  <c r="R10" i="1"/>
  <c r="W43" i="1"/>
  <c r="U7" i="1"/>
  <c r="U5" i="1"/>
  <c r="S10" i="1"/>
  <c r="T9" i="1"/>
  <c r="T6" i="1"/>
  <c r="T8" i="1"/>
  <c r="U6" i="1" l="1"/>
  <c r="T10" i="1"/>
  <c r="U8" i="1"/>
  <c r="U9" i="1"/>
  <c r="W7" i="1" l="1"/>
  <c r="W5" i="1"/>
  <c r="U10" i="1"/>
  <c r="V5" i="1" l="1"/>
  <c r="V7" i="1"/>
  <c r="V8" i="1"/>
  <c r="X7" i="1"/>
  <c r="X5" i="1"/>
  <c r="V6" i="1"/>
  <c r="W9" i="1"/>
  <c r="W6" i="1"/>
  <c r="W8" i="1"/>
  <c r="V10" i="1" l="1"/>
  <c r="V9" i="1"/>
  <c r="X9" i="1"/>
  <c r="X6" i="1"/>
  <c r="X8" i="1"/>
  <c r="W10" i="1"/>
  <c r="X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tc={DB8D8953-603D-48A0-A3B8-0F07E0813DCF}</author>
    <author>tc={6589146F-28BE-47C8-A1FD-591306AA4A4D}</author>
  </authors>
  <commentList>
    <comment ref="E353" authorId="0" shapeId="0" xr:uid="{DB8D8953-603D-48A0-A3B8-0F07E0813DCF}">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@Wolf Kristian Görz 
Das sind die Plug-In-Hybride. Müsset das nicht angepasst werden, weil bei konventionellen Pkw in Klammern das gleiche steht.</t>
        </r>
      </text>
    </comment>
    <comment ref="E378" authorId="1" shapeId="0" xr:uid="{6589146F-28BE-47C8-A1FD-591306AA4A4D}">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@Wolf Kristian Görz ich würde das in "Kraftstoffmix - biogen - aus Futter- und Nahrungsmitteln / aus Altspeiseölen und Tierfetten" ändern</t>
        </r>
      </text>
    </comment>
  </commentList>
</comments>
</file>

<file path=xl/sharedStrings.xml><?xml version="1.0" encoding="utf-8"?>
<sst xmlns="http://schemas.openxmlformats.org/spreadsheetml/2006/main" count="4148" uniqueCount="694">
  <si>
    <t>Tabelle 1: Entwicklung der Treibhausgasemissionen im Vergleich der Szenarien, 2025-2045</t>
  </si>
  <si>
    <t>Sektor</t>
  </si>
  <si>
    <t>Einheit</t>
  </si>
  <si>
    <t>Anmerkung</t>
  </si>
  <si>
    <t>Gesamt</t>
  </si>
  <si>
    <t>CARETarget erzeugte THG (exkl. LULUCF)</t>
  </si>
  <si>
    <r>
      <t>Mio. t CO</t>
    </r>
    <r>
      <rPr>
        <vertAlign val="subscript"/>
        <sz val="10"/>
        <rFont val="Calibri"/>
        <family val="2"/>
      </rPr>
      <t>2</t>
    </r>
    <r>
      <rPr>
        <sz val="10"/>
        <rFont val="Calibri"/>
        <family val="2"/>
      </rPr>
      <t>-Äq</t>
    </r>
  </si>
  <si>
    <t>% Minderung</t>
  </si>
  <si>
    <t>CARETarget Brutto-Emissionen (inkl. fossiles CCS, exkl. LULUCF)</t>
  </si>
  <si>
    <t>CARETarget Netto-Emissionen (inkl. LULUCF und BECCS, WACCS, DACCS)</t>
  </si>
  <si>
    <t>Projektionen 2025 (MMS) erzeugte THG (exkl. LULUCF)</t>
  </si>
  <si>
    <t>Projektionen 2025 (MMS) Brutto-Emissionen (inkl. fossiles CCS, exkl. LULUCF)</t>
  </si>
  <si>
    <t>Projektionen 2025 (MMS) Netto-Emissionen (inkl. LULUCF und BECCS, WACCS, DACCS)</t>
  </si>
  <si>
    <t>Energiewirtschaft</t>
  </si>
  <si>
    <t>CARETarget erzeugte THG</t>
  </si>
  <si>
    <t xml:space="preserve">     Minderung ggü. 1990</t>
  </si>
  <si>
    <t>CARETarget Brutto-Emissionen</t>
  </si>
  <si>
    <t>Hinweis: Brutto-Emissionen = Netto-Emissionen, da BECCS nicht Teil des KSG-Sektors "Energie" ist und separat dargestellt wird (Z. 83)</t>
  </si>
  <si>
    <t>…davon fossiles CCS</t>
  </si>
  <si>
    <t xml:space="preserve">…davon fossiles WACCS </t>
  </si>
  <si>
    <t>…nachrichtlich WACCS von Kunststoffen auf Basis von atmosphärischem CO2</t>
  </si>
  <si>
    <t>CARETarget Netto-Emissionen</t>
  </si>
  <si>
    <t xml:space="preserve">   Projektionen 2025 (MMS) erzeugte THG</t>
  </si>
  <si>
    <t>Projektionen 2025 (MMS) Brutto-Emissionen</t>
  </si>
  <si>
    <t>Projektionen 2025 (MMS) Netto-Emissionen</t>
  </si>
  <si>
    <t>Industrie</t>
  </si>
  <si>
    <t>Gebäude</t>
  </si>
  <si>
    <t>In diesem Sektor sind erzeugte THG identisch mit Brutto- und Netto-Emissionen</t>
  </si>
  <si>
    <t>CARETarget</t>
  </si>
  <si>
    <t>Projektionen 2025 (MMS)</t>
  </si>
  <si>
    <t>Verkehr</t>
  </si>
  <si>
    <t>Landwirtschaft</t>
  </si>
  <si>
    <t>Abfallwirtschaft &amp; Sonstiges</t>
  </si>
  <si>
    <t>LULUCF</t>
  </si>
  <si>
    <t>Internationaler Luft- und Seeverkehr</t>
  </si>
  <si>
    <t xml:space="preserve">     Zunahme/Minderung ggü. 1990</t>
  </si>
  <si>
    <t>% Änderung</t>
  </si>
  <si>
    <t>Gesamt gespeichertes CO2 (CCS, WACCS, BECCS)</t>
  </si>
  <si>
    <r>
      <t>Direktentnahme von CO</t>
    </r>
    <r>
      <rPr>
        <b/>
        <vertAlign val="subscript"/>
        <sz val="10"/>
        <rFont val="Calibri"/>
        <family val="2"/>
      </rPr>
      <t>2</t>
    </r>
    <r>
      <rPr>
        <b/>
        <sz val="10"/>
        <rFont val="Calibri"/>
        <family val="2"/>
      </rPr>
      <t xml:space="preserve"> aus der Atmosphäre mit Speicherung</t>
    </r>
  </si>
  <si>
    <t>Technische Negativemissionen (BECCS)</t>
  </si>
  <si>
    <t>thema</t>
  </si>
  <si>
    <t>code</t>
  </si>
  <si>
    <t>name_uba_de</t>
  </si>
  <si>
    <t>ksg_sektor</t>
  </si>
  <si>
    <t>name_oeko_de</t>
  </si>
  <si>
    <t>einheit</t>
  </si>
  <si>
    <t>szenario</t>
  </si>
  <si>
    <t>Modell</t>
  </si>
  <si>
    <t>beschreibung</t>
  </si>
  <si>
    <t>anmerkung</t>
  </si>
  <si>
    <t>1 THG-Emissionen</t>
  </si>
  <si>
    <t>EMISSIONEN_GESAMT_OHNE_LULUCF</t>
  </si>
  <si>
    <t>THG-Emissionen gesamt (ohne LULUCF)</t>
  </si>
  <si>
    <t>Mio. t CO2-Äq.</t>
  </si>
  <si>
    <t>MMS</t>
  </si>
  <si>
    <t>ENUSEM</t>
  </si>
  <si>
    <t>%</t>
  </si>
  <si>
    <t>EMISSIONEN</t>
  </si>
  <si>
    <t>THG-Emissionen</t>
  </si>
  <si>
    <t>MINDERUNG_GGUE_1990</t>
  </si>
  <si>
    <t>Minderung der THG-Emissionen gegenüber 1990</t>
  </si>
  <si>
    <t>Abfallwirtschaft und Sonstiges</t>
  </si>
  <si>
    <t>Landnutzung,Landnutzungsänderung und Forstwirtschaft</t>
  </si>
  <si>
    <t>nachrichtlich</t>
  </si>
  <si>
    <t>THG_EMISSIONEN_DER_EFFORT_SHARING_SEKTOREN</t>
  </si>
  <si>
    <t>N/A</t>
  </si>
  <si>
    <t>THG-Emissionen der Effort-Sharing Sektoren</t>
  </si>
  <si>
    <t>THG_EMISSIONEN_DER_EFFORT_SHARING_SEKTOREN_AENDERUNG_GEGENUEBER_2005</t>
  </si>
  <si>
    <t>THG-Emissionen der Effort-Sharing Sektoren - Änderung gegenüber 2005</t>
  </si>
  <si>
    <t>nicht ausweisbar (im Szenario CARETarget nicht bestimmt)</t>
  </si>
  <si>
    <t>Erlaubte Effort-Sharing THG-Emissionen (Soll-ESR)</t>
  </si>
  <si>
    <t>postprocessing</t>
  </si>
  <si>
    <t>Lücke zwischen Soll-ESR und tatsächlichen / projizierten THG-Emissionen</t>
  </si>
  <si>
    <t>TECHNISCHE_SENKEN_NACH_3B_KSG</t>
  </si>
  <si>
    <t>§ 3b KSG</t>
  </si>
  <si>
    <t>Technische Senken nach § 3b KSG</t>
  </si>
  <si>
    <t>NO</t>
  </si>
  <si>
    <t>10 Abfallwirtschaft &amp; Sonstiges</t>
  </si>
  <si>
    <t>ANZAHL_DEPONIEN_DIE_FOERDERUNG_ERHALTEN_HABEN</t>
  </si>
  <si>
    <t>Anzahl Deponien, die Förderung erhalten haben</t>
  </si>
  <si>
    <t>absolut</t>
  </si>
  <si>
    <t>IPCC Waste Model</t>
  </si>
  <si>
    <t>Anzahl an Deponien, welche über die KRL der NKI eine Förderung zur Deponiebelüftung erhalten haben</t>
  </si>
  <si>
    <t>Förderung im Rahmen der Kommunalrichtlinie der NKI für In-Situ-Stabilisierung von Deponien ("Deponiebelüftung")</t>
  </si>
  <si>
    <t>MINDERUNGSWIRKUNG</t>
  </si>
  <si>
    <t>Minderungswirkung</t>
  </si>
  <si>
    <t>t CO2-Äq.</t>
  </si>
  <si>
    <t>Minderungswirkung der Deponiebelüftung über die Zeit</t>
  </si>
  <si>
    <t>GASERFASSUNG</t>
  </si>
  <si>
    <t>Gaserfassung</t>
  </si>
  <si>
    <t>% der gesamten Methanemissionen aus Deponierung</t>
  </si>
  <si>
    <t>Optimierte Erfassung von Methanemissionen aus Deponien, Förderung über die KRL der NKI</t>
  </si>
  <si>
    <t>AUSWEITUNG_VON_BIOABFAELLEN_PRO_PERSON_GETRENNTE_SAMMLUNG</t>
  </si>
  <si>
    <t>Ausweitung von Bioabfällen pro Person (getrennte Sammlung)</t>
  </si>
  <si>
    <t>kg / Kopf / Jahr</t>
  </si>
  <si>
    <t>Biogut wird stärker getrennt gesammelt, was zu einer Steigerung der Mengen führt. Gleichzeitig führt die Reduktion der Lebensmittelabfälle zu einer Verringerung der Menge an Bioabfall pro Kopf</t>
  </si>
  <si>
    <t>ANTEIL_EINMAL_KOMPOSTIERUNG_VS_BIOGASANLAGE_HIER_EINMAL_KOMP</t>
  </si>
  <si>
    <t>Anteil Einmal-Kompostierung vs. Biogasanlage (hier Einmal-Komp.)</t>
  </si>
  <si>
    <t>Anteil des getrennt gesammelten Bioabfallaufkommens, welcher kompostiert wird</t>
  </si>
  <si>
    <t>An sich Doppelung mit dem Anteil Vergärung - Beide zusammen ergeben 100 Prozent</t>
  </si>
  <si>
    <t>ANTEIL_EINMAL_KOMPOSTIERUNG_VS_BIOGASANLAGE_HIER_BIOGASAN</t>
  </si>
  <si>
    <t>Anteil Einmal-Kompostierung vs. Biogasanlage (hier Biogasan.)</t>
  </si>
  <si>
    <t>Anteil des getrennt gesammelten Bioabfallaufkommens, welcher in die Vergärung geht</t>
  </si>
  <si>
    <t>An sich Doppelung mit dem Anteil Kompostierung - Beide zusammen ergeben 100 Prozent</t>
  </si>
  <si>
    <t>11 LULUCF</t>
  </si>
  <si>
    <t>FLAECHE_WALD</t>
  </si>
  <si>
    <t>Wald</t>
  </si>
  <si>
    <t>Mio. ha</t>
  </si>
  <si>
    <t>LULUCFmod</t>
  </si>
  <si>
    <t>FLAECHE_ACKERLAND</t>
  </si>
  <si>
    <t>Ackerland</t>
  </si>
  <si>
    <t>FLAECHE_GRUENLAND</t>
  </si>
  <si>
    <t>Grünland</t>
  </si>
  <si>
    <t>FLAECHE_SIEDLUNG</t>
  </si>
  <si>
    <t>Siedlung</t>
  </si>
  <si>
    <t>FLAECHE_FEUCHTGEBIETE</t>
  </si>
  <si>
    <t>Feuchtgebiete</t>
  </si>
  <si>
    <t>FLAECHE_SONSTIGES_LAND</t>
  </si>
  <si>
    <t>Sonstiges Land</t>
  </si>
  <si>
    <t>2 Rahmendaten</t>
  </si>
  <si>
    <t>BEV</t>
  </si>
  <si>
    <t>Bevölkerung</t>
  </si>
  <si>
    <t>Mio.</t>
  </si>
  <si>
    <t>VIEW</t>
  </si>
  <si>
    <t>siehe auch Rahmendatendatei</t>
  </si>
  <si>
    <t>BIP</t>
  </si>
  <si>
    <t>Bruttoinlandsprodukt</t>
  </si>
  <si>
    <t>Mrd. Euro (2023)</t>
  </si>
  <si>
    <t>BRUTTOINLANDSPRODUKT_WACHSTUM_GGUE_VORJAHR</t>
  </si>
  <si>
    <t>Bruttoinlandsprodukt - Wachstum ggü. Vorjahr</t>
  </si>
  <si>
    <t>EUROPAEISCHER_EMISSIONSHANDEL_PRICE</t>
  </si>
  <si>
    <t xml:space="preserve">Preis im EU ETS 1 </t>
  </si>
  <si>
    <t>Euro (2023) / EUA</t>
  </si>
  <si>
    <t>NEHS_PRICE</t>
  </si>
  <si>
    <t>3 Energiebezogene Indikatoren</t>
  </si>
  <si>
    <t>PRIMAERENERGIEVERBRAUCH</t>
  </si>
  <si>
    <t>Primärenergieverbrauch - gesamt</t>
  </si>
  <si>
    <t>PJ</t>
  </si>
  <si>
    <t>TWh</t>
  </si>
  <si>
    <t>ENDENERGIEVERBRAUCH_GESAMT</t>
  </si>
  <si>
    <t>Endenergieverbrauch - gesamt</t>
  </si>
  <si>
    <t>PRIMAERENERGIEVERBRAUCH_INKL_NEV_BRAUNKOHLE</t>
  </si>
  <si>
    <t>Primärenergieverbrauch (inkl. NEV) - Braunkohle</t>
  </si>
  <si>
    <t>PRIMAERENERGIEVERBRAUCH_INKL_NEV_STEINKOHLE</t>
  </si>
  <si>
    <t>Primärenergieverbrauch (inkl. NEV) - Steinkohle</t>
  </si>
  <si>
    <t>PRIMAERENERGIEVERBRAUCH_INKL_NEV_MINERALOEL</t>
  </si>
  <si>
    <t>Primärenergieverbrauch (inkl. NEV) - Mineralöl</t>
  </si>
  <si>
    <t>PRIMAERENERGIEVERBRAUCH_INKL_NEV_FOSSILE_GASE</t>
  </si>
  <si>
    <t>Primärenergieverbrauch (inkl. NEV) - Fossile Gase</t>
  </si>
  <si>
    <t>PRIMAERENERGIEVERBRAUCH_INKL_NEV_MUELL</t>
  </si>
  <si>
    <t>Primärenergieverbrauch (inkl. NEV) - Müll</t>
  </si>
  <si>
    <t>PRIMAERENERGIEVERBRAUCH_INKL_NEV_KERNENERGIE</t>
  </si>
  <si>
    <t>Primärenergieverbrauch (inkl. NEV) - Kernenergie</t>
  </si>
  <si>
    <t>PRIMAERENERGIEVERBRAUCH_INKL_NEV_BIOMASSE</t>
  </si>
  <si>
    <t>Primärenergieverbrauch (inkl. NEV) - Biomasse</t>
  </si>
  <si>
    <t>PRIMAERENERGIEVERBRAUCH_INKL_NEV_WINDENERGIE</t>
  </si>
  <si>
    <t>Primärenergieverbrauch (inkl. NEV) - Windenergie</t>
  </si>
  <si>
    <t>PRIMAERENERGIEVERBRAUCH_INKL_NEV_WASSERKRAFT</t>
  </si>
  <si>
    <t>Primärenergieverbrauch (inkl. NEV) - Wasserkraft</t>
  </si>
  <si>
    <t>PRIMAERENERGIEVERBRAUCH_INKL_NEV_SOLARENERGIE</t>
  </si>
  <si>
    <t>Primärenergieverbrauch (inkl. NEV) - Solarenergie</t>
  </si>
  <si>
    <t>PRIMAERENERGIEVERBRAUCH_INKL_NEV_GEOTHERMIE_UND_UMWELTWAERME</t>
  </si>
  <si>
    <t>Primärenergieverbrauch (inkl. NEV) - Geothermie und Umweltwärme</t>
  </si>
  <si>
    <t>PRIMAERENERGIEVERBRAUCH_INKL_NEV_SONSTIGE_EE</t>
  </si>
  <si>
    <t>Primärenergieverbrauch (inkl. NEV) - Sonstige EE</t>
  </si>
  <si>
    <t>PRIMAERENERGIEVERBRAUCH_INKL_NEV_STROMHANDELSSALDO</t>
  </si>
  <si>
    <t>Primärenergieverbrauch (inkl. NEV) - Stromhandelssaldo</t>
  </si>
  <si>
    <t>PRIMAERENERGIEVERBRAUCH_INKL_NEV_SYNTHETISCHE_KRAFTSTOFFE</t>
  </si>
  <si>
    <t>Primärenergieverbrauch (inkl. NEV) - Synthetische Kraftstoffe</t>
  </si>
  <si>
    <t>PRIMAERENERGIEVERBRAUCH_INKL_NEV_GESAMT</t>
  </si>
  <si>
    <t>Primärenergieverbrauch (inkl. NEV) -  gesamt</t>
  </si>
  <si>
    <t>PRIMAERENERGIEVERBRAUCH_INKL_NEV_GESAMT_AENDERUNG_GGUE_2008</t>
  </si>
  <si>
    <t>Primärenergieverbrauch (inkl. NEV) -  gesamt - Änderung ggü. 2008</t>
  </si>
  <si>
    <t>PRIMAERENERGIEVERBRAUCH_INKL_NEV_GESAMT_NACH_EU_DEFINITION_OHNE_NICHTENERGTISCHEN_VERBRAUCH_OHNE_ENDENERGIEVERBRAUCH_AN_UMWELTWAERME</t>
  </si>
  <si>
    <t>Primärenergieverbrauch (inkl. NEV) - gesamt - nach EU-Definition (ohne nichtenergtischen Verbrauch, ohne Endenergieverbrauch an Umweltwärme)</t>
  </si>
  <si>
    <t>PRIMAERENERGIEVERBRAUCH_INKL_NEV_GESAMT_NACH_EU_DEFINITION_OHNE_NICHTENERGTISCHEN_VERBRAUCH_OHNE_ENDENERGIEVERBRAUCH_AN_UMWELTWAERME_AENDERUNG_GEGENUEBER_2008</t>
  </si>
  <si>
    <t>Primärenergieverbrauch (inkl. NEV) - gesamt - nach EU-Definition (ohne nichtenergtischen Verbrauch, ohne Endenergieverbrauch an Umweltwärme) - Änderung gegenüber 2008</t>
  </si>
  <si>
    <t>PRIMAERENERGIEVERBRAUCH_INKL_NEV_GESAMT_ERNEUERBARER_ANTEIL_AM_PRIMAERENERGIEVERBRAUCH</t>
  </si>
  <si>
    <t>Primärenergieverbrauch (inkl. NEV) - gesamt - Erneuerbarer Anteil am Primärenergieverbrauch</t>
  </si>
  <si>
    <t>ENDENERGIEVERBRAUCH_BRAUNKOHLE</t>
  </si>
  <si>
    <t>Endenergieverbrauch - Braunkohle</t>
  </si>
  <si>
    <t>ENDENERGIEVERBRAUCH_STEINKOHLE</t>
  </si>
  <si>
    <t>Endenergieverbrauch - Steinkohle</t>
  </si>
  <si>
    <t>ENDENERGIEVERBRAUCH_MINERALOEL</t>
  </si>
  <si>
    <t>Endenergieverbrauch - Mineralöl</t>
  </si>
  <si>
    <t>ENDENERGIEVERBRAUCH_FOSSILE_GASE</t>
  </si>
  <si>
    <t>Endenergieverbrauch - Fossile Gase</t>
  </si>
  <si>
    <t>ENDENERGIEVERBRAUCH_MUELL</t>
  </si>
  <si>
    <t>Endenergieverbrauch - Müll</t>
  </si>
  <si>
    <t>ENDENERGIEVERBRAUCH_SONSTIGE</t>
  </si>
  <si>
    <t>Endenergieverbrauch - Sonstige</t>
  </si>
  <si>
    <t>ENDENERGIEVERBRAUCH_BIOMASSE_EINSCHLIESSLICH_ORGANISCHEM_ANTEIL_DES_MUELLS</t>
  </si>
  <si>
    <t>Endenergieverbrauch - Biomasse (einschließlich organischem Anteil des Mülls)</t>
  </si>
  <si>
    <t>ENDENERGIEVERBRAUCH_SOLARENERGIE</t>
  </si>
  <si>
    <t>Endenergieverbrauch - Solarenergie</t>
  </si>
  <si>
    <t>ENDENERGIEVERBRAUCH_GEOTHERMIE_UND_UMWELTWAERME</t>
  </si>
  <si>
    <t>Endenergieverbrauch - Geothermie und Umweltwärme</t>
  </si>
  <si>
    <t>ENDENERGIEVERBRAUCH_SONSTIGE_EE</t>
  </si>
  <si>
    <t>Endenergieverbrauch - Sonstige EE</t>
  </si>
  <si>
    <t>ENDENERGIEVERBRAUCH_STROM</t>
  </si>
  <si>
    <t>Endenergieverbrauch - Strom</t>
  </si>
  <si>
    <t>ENDENERGIEVERBRAUCH_FERNWAERME</t>
  </si>
  <si>
    <t>Endenergieverbrauch - Fernwärme</t>
  </si>
  <si>
    <t>ENDENERGIEVERBRAUCH_SYNTHETISCHE_KRAFTSTOFFE</t>
  </si>
  <si>
    <t>Endenergieverbrauch - Synthetische Kraftstoffe</t>
  </si>
  <si>
    <t>ENDENERGIEVERBRAUCH_ENDENERGIEVERBRAUCH_GESAMT</t>
  </si>
  <si>
    <t>Endenergieverbrauch - Endenergieverbrauch gesamt</t>
  </si>
  <si>
    <t>ENDENERGIEVERBRAUCH_GESAMT_AENDERUNG_GGUE_2008</t>
  </si>
  <si>
    <t>Endenergieverbrauch -  gesamt - Änderung ggü. 2008</t>
  </si>
  <si>
    <t>ENDENERGIEVERBRAUCH_GESAMT_NACH_EU_DEFINITION_OHNE_UMWELTWAERME</t>
  </si>
  <si>
    <t>Endenergieverbrauch - gesamt - nach EU-Definition (ohne Umweltwärme)</t>
  </si>
  <si>
    <t>ENDENERGIEVERBRAUCH_GESAMT_NACH_EU_DEFINITION_OHNE_UMWELTWAERME_AENDERUNG_GEGENUEBER_2008</t>
  </si>
  <si>
    <t>Endenergieverbrauch - gesamt - nach EU-Definition (ohne Umweltwärme) - Änderung gegenüber 2008</t>
  </si>
  <si>
    <t>ENDENERGIEVERBRAUCH</t>
  </si>
  <si>
    <t xml:space="preserve">Endenergieverbrauch </t>
  </si>
  <si>
    <t>TEMPS</t>
  </si>
  <si>
    <t>4 Neue Brennstoffe</t>
  </si>
  <si>
    <t>ELEKTRISCHE_LEISTUNG_ELEKTROLYSEURE_WASSERSTOFF_UND_PTL</t>
  </si>
  <si>
    <t>Elektrische Leistung Elektrolyseure (Wasserstoff und PtL)</t>
  </si>
  <si>
    <t>GW</t>
  </si>
  <si>
    <t>Annahme</t>
  </si>
  <si>
    <t>NACHFRAGE_NACH_ELEKTROLYSEWASSERSTOFF</t>
  </si>
  <si>
    <t>Nachfrage nach Elektrolysewasserstoff</t>
  </si>
  <si>
    <t>ohne Wasserstoff für Stromerzeugung</t>
  </si>
  <si>
    <t>INLAENDISCHE_WASSERSTOFFPRODUKTION</t>
  </si>
  <si>
    <t>Inländische Wasserstoffproduktion</t>
  </si>
  <si>
    <t>WASSERSTOFFIMPORT</t>
  </si>
  <si>
    <t>Wasserstoffimport</t>
  </si>
  <si>
    <t>INLAENDISCHER_STROMVERBRAUCH_DER_ELEKTROLYSEURE</t>
  </si>
  <si>
    <t>Inländischer Stromverbrauch der Elektrolyseure</t>
  </si>
  <si>
    <t>NACHFRAGE_STROMBASIERTE_SYNTHETISCHE_FLUESSIGKRAFTSTOFFE</t>
  </si>
  <si>
    <t>Nachfrage strombasierte synthetische Flüssigkraftstoffe</t>
  </si>
  <si>
    <t>INLAENDISCHE_PRODUKTION_STROMBASIERTE_SYNTHETISCHE_FLUESSIGKRAFTSTOFFE</t>
  </si>
  <si>
    <t>Inländische Produktion strombasierte synthetische Flüssigkraftstoffe</t>
  </si>
  <si>
    <t>IMPORT_STROMBASIERTE_SYNTHETISCHE_FLUESSIGKRAFTSTOFFE</t>
  </si>
  <si>
    <t>Import strombasierte synthetische Flüssigkraftstoffe</t>
  </si>
  <si>
    <t>INLAENDISCHER_STROMVERBRAUCH_PTL_HERSTELLUNG</t>
  </si>
  <si>
    <t>Inländischer Stromverbrauch PtL-Herstellung</t>
  </si>
  <si>
    <t>5 Energiewirtschaft</t>
  </si>
  <si>
    <t>BRUTTOSTROMVERBRAUCH</t>
  </si>
  <si>
    <t>Bruttostromverbrauch - gesamt</t>
  </si>
  <si>
    <t>PowerFlex</t>
  </si>
  <si>
    <t>ANTEIL_ERNEUERBARER_ENERGIEN_EE_AM_BRUTTOSTROMVERBRAUCH</t>
  </si>
  <si>
    <t>Anteil erneuerbarer Energien (EE) am Bruttostromverbrauch</t>
  </si>
  <si>
    <t>BRUTTOSTROMERZEUGUNG_GESAMT</t>
  </si>
  <si>
    <t>Bruttostromerzeugung - gesamt</t>
  </si>
  <si>
    <t>INSTALLIERTE_LEISTUNG_EE</t>
  </si>
  <si>
    <t>Installierte Leistung - erneuerbare Energien</t>
  </si>
  <si>
    <r>
      <t>GW</t>
    </r>
    <r>
      <rPr>
        <vertAlign val="subscript"/>
        <sz val="11"/>
        <color theme="1"/>
        <rFont val="Calibri"/>
        <family val="2"/>
        <scheme val="minor"/>
      </rPr>
      <t>el</t>
    </r>
  </si>
  <si>
    <t>NETTOSTROMERZEUGUNG_ERNEUERBARE_ENERGIEN</t>
  </si>
  <si>
    <t>Nettostromerzeugung - erneuerbare Energien</t>
  </si>
  <si>
    <t>INSTALLIERTE_LEISTUNG_WIND_AN_LAND_JAHRESENDE</t>
  </si>
  <si>
    <t>Installierte Leistung - Wind an Land (Jahresende)</t>
  </si>
  <si>
    <t>INSTALLIERTE_LEISTUNG_WIND_AUF_SEE</t>
  </si>
  <si>
    <t>Installierte Leistung - Wind auf See (Jahresende)</t>
  </si>
  <si>
    <t>INSTALLIERTE_LEISTUNG_PV</t>
  </si>
  <si>
    <t>Installierte Leistung - Photovoltaik (Jahresende)</t>
  </si>
  <si>
    <t>INSTALLIERTE_LEISTUNG_BRAUNKOHLE</t>
  </si>
  <si>
    <t>Installierte Leistung - Braunkohle</t>
  </si>
  <si>
    <t>INSTALLIERTE_LEISTUNG_STEINKOHLE</t>
  </si>
  <si>
    <t>Installierte Leistung - Steinkohle</t>
  </si>
  <si>
    <t>STROMERZEUGUNG_BRAUNKOHLE</t>
  </si>
  <si>
    <t>Stromerzeugung - Braunkohle</t>
  </si>
  <si>
    <t>STROMERZEUGUNG_STEINKOHLE</t>
  </si>
  <si>
    <t>Stromerzeugung - Steinkohle</t>
  </si>
  <si>
    <t>INSTALLIERTE_LEISTUNG_ERDGAS</t>
  </si>
  <si>
    <t>Installierte Leistung - Erdgas</t>
  </si>
  <si>
    <t>STROMERZEUGUNG_AUS_ERDGAS</t>
  </si>
  <si>
    <t>Stromerzeugung - Erdgas</t>
  </si>
  <si>
    <t>EMISSIONSFAKTOR_DER_STROMERZEUGUNG</t>
  </si>
  <si>
    <t>Emissionsfaktor - Stromerzeugung</t>
  </si>
  <si>
    <t>kg CO2-Äq. / MWh</t>
  </si>
  <si>
    <t>bezogen auf nutzbaren Stromverbrauch (Netto-Erzeugung abzüglich Netzverluste und Speicherverbrauch)</t>
  </si>
  <si>
    <t>EMISSIONSFAKTOR_FERNWAERME</t>
  </si>
  <si>
    <t>Emissionsfaktor - Fernwärme</t>
  </si>
  <si>
    <t>bezogen auf nutzbare Fernwärme (Fernwärmeerzeugung abzüglich Netzverluste)</t>
  </si>
  <si>
    <t>GESAMTER_WAERMEVERBRAUCH_IN_WAERMENETZEN</t>
  </si>
  <si>
    <t>Wärmeverbrauch in Wärmenetzen - gesamt</t>
  </si>
  <si>
    <r>
      <t>TWh</t>
    </r>
    <r>
      <rPr>
        <vertAlign val="subscript"/>
        <sz val="11"/>
        <color theme="1"/>
        <rFont val="Calibri"/>
        <family val="2"/>
        <scheme val="minor"/>
      </rPr>
      <t>th</t>
    </r>
  </si>
  <si>
    <t>Inkl. Eigenerzeugung,  incl. Verluste des Fernwärmenetzes</t>
  </si>
  <si>
    <t>ELEKTRISCHE_LEISTUNG_FOSSILE_KWK_SCHEIBEN</t>
  </si>
  <si>
    <t>Elektrische Leistung - fossile KWK-Scheiben</t>
  </si>
  <si>
    <t>Achtung: Hier ist die elektrische KWK-Leistung, wie sie auch von der BNetzA im Marktstammdatenregister vermerkt ist, dargestellt. Die Elektrische KWK-Leistung ist dabei der Teil der elektrischen Leistung, der unmittelbar mit der im KWK-Prozess höchstens auskoppelbaren Nutzwärme in Zusammenhang steht.</t>
  </si>
  <si>
    <t>ENERGIEMENGE_FOSSILE_WAERMEERZEUGUNG_AUS_KWK</t>
  </si>
  <si>
    <t>Energiemenge - fossile Wärmeerzeugung aus KWK</t>
  </si>
  <si>
    <t>TECHNOLOGIEMIX_VON_KLIMANEUTRALER_WAERMEVERSORGUNG_SOLARTHERMIE</t>
  </si>
  <si>
    <t>Technologiemix klimaneutraler Wärmeversorgung - Solarthermie</t>
  </si>
  <si>
    <t>TECHNOLOGIEMIX_VON_KLIMANEUTRALER_WAERMEVERSORGUNG_GEOTHERMIE</t>
  </si>
  <si>
    <t>Technologiemix klimaneutraler Wärmeversorgung -  Geothermie</t>
  </si>
  <si>
    <t>TECHNOLOGIEMIX_KLIMANEUTRALER_WAERMEVERSORGUNG_GROSSWAERMEPUMPEN</t>
  </si>
  <si>
    <t>Technologiemix klimaneutraler Wärmeversorgung - Großwärmepumpen</t>
  </si>
  <si>
    <t>TECHNOLOGIEMIX_VON_KLIMANEUTRALER_WAERMEVERSORGUNG_POWER_TO_HEAT</t>
  </si>
  <si>
    <t>Technologiemix klimaneutraler Wärmeversorgung - Power-to-heat</t>
  </si>
  <si>
    <t>Elektrokessel, keine Wärmepumpen</t>
  </si>
  <si>
    <t>TECHNOLOGIEMIX_KLIMANEUTRALER_WAERMEVERSORGUNG_HEIZWERKE_BIOGEN</t>
  </si>
  <si>
    <t>Technologiemix klimaneutraler Wärmeversorgung - Heizwerke biogen</t>
  </si>
  <si>
    <t>TECHNOLOGIEMIX_VON_KLIMANEUTRALER_WAERMEVERSORGUNG_KWK_WASSERSTOFF</t>
  </si>
  <si>
    <t>Technologiemix klimaneutraler Wärmeversorgung - KWK Wasserstoff</t>
  </si>
  <si>
    <t>BRUTTOSTROMERZEUGUNG_BIOGAS</t>
  </si>
  <si>
    <t>Bruttostromerzeugung - Biogas</t>
  </si>
  <si>
    <t>INSTALLIERTE_LEISTUNG_GROSSBATTERIESPEICHER</t>
  </si>
  <si>
    <t>Installierte Leistung - Großbatteriespeicher</t>
  </si>
  <si>
    <t>STROMSPEICHERKAPAZITAET_PUMPSPEICHER</t>
  </si>
  <si>
    <t>Stromspeicherkapazität  - Pumpspeicher</t>
  </si>
  <si>
    <t>6 Industrie</t>
  </si>
  <si>
    <t>CO2_ABSCHEIDUNG_GESAMT</t>
  </si>
  <si>
    <t>CO2-Abscheidung - gesamt</t>
  </si>
  <si>
    <t>Mt CO2</t>
  </si>
  <si>
    <t>FORECAST-Industry</t>
  </si>
  <si>
    <t>Zwischenergebnis Modellierung (basiert auf Annahmen)</t>
  </si>
  <si>
    <t>PRODUKTIONSMENGEN_PRODUKTIONSINDEX</t>
  </si>
  <si>
    <t>Produktionsmengen/Produktionsindex</t>
  </si>
  <si>
    <t>2015=100</t>
  </si>
  <si>
    <t>Dieser Kernindikator gibt die Entwicklung des (anhand des Anteils am Produktionswert einzelner Branchen) gewichtete Entwicklung des Produktionswertes der Industrie an. Er beinhaltet daher  Verschiebungen von Wertschöpfung zwischen Branchen.</t>
  </si>
  <si>
    <t>ANTEIL_STROM_UND_UMGEBUNGSWAERME_AUS_WAERMEPUMPEN_AN_PROZESSWAERMEERZEUGUNG</t>
  </si>
  <si>
    <t>Anteil Strom (und Umgebungswärme aus Wärmepumpen) an Prozesswärmeerzeugung</t>
  </si>
  <si>
    <t>Dieser Kernindikator gibt an, welcher Anteil der industriell genutzten Prozesswärme direkt elektrifiziert bereitgestellt wird. Als direkt elektrifiziert gelten elektrische Dampferzeugung (Elektro- und Elektrodenkessel), Wärmepumpen und strombasierte Industrieöfen (sowie vergleichbare, im Modell zu diesen Technologien abstrahierte Anlagen). In diesen Kernindikator wird indirekte Elektrifizierung (über strombasierte Moleküle oder Fernwärme) nicht einbezogen.</t>
  </si>
  <si>
    <t>ELEKTRIFIZIERUNGSGRAD_ANTEIL_STROM_AN_ENDENERGIEBEDARF</t>
  </si>
  <si>
    <t>Elektrifizierungsgrad (Anteil Strom an Endenergiebedarf)</t>
  </si>
  <si>
    <t>Dieser Kernindikator gibt an, welcher Anteil der industriell genutzten Endenergie elektrisch gedeckt wird. In diesen Kernindikator wird indirekte Elektrifizierung (über strombasierte Moleküle oder Fernwärme) nicht einbezogen - diese sind als jeweilige Energieträger bilanziert. Dieser Kernindikator bezieht durch den Betrachtungsraum der gesamten Endenergie auch typischerweise stark elektrifizierte Anwendungen (mechanische Energie, Beleuchtung) mit ein und liegt daher regelmäßig höher als der Elektrifizierungsgrad der Prozesswärme.</t>
  </si>
  <si>
    <t>DIFFERENZKOSTEN_CO2_ARMER_PRODUKTIONSVERFAHREN_H2_DRI_ZU_BF_BOF_CO2_PREIS_BEREITS_INBEGRIFFEN</t>
  </si>
  <si>
    <t>Differenzkosten CO2-armer Produktionsverfahren - (H2-DRI zu BF/BOF), CO2-Preis bereits inbegriffen</t>
  </si>
  <si>
    <t>Euro (2023) / t Produkt</t>
  </si>
  <si>
    <t>Dieser Kernindikator gibt die Mehrkosten eines CO2-armen Produktionsverfahrens gegenüber dem etablierten fossilen Verfahren an. Der Kernindikator berücksichtigt ausschließlich energiebedingte Betriebskosten.</t>
  </si>
  <si>
    <t xml:space="preserve"> Der im jeweiligen Jahr anliegende CO2-Preis ist darin bereits enthalten - der angegebene Wert beschreibt die verbleibende Differenz.</t>
  </si>
  <si>
    <t>DIFFERENZKOSTEN_CO2_ARMER_PRODUKTIONSVERFAHREN_GLASSCHMELZE_FLACHGLAS_VOLLELEKTRISCH_ZU_ERDGAS_CO2_PREIS_BEREITS_INBEGRIFFEN</t>
  </si>
  <si>
    <t>Differenzkosten CO2-armer Produktionsverfahren - (Glasschmelze Flachglas vollelektrisch zu Erdgas), CO2-Preis bereits inbegriffen</t>
  </si>
  <si>
    <t>DIFFERENZKOSTEN_CO2_ARMER_PRODUKTIONSVERFAHREN_GLASSCHMELZE_BEHAELTERGLAS_VOLLELEKTRISCH_ZU_ERDGAS_CO2_PREIS_BEREITS_INBEGRIFFEN</t>
  </si>
  <si>
    <t>Differenzkosten CO2-armer Produktionsverfahren - (Glasschmelze Behälterglas vollelektrisch zu Erdgas), CO2-Preis bereits inbegriffen</t>
  </si>
  <si>
    <t>PROD_MENGEN_ELEKTRISCHE_GLASSCHMELZE</t>
  </si>
  <si>
    <t>Produktionsmengen (elektrische Glasschmelze, Flach- und Behälterglas)</t>
  </si>
  <si>
    <t>Mt Produkt</t>
  </si>
  <si>
    <t>Dieser Kernindikator gibt an, welche Produktionsmenge in den angegebenen, CO2-armen Produktionsverfahren produziert wird.</t>
  </si>
  <si>
    <t>PROD_MENGEN_H2_DRI</t>
  </si>
  <si>
    <t>Produktionsmengen (H2-DRI)</t>
  </si>
  <si>
    <t>PROD_MENGEN_KALKSTEINREDUZIERTE_BINDEMITTEL</t>
  </si>
  <si>
    <t>Produktionsmengen (kalksteinreduzierte Bindemittel)</t>
  </si>
  <si>
    <t>PROD_MENGEN_H2_BASIERTES_AMMONIAK</t>
  </si>
  <si>
    <t>Produktionsmengen (H2-basiertes Ammoniak)</t>
  </si>
  <si>
    <t>PROD_MENGEN_H2_BASIERTES_ETHYLEN</t>
  </si>
  <si>
    <t>Produktionsmengen (H2-basiertes Ethylen)</t>
  </si>
  <si>
    <t>WASSERSTOFFBEDARF_FUER_STAHL</t>
  </si>
  <si>
    <t>Wasserstoffbedarf für Stahl</t>
  </si>
  <si>
    <t>Dieser Kernindikator gibt an, welche Mengen Wasserstoff für die Stahlproduktion- und Verarbeitung genutzt werden.</t>
  </si>
  <si>
    <t>Der Kernindikator nutzt Endenergie als Systemgrenze. Daher werden an den Industriestandort angelieferte Energieträger, die im Verlauf der Produktion in Wasserstoff umgewandelt werden, nicht als Wasserstoff bilanziert.</t>
  </si>
  <si>
    <t>WASSERSTOFFBEDARF_FUER_INDUSTRIE_GESAMT_OHNE_CHEMISCHEN_ROHSTOFF</t>
  </si>
  <si>
    <t>Wasserstoffbedarf für Industrie gesamt (ohne chemischen Rohstoff)</t>
  </si>
  <si>
    <t>Dieser Kernindikator gibt an, welche Mengen Wasserstoff in der Industrie als Endenergie genutzt werden. Er exkludiert stoffliche Nutzung in der Chemieindustrie. Potentiell der stofflichen Nutzung zuordenbare Anwendungen außerhalb der Chemieindustrie (Metallurgie, Reduktion) werden hier entsprechend der AGEB-Systematik der energetischen Nutzung zugeschlagen.</t>
  </si>
  <si>
    <t>WASSERSTOFFBEDARF_ALS_CHEMISCHER_ROHSTOFF</t>
  </si>
  <si>
    <t>Wasserstoffbedarf als chemischer Rohstoff</t>
  </si>
  <si>
    <t>Dieser Kernindikator gibt an, welche Mengen Wasserstoff in der Industrie stofflich genutzt werden. Dies erfolgt in dieser Definition ausschließlich in der Chemie.</t>
  </si>
  <si>
    <t>NUTZUNG_ERDGAS_KOHLEN_OELE</t>
  </si>
  <si>
    <t>Nutzung Erdgas, Kohlen, Öle</t>
  </si>
  <si>
    <t>Dieser Kernindikator gibt die energetische Nutzung der wichtigsten fossilen Energieträger an. Er beinhaltet auch von fossilen Energieträgern abgeleitete Energieträger (z.B: Gichtgas, Koks). Stoffliche Nutzung ist nicht beinhaltet.</t>
  </si>
  <si>
    <t>ANTEIL_FOSSILE_ENERGIETRAEGER_AN_ENDENERGIEBEDARF</t>
  </si>
  <si>
    <t>Anteil fossile Energieträger an Endenergiebedarf</t>
  </si>
  <si>
    <t>Dieser Kernindikator gibt den Anteil der energetischen Nutzung der wichtigsten fossilen Energieträger am gesamten Endenergiebedarf an. Er beinhaltet auch von fossilen Energieträgern abgeleitete Energieträger (z.B: Gichtgas, Koks). Stoffliche Nutzung ist nicht beinhaltet.</t>
  </si>
  <si>
    <t>Endenergiebedarf ist im MWMS etwa 4TWh höher als im MMS, so dass trotz gleicher fossiler Nutzung ein niedrigerer Anteil entsteht. Der zusätzliche Strombedarf entsteht durch die Nutzung von CCS im MWMS.</t>
  </si>
  <si>
    <t>CO2_ABSCHEIDUNG_KALK_OHNE_TRANSPORT_UND_SPEICHERUNG</t>
  </si>
  <si>
    <t>CO2-Abscheidung - Kalk (ohne Transport und Speicherung)</t>
  </si>
  <si>
    <t>Dieser Kernindikator gibt die Menge an abgeschiedenem CO2 aus Quellen der Kalkherstellung an. Energie- und prozessbedingtes CO2 wird zusammen abgeschieden. Prozessbedingt sind von der Gesamtmenge etwa 80%.</t>
  </si>
  <si>
    <t>CO2_ABSCHEIDUNG_ZEMENT_OHNE_TRANSPORT_UND_SPEICHERUNG</t>
  </si>
  <si>
    <t>CO2-Abscheidung - Zement (ohne Transport und Speicherung)</t>
  </si>
  <si>
    <t>Dieser Kernindikator gibt die Menge an abgeschiedenem CO2 aus Quellen der Zementherstellung an. Energie- und prozessbedingtes CO2 wird zusammen abgeschieden. Prozessbedingt sind von der 0esamtmenge etwa 75%.</t>
  </si>
  <si>
    <t>CO2_ABSCHEIDEKOSTEN_KALK</t>
  </si>
  <si>
    <t>CO2-Abscheidekosten - Kalk</t>
  </si>
  <si>
    <t>Euro (2023)/t CO2</t>
  </si>
  <si>
    <t>Dieser Kernindikator gibt die CO2-Vermeidungskosten der CO2-Abscheidung in der Kalkherstellung an. Er enthält ausschließlich die auf 15 Jahre verteilt abgeschriebene Investition in die Abscheideanlage und die zusätzlichen laufenden Energiekosten.</t>
  </si>
  <si>
    <t>Ohne Transport und Speicherung, Abschreibung Investition in Abscheideanlage über 15 Jahre (MMS identisch mit MWMS)</t>
  </si>
  <si>
    <t>CO2_ABSCHEIDEKOSTEN_ZEMENT</t>
  </si>
  <si>
    <t>CO2-Abscheidekosten - Zement</t>
  </si>
  <si>
    <t>Dieser Kernindikator gibt die CO2-Vermeidungskosten der CO2-Abscheidung in der Zementherstellung an. Er enthält ausschließlich die auf 15 Jahre verteilt abgeschriebene Investition in die Abscheideanlage und die zusätzlichen laufenden Energiekosten.</t>
  </si>
  <si>
    <t>CO2_ABSCHEIDUNG_KALK</t>
  </si>
  <si>
    <t>CO2-Abscheidung - Kalk</t>
  </si>
  <si>
    <t>Dieser Kernindikator gibt die Menge an abgeschiedenem CO2 aus Quellen der Kalkherstellung an. Energie- und prozessbedingtes CO2 wird zusammen abgeschieden. Prozessbedingt sind von der gesamtmenge etwa 80%.</t>
  </si>
  <si>
    <t>CO2_ABSCHEIDUNG_ZEMENT</t>
  </si>
  <si>
    <t>CO2-Abscheidung - Zement</t>
  </si>
  <si>
    <t>CO2_ABSCHEIDEKOSTEN_KALK_INKLUSIVE_ANNAHMEN_ZU_TRANSPORT_UND_SPEICHERUNG</t>
  </si>
  <si>
    <t>CO2-Abscheidekosten - Kalk (inklusive Annahmen zu Transport- und Speicherung)</t>
  </si>
  <si>
    <t>Dieser Kernindikator gibt die CO2-Vermeidungskosten der CO2-Abscheidung in der Kalkherstellung an. Er enthält neben den auf 15 Jahre verteilt abgeschriebene Investition in die Abscheideanlage und den zusätzlichen laufenden Energiekosten Annahmen zu den Kosten von Transport und Speicherung.</t>
  </si>
  <si>
    <t>Mit Transport und Speicherung, Abschreibung Investition in Abscheideanlage über 15 Jahre (MMS identisch mit MWMS)</t>
  </si>
  <si>
    <t>CO2_ABSCHEIDEKOSTEN_ZEMENT_INKLUSIVE_ANNAHMEN_ZU_TRANSPORT_UND_SPEICHERUNG</t>
  </si>
  <si>
    <t>CO2-Abscheidekosten - Zement (inklusive Annahmen zu Transport- und Speicherung)</t>
  </si>
  <si>
    <t>Dieser Kernindikator gibt die CO2-Vermeidungskosten der CO2-Abscheidung in der Zementherstellung an. Er enthält neben den auf 15 Jahre verteilt abgeschriebene Investition in die Abscheideanlage und den zusätzlichen laufenden Energiekosten Annahmen zu den Kosten von Transport und Speicherung.</t>
  </si>
  <si>
    <t>7 Gebäude</t>
  </si>
  <si>
    <t>ENTWICKLUNG_DES_ENDENERGIEVERBRAUCHS</t>
  </si>
  <si>
    <t>Entwicklung des Endenergieverbrauchs</t>
  </si>
  <si>
    <t>Invert/EELab</t>
  </si>
  <si>
    <t>Bei der Entwicklung des Endenergieverbrauchs ist zu berücksichtigen, dass das Basisjahr 2023 witterungsbereinigt ist</t>
  </si>
  <si>
    <t>Building Stock Transformation Model</t>
  </si>
  <si>
    <t>Witterungsbereinigung mit der 5-jährigen Mittel anstatt des 30-jährigen Mittels wie im Projektionsbericht 2025.</t>
  </si>
  <si>
    <t>ENTWICKLUNG_DER_HEIZGRADTAGE</t>
  </si>
  <si>
    <t>Entwicklung der Heizgradtage</t>
  </si>
  <si>
    <t>Witterungsbereinigung mit einem 5-jährigen Mittel.</t>
  </si>
  <si>
    <t>Für Gebäude mit einer niedrigeren Heizgrenze gelten leicht niedrigere Heizgradtage.</t>
  </si>
  <si>
    <t>AENDERUNG_ENDENERGIEVERBRAUCH_GEBAEUDESEKTOR_IM_VERGLEICH_ZU_2022_DURCH_GEBAEUDESANIERUNG</t>
  </si>
  <si>
    <t>Änderung Endenergieverbrauch Gebäudesektor im Vergleich zu 2022 durch Gebäudesanierung</t>
  </si>
  <si>
    <t>Dieser Kernindikator gibt die Änderung des Endenergieverbrauchs im Gebäudesektors durch Energieeffizienz an</t>
  </si>
  <si>
    <t>Basisjahr ist das Jahr 2022</t>
  </si>
  <si>
    <t>Eine Dekompositionsanalyse der Energieverbrauchsreduktion ist in CARE Target nicht erfolgt.</t>
  </si>
  <si>
    <t>AENDERUNG_ENDENERGIEVERBRAUCH_GEBAEUDESEKTOR_IM_VERGLEICH_ZU_2022_DURCH_AUSTAUSCH_DES_WAERMEVERSORGUNGSSYSTEMS</t>
  </si>
  <si>
    <t>Änderung Endenergieverbrauch Gebäudesektor im Vergleich zu 2022 durch Austausch des Wärmeversorgungssystems</t>
  </si>
  <si>
    <t>Dieser Kernindikator gibt die Änderung des Endenergieverbrauchs im Gebäudesektors durch Austausch des Heizsystems an.</t>
  </si>
  <si>
    <t>inkl. Umweltwärme</t>
  </si>
  <si>
    <t>AENDERUNG_ENDENERGIEVERBRAUCH_GEBAEUDESEKTOR_IM_VERGLEICH_ZU_2022_DURCH_STEIGENDE_AUSSENTEMPERATUR</t>
  </si>
  <si>
    <t>Änderung Endenergieverbrauch Gebäudesektor im Vergleich zu 2022 durch steigende Außentemperatur</t>
  </si>
  <si>
    <t>Dieser Kernindikator gibt die Änderung des Endenergieverbrauchs im Gebäudesektors durch steigende Außentemperatur an.</t>
  </si>
  <si>
    <t>DURCHSCHNITTLICHER_ANTEIL_KLIMANEUTRALER_WAERMEVERSORGUNG_AN_NEUINSTALLATIONEN_TECHNOLOGIEMIX_DES_MARKTABSATZES_VON_HEIZUNGSANLAGEN</t>
  </si>
  <si>
    <t>Durchschnittlicher Anteil klimaneutraler Wärmeversorgung an Neuinstallationen (Technologiemix des Marktabsatzes von Heizungsanlagen)*</t>
  </si>
  <si>
    <t>Umfasst nur primäre Wärmeerzeugungssysteme, darunter Wärmenetzanschlüsse, Biomasse-Kessel, Stromheizungen und Wärmepumpen, Solarthermie ist nicht enthalten</t>
  </si>
  <si>
    <t>Umfasst nur die Hauptwärmeerzeuger Wärmenetzanschlüsse, Biomasse-Kessel und Wärmepumpen. Solarthermieund Stromheizungen sind nicht enthalten.</t>
  </si>
  <si>
    <t>ABSATZ_WAERMEPUMPEN_NACH_INSTALLATION_IN_BESTAND</t>
  </si>
  <si>
    <t>Absatz Wärmepumpen nach Installation in Bestand [Anzahl Gebäude]</t>
  </si>
  <si>
    <t>Absatz Wärmepumpen nach Installation in Bestand [Anzahl Geräte]</t>
  </si>
  <si>
    <t>Ein Gebäude kann durch mehrere Geräte versorgt werden (Kaskadierung). D.h. di e Anzahl der Gebäude ist geringer als die der Geräte.</t>
  </si>
  <si>
    <t>ABSATZ_WAERMEPUMPEN_NACH_INSTALLATION_IN_NEUBAU</t>
  </si>
  <si>
    <t>Absatz Wärmepumpen nach Installation in Neubau [Anzahl Gebäude]</t>
  </si>
  <si>
    <t>Absatz Wärmepumpen nach Installation in Neubau [Anzahl Geräte]</t>
  </si>
  <si>
    <t>WAERMEPUMPEN_IM_BESTAND_ANZAHL_GEBAEUDE</t>
  </si>
  <si>
    <t>Wärmepumpen im Bestand [Anzahl Gebäude]</t>
  </si>
  <si>
    <t>WAERMEPUMPEN_IM_BESTAND_ANZAHL_GERAETE</t>
  </si>
  <si>
    <t>Wärmepumpen im Bestand [Anzahl Geräte]</t>
  </si>
  <si>
    <t>absolut in Mio.</t>
  </si>
  <si>
    <t>ANSCHLUESSE_AN_WAERMENETZE_ANZAHL_GEBAEUDE</t>
  </si>
  <si>
    <t>Anschlüsse an Wärmenetze [Anzahl Gebäude]</t>
  </si>
  <si>
    <t>ANSCHLUESSE_AN_WAERMENETZE_ANZAHL_GERAETE</t>
  </si>
  <si>
    <t>Anschlüsse an Wärmenetze [Anzahl Geräte]</t>
  </si>
  <si>
    <t>Ein Gebäude hat i.d.R. nur eine Übergabestation, d.h. Anzahl Gebäude und Geräte sind nahezu identisch.</t>
  </si>
  <si>
    <t>EEV_RAUMWAERME_PRO_QM_WOHNFLAECHE</t>
  </si>
  <si>
    <t>EEV Raumwärme pro qm Wohnfläche</t>
  </si>
  <si>
    <t>kWh / qm</t>
  </si>
  <si>
    <t>EEV_WARMWASSER_PRO_QM_WOHNFLAECHE</t>
  </si>
  <si>
    <t>EEV Warmwasser pro qm Wohnfläche</t>
  </si>
  <si>
    <t>ANTEIL_ANTEIL_EE_WAERME_OHNE_SEKUNDAERENERGIETRAEGER_STROM_UND_FERNWAERME</t>
  </si>
  <si>
    <t>Anteil „Anteil EE-Wärme“ ohne Sekundärenergieträger Strom und Fernwärme</t>
  </si>
  <si>
    <t>Feste Biomasse, Biomethan, Solarthermie und Umweltwärme</t>
  </si>
  <si>
    <t>ANTEIL_ANTEIL_EE_WAERME_OHNE_SEKUNDAERENERGIETRAEGER_STROM_INKL_FERNWAERME</t>
  </si>
  <si>
    <t>Anteil „Anteil EE-Wärme“ ohne Sekundärenergieträger Strom inkl. Fernwärme</t>
  </si>
  <si>
    <t>Feste Biomasse, Biomethan, Solarthermie, Umweltwärme, Strom (konventionell und für Wärmepumpen)</t>
  </si>
  <si>
    <t>ANTEIL_ANTEIL_EE_WAERME_INKL_SEKUNDAERENERGIETRAEGER_STROM_UND_FERNWAERME</t>
  </si>
  <si>
    <t>Anteil „Anteil EE-Wärme“ inkl. Sekundärenergieträger Strom und Fernwärme</t>
  </si>
  <si>
    <t>Feste Biomasse, Biomethan, Solarthermie, Umweltwärme, Strom (konventionell und für Wärmepumpen), Fernwärme</t>
  </si>
  <si>
    <t>NUTZUNG_ERNEUERBARER_ENERGIEN_BIOMASSE</t>
  </si>
  <si>
    <t>Nutzung erneuerbarer Energien - Biomasse</t>
  </si>
  <si>
    <t>Nutzung erneuerbarer Energien - Feste Biomasse</t>
  </si>
  <si>
    <t>Pellets, Hackschnitzel, Scheitholz</t>
  </si>
  <si>
    <t>NUTZUNG_ERNEUERBARER_ENERGIEN_WAERMEPUMPEN</t>
  </si>
  <si>
    <t>Nutzung erneuerbarer Energien - Wärmepumpen</t>
  </si>
  <si>
    <t>Dieser Kernindikator gibt den Stromverbrauch von Wärmepumpen an</t>
  </si>
  <si>
    <t>Nutzung erneuerbarer Energien - Wärmepumpen-Strom</t>
  </si>
  <si>
    <t>NUTZUNG_FOSSILER_HEIZARTEN_ERDGAS_HEIZOEL_UND_KOHLE</t>
  </si>
  <si>
    <t>Nutzung fossiler Heizarten - Erdgas, Heizöl und Kohle</t>
  </si>
  <si>
    <t>INVESTITIONEN_IN_DIE_ENERGETISCHE_SANIERUNG_DER_GEBAEUDEHUELLE</t>
  </si>
  <si>
    <t>Investitionen in die energetische Sanierung der Gebäudehülle</t>
  </si>
  <si>
    <t>Mio. Euro (2023)</t>
  </si>
  <si>
    <t>Dieser Kernindikator gibt die Vollkosten der Sanierungen an.</t>
  </si>
  <si>
    <t>Investitionen in die energetische Sanierung der Gebäudehülle (energiebedingte Mehrkosten)</t>
  </si>
  <si>
    <t>Mrd. Euro (2024)</t>
  </si>
  <si>
    <t>GESAMTINVESTITIONEN_MIT_INSTANDSETZUNG_UND_NEUBAU</t>
  </si>
  <si>
    <t>Gesamtinvestitionen (mit Instandsetzung und Neubau)</t>
  </si>
  <si>
    <t>Dieser Kernindikator gibt die Vollkosten der Sanierungen, die Kosten für Instandsetzung sowie die energetischen Mehrkosten für Neubau an.</t>
  </si>
  <si>
    <t>INVESTITIONEN_NICHT_ENERGETISCH_GEBÄUDEHUELLE</t>
  </si>
  <si>
    <t>Investitionen Instandhaltung Gebäudehülle (Sowieso-Kosten bei Sanierung, Kosten für Renovierungen ohne energetische Verbesserung)</t>
  </si>
  <si>
    <t>INVESTITIONEN_HEIZUNGEN</t>
  </si>
  <si>
    <t>Investitionen in Wärmeerzeuger (Vollkosten)</t>
  </si>
  <si>
    <t>INVESTITIONEN_NEUBAU</t>
  </si>
  <si>
    <t>Investitionen Neubau</t>
  </si>
  <si>
    <t>WOHNFLAECHE</t>
  </si>
  <si>
    <t>Wohnfläche</t>
  </si>
  <si>
    <t>Mrd. m2</t>
  </si>
  <si>
    <t>NUTZFLAECHE_GHD</t>
  </si>
  <si>
    <t>Energiebezugs-, d.h. beheizte Nutzfläche in Gebäuden deren Nutzung dem GHD-Sektor nach KSG zugeordnet ist.</t>
  </si>
  <si>
    <t>Zusätzlich zu den Nichtwohngebäuden im GHD-Sektor nach KSG werden Nichtwohngebäude auch im Industriesektor beheizt, die hier nicht ausgewiesen sind.</t>
  </si>
  <si>
    <t>NEUBAURATE_WOHNGEBAEUDE</t>
  </si>
  <si>
    <t>Neubaurate Wohnungen</t>
  </si>
  <si>
    <t>% / Jahr</t>
  </si>
  <si>
    <t>ELEKTRISCHE_HAUSHALTSGERAETE_SPEZIFISCHER_STROMVERBRAUCH_IM_BESTAND_BELEUCHTUNG</t>
  </si>
  <si>
    <t>Elektrische Haushaltsgeräte - spezifischer Stromverbrauch im Bestand - Beleuchtung</t>
  </si>
  <si>
    <t>kWh / Gerät / Jahr</t>
  </si>
  <si>
    <t>FORECAST-Appliances</t>
  </si>
  <si>
    <t>ELEKTRISCHE_HAUSHALTSGERAETE_SPEZIFISCHER_STROMVERBRAUCH_IM_BESTAND_FERNSEHER</t>
  </si>
  <si>
    <t>Elektrische Haushaltsgeräte - spezifischer Stromverbrauch im Bestand - Fernseher</t>
  </si>
  <si>
    <t>ELEKTRISCHE_HAUSHALTSGERAETE_SPEZIFISCHER_STROMVERBRAUCH_IM_BESTAND_KUEHLSCHRAENKE</t>
  </si>
  <si>
    <t>Elektrische Haushaltsgeräte - spezifischer Stromverbrauch im Bestand - Kühlschränke</t>
  </si>
  <si>
    <t>ELEKTRISCHE_HAUSHALTSGERAETE_SPEZIFISCHER_STROMVERBRAUCH_IM_BESTAND_WASCHMASCHINEN</t>
  </si>
  <si>
    <t>Elektrische Haushaltsgeräte - spezifischer Stromverbrauch im Bestand - Waschmaschinen</t>
  </si>
  <si>
    <t>ELEKTRISCHE_HAUSHALTSGERAETE_SPEZIFISCHER_STROMVERBRAUCH_NEUER_ELEKTRISCHER_GERAETE_BELEUCHTUNG</t>
  </si>
  <si>
    <t>Elektrische Haushaltsgeräte - spezifischer Stromverbrauch neuer elektrischer Geräte - Beleuchtung</t>
  </si>
  <si>
    <t>ELEKTRISCHE_HAUSHALTSGERAETE_SPEZIFISCHER_STROMVERBRAUCH_NEUER_ELEKTRISCHER_GERAETE_FERNSEHER</t>
  </si>
  <si>
    <t>Elektrische Haushaltsgeräte - spezifischer Stromverbrauch neuer elektrischer Geräte - Fernseher</t>
  </si>
  <si>
    <t>ELEKTRISCHE_HAUSHALTSGERAETE_SPEZIFISCHER_STROMVERBRAUCH_NEUER_ELEKTRISCHER_GERAETE_KUEHLSCHRAENKE</t>
  </si>
  <si>
    <t>Elektrische Haushaltsgeräte - spezifischer Stromverbrauch neuer elektrischer Geräte - Kühlschränke</t>
  </si>
  <si>
    <t>ELEKTRISCHE_HAUSHALTSGERAETE_SPEZIFISCHER_STROMVERBRAUCH_NEUER_ELEKTRISCHER_GERAETE_WASCHMASCHINEN</t>
  </si>
  <si>
    <t>Elektrische Haushaltsgeräte - spezifischer Stromverbrauch neuer elektrischer Geräte - Waschmaschinen</t>
  </si>
  <si>
    <t>8 Verkehr</t>
  </si>
  <si>
    <t>ANZAHL_E_PKW_BESTAND</t>
  </si>
  <si>
    <t>Anzahl E-Pkw - Bestand</t>
  </si>
  <si>
    <t>ANZAHL_PLUG_IN_HYBRID_E_PKW_BESTAND</t>
  </si>
  <si>
    <t>Anzahl Plug-In-Hybrid-E-Pkw - Bestand</t>
  </si>
  <si>
    <t>ANZAHL_E_PKW_NZL</t>
  </si>
  <si>
    <t>Anzahl E-Pkw - Neuzulassungen</t>
  </si>
  <si>
    <t>ANZAHL_KONVENTIONELLE_PKW_BESTAND</t>
  </si>
  <si>
    <t>Anzahl konventionelle Pkw - Bestand</t>
  </si>
  <si>
    <t>ANZAHL_KONVENTIONELLE_PKW_NEUZULASSUNGEN_INKL_HYBRID_E_PKW</t>
  </si>
  <si>
    <t>Anzahl konventionelle Pkw - Neuzulassungen (inkl. Hybrid-E-Pkw)</t>
  </si>
  <si>
    <t>ANZAHL_E_LKW_BESTAND</t>
  </si>
  <si>
    <t>Anzahl E-Nutzfahrzeuge - Bestand</t>
  </si>
  <si>
    <t>Tausend</t>
  </si>
  <si>
    <t>ANZAHL_E_LKW_NZL</t>
  </si>
  <si>
    <t>Anzahl E-Nutzfahrzeuge - Neuzulassungen</t>
  </si>
  <si>
    <t>ANZAHL_KONVENTIONELLE_LKW_BESTAND</t>
  </si>
  <si>
    <t>Anzahl konventioneller Nutzfahrzeuge - Bestand</t>
  </si>
  <si>
    <t>ANZAHL_KONVENTIONELLE_LKW_NZL</t>
  </si>
  <si>
    <t>Anzahl konventioneller Nutzfahrzeuge - Neuzulassungen</t>
  </si>
  <si>
    <t>PERSONENVERKEHRSLEISTUNG_PKW</t>
  </si>
  <si>
    <t>Personenverkehrsleistung - Pkw</t>
  </si>
  <si>
    <t>Mrd. pkm</t>
  </si>
  <si>
    <t>Nachfragemodellierung aus ASTRA-M in TEMPS integriert</t>
  </si>
  <si>
    <t>Mrd. fkm</t>
  </si>
  <si>
    <t>PERSONENVERKEHRSLEISTUNG_VERKEHRSLEISTUNG_OEV</t>
  </si>
  <si>
    <t>Personenverkehrsleistung - öffentlicher Verkehr</t>
  </si>
  <si>
    <t>PERSONENVERKEHRSLEISTUNG_VERKEHRSLEISTUNG_BAHN</t>
  </si>
  <si>
    <t>Personenverkehrsleistung - Bahn</t>
  </si>
  <si>
    <t>PERSONENVERKEHRSLEISTUNG_VERKEHRSLEISTUNG_RAD</t>
  </si>
  <si>
    <t>Personenverkehrsleistung - Rad</t>
  </si>
  <si>
    <t>PERSONENVERKEHRSLEISTUNG_VERKEHRSLEISTUNG_FUSS</t>
  </si>
  <si>
    <t>Personenverkehrsleistung - Fuß</t>
  </si>
  <si>
    <t>GUETERVERKEHRSLEISTUNG_ELEKTRISCHE_FAHRLEISTUNG_LKW</t>
  </si>
  <si>
    <t>Güterverkehrsleistung - Fahrleistung batterieelektrische Nutzfahrzeuge</t>
  </si>
  <si>
    <t>GUETERVERKEHRSLEISTUNG_STRASSE</t>
  </si>
  <si>
    <t>Güterverkehrsleistung -  Straße</t>
  </si>
  <si>
    <t>Mrd. tkm</t>
  </si>
  <si>
    <t>GUETERVERKEHRSLEISTUNG_GUETERVERKEHRSLEISTUNG_SCHIENE</t>
  </si>
  <si>
    <t>Güterverkehrsleistung - Schiene</t>
  </si>
  <si>
    <t>GUETERVERKEHRSLEISTUNG_GUETERVERKEHRSLEISTUNG_SCHIFF</t>
  </si>
  <si>
    <t>Güterverkehrsleistung - Schiff</t>
  </si>
  <si>
    <t>GUETERVERKEHRSLEISTUNG_GUETERVERKEHRSLEISTUNG_LUFT</t>
  </si>
  <si>
    <t>Güterverkehrsleistung - Luft</t>
  </si>
  <si>
    <t>BESTANDSZUGEHOERIGKEIT_E_PKW</t>
  </si>
  <si>
    <t>Bestandszugehörigkeit - E-Pkw</t>
  </si>
  <si>
    <t>durchschnittl. Jahr</t>
  </si>
  <si>
    <t>BESTANDSZUGEHOERIGKEIT_KONVENTIONELLE_PKW</t>
  </si>
  <si>
    <t>Bestandszugehörigkeit - konventionelle Pkw</t>
  </si>
  <si>
    <t>KRAFTSTOFFMIX_FOSSIL</t>
  </si>
  <si>
    <t>Kraftstoffmix - fossil</t>
  </si>
  <si>
    <t>KRAFTSTOFFMIX_BIOGEN_AUS_FUTTER_UND_NAHRUNGSMITTELN_AUS_ALTSPEISEOELEN_UND_TIERFETTEN</t>
  </si>
  <si>
    <t>Kraftstoffmix - biogen - aus Futter- und Nahrungsmitteln / aus Altspeiseölen und Tierfetten</t>
  </si>
  <si>
    <t>KRAFTSTOFFMIX_BIOGEN_FORTSCHRITTLICH_NACH_ANHANG_IX_TEIL_A_DER_RED</t>
  </si>
  <si>
    <t>Kraftstoffmix - biogen fortschrittlich - nach Anhang IX Teil A der RED</t>
  </si>
  <si>
    <t>KRAFTSTOFFMIX_PTL_H2</t>
  </si>
  <si>
    <t>Kraftstoffmix - PtL/H2</t>
  </si>
  <si>
    <t>STROM</t>
  </si>
  <si>
    <t>Strom</t>
  </si>
  <si>
    <t>Güterverkehrsleistung - Fahrleistung batterieelektrische Lkw</t>
  </si>
  <si>
    <t xml:space="preserve">Güterverkehrsleistung - Luft </t>
  </si>
  <si>
    <t>9 Landwirtschaft</t>
  </si>
  <si>
    <t>ANZAHL_MILCHKUEHE</t>
  </si>
  <si>
    <t>Milchkühe</t>
  </si>
  <si>
    <t>CAPRI</t>
  </si>
  <si>
    <t>LISE</t>
  </si>
  <si>
    <t>ANZAHL_ANDERE_RINDER</t>
  </si>
  <si>
    <t>andere Rinder</t>
  </si>
  <si>
    <t>ANZAHL_SCHWEINE_OHNE_SAUGFERKEL</t>
  </si>
  <si>
    <t>Schweine (ohne Saugferkel)</t>
  </si>
  <si>
    <t>ANZAHL_GEFLUEGEL</t>
  </si>
  <si>
    <t>Geflügel</t>
  </si>
  <si>
    <t>ANZAHL_PFERDE</t>
  </si>
  <si>
    <t>Pferde</t>
  </si>
  <si>
    <t>ANZAHL_SCHAFE</t>
  </si>
  <si>
    <t>Schafe</t>
  </si>
  <si>
    <t>ANZAHL_ZIEGEN</t>
  </si>
  <si>
    <t>Ziegen</t>
  </si>
  <si>
    <t>MINERALDUENGEREINSATZ</t>
  </si>
  <si>
    <t>Mineraldüngereinsatz</t>
  </si>
  <si>
    <t>kt N</t>
  </si>
  <si>
    <t>WIRTSCHAFTSDUENGERAUSBRINGUNG</t>
  </si>
  <si>
    <t>Wirtschaftsdüngerausbringung</t>
  </si>
  <si>
    <t>py-GAS-EM</t>
  </si>
  <si>
    <t>AUSSCHEIDUNG_AUF_DER_WEIDE</t>
  </si>
  <si>
    <t>Ausscheidung auf der Weide</t>
  </si>
  <si>
    <t>AUSBRINGUNG_VON_GAERRUECKSTAENDEN_AUS_ENERGIEPFLANZEN</t>
  </si>
  <si>
    <t>Ausbringung von Gärrückständen aus Energiepflanzen</t>
  </si>
  <si>
    <t>ERNTERUECKSTAENDE</t>
  </si>
  <si>
    <t>Ernterückstände</t>
  </si>
  <si>
    <t>THG_EMISSIONEN_ENERGIEVERBRAUCH_STATIONAERE_QUELLEN_1_A_4_C_I</t>
  </si>
  <si>
    <t>THG-Emissionen Energieverbrauch stationäre Quellen (1.A.4.c.I)</t>
  </si>
  <si>
    <t>kt CO2-Äq.</t>
  </si>
  <si>
    <t>LaWieEnMod</t>
  </si>
  <si>
    <t>THG_EMISSIONEN_ENERGIEVERBRAUCH_AUS_MOBILEN_QUELLEN_1_A_4_C_II</t>
  </si>
  <si>
    <t>THG-Emissionen Energieverbrauch aus mobilen Quellen (1.A.4.c.II)</t>
  </si>
  <si>
    <t>ENDENERGIEVERBRAUCH_1_A_4_C</t>
  </si>
  <si>
    <t>Endenergieverbrauch 1.A.4.c</t>
  </si>
  <si>
    <t>Umfasst Energieverbrauch aus Wärme und Kraftstoffen, ohne Strom</t>
  </si>
  <si>
    <t>ANTEIL_FOSSILE_ENERGIEN_AN_ENDENERGIEVERBRAUCH</t>
  </si>
  <si>
    <t>Anteil fossile Energien an Endenergieverbrauch</t>
  </si>
  <si>
    <t>NETTOSTROMERZEUGUNG_WIND_AN_LAND</t>
  </si>
  <si>
    <t>Nettostromerzeugung - Wind an Land</t>
  </si>
  <si>
    <t>NETTOSTROMERZEUGUNG_WIND_AUF_SEE</t>
  </si>
  <si>
    <t>Nettostromerzeugung - Wind auf See</t>
  </si>
  <si>
    <t>NETTOSTROMERZEUGUNG_PHOTOVOLTAIK</t>
  </si>
  <si>
    <t>Nettostromerzeugung - Photovoltaik</t>
  </si>
  <si>
    <t>IMPORTSALDO</t>
  </si>
  <si>
    <t>Importsaldo</t>
  </si>
  <si>
    <t>Positiv: Nettoimporte, Negativ: Nettoexport</t>
  </si>
  <si>
    <t>FOSSILE_HEIZUNGEN_IM_BESTAND_GAS_ANZAHL_GEBAEUDE</t>
  </si>
  <si>
    <t>Fossile Gasheizungen im Bestand [Anzahl Gebäude]</t>
  </si>
  <si>
    <t>Dieser Indikator gibt die jährliche Bestandsentwicklung bei fossilen Gasheizungen an.</t>
  </si>
  <si>
    <t>FOSSILE_HEIZUNGEN_IM_BESTAND_GAS_ANZAHL_GERAETE</t>
  </si>
  <si>
    <t>Fossile Gas-Zetralheizungen im Bestand [Anzahl Geräte]</t>
  </si>
  <si>
    <t>Mio. Stück</t>
  </si>
  <si>
    <t>Dieser Indikator zeigt die Anzahl der insgesamt verbauten, fossilen Gas-Zentralheizungen an.</t>
  </si>
  <si>
    <t>GUETERVERKEHRSLEISTUNG_FAHRLEISTUNG_DIESEL_LKW</t>
  </si>
  <si>
    <t>Güterverkehrsleistung - Fahrleistung Diesel-Lkw</t>
  </si>
  <si>
    <t>GUETERVERKEHRSLEISTUNG_FAHRLEISTUNG_BRENNSTOFFZELLEN_LKW</t>
  </si>
  <si>
    <t>Güterverkehrsleistung - Fahrleistung Brennstoffzellen-Lkw</t>
  </si>
  <si>
    <t>ANZAHL_FCEV_LKW_NEUZULASSUNGEN</t>
  </si>
  <si>
    <t>Anzahl FCEV-Lkw - Neuzulassungen</t>
  </si>
  <si>
    <t>DURCHSCHNITTLICHER_ANSCHAFFUNGSPREIS_PKW_MITTEL_BENZIN</t>
  </si>
  <si>
    <t>durchschnittlicher Anschaffungspreis - Pkw (mittel) - Benzin</t>
  </si>
  <si>
    <t>Euro (2023)</t>
  </si>
  <si>
    <t>MMS, CARETarget</t>
  </si>
  <si>
    <t>DURCHSCHNITTLICHER_ANSCHAFFUNGSPREIS_PKW_MITTEL_DIESEL</t>
  </si>
  <si>
    <t>durchschnittlicher Anschaffungspreis - Pkw (mittel) - Diesel</t>
  </si>
  <si>
    <t>DURCHSCHNITTLICHER_ANSCHAFFUNGSPREIS_PKW_MITTEL_BATTERIEELEKTRISCH</t>
  </si>
  <si>
    <t>durchschnittlicher Anschaffungspreis - Pkw (mittel) - Batterieelektrisch</t>
  </si>
  <si>
    <t>DURCHSCHNITTLICHER_ANSCHAFFUNGSPREIS_PKW_MITTEL_PLUG_IN_HYBRID</t>
  </si>
  <si>
    <t>durchschnittlicher Anschaffungspreis - Pkw (mittel) - Plug-In-Hybrid</t>
  </si>
  <si>
    <t>DURCHSCHNITTLICHER_ANSCHAFFUNGSPREIS_LKW_LAST_UND_SATTELZUG_DIESEL</t>
  </si>
  <si>
    <t>durchschnittlicher Anschaffungspreis - Lkw (Last- und Sattelzug) - Diesel</t>
  </si>
  <si>
    <t>DURCHSCHNITTLICHER_ANSCHAFFUNGSPREIS_LKW_LAST_UND_SATTELZUG_BATTERIEELEKTRISCH</t>
  </si>
  <si>
    <t>durchschnittlicher Anschaffungspreis - Lkw (Last- und Sattelzug) - Batterieelektrisch</t>
  </si>
  <si>
    <t>DURCHSCHNITTLICHER_ANSCHAFFUNGSPREIS_LKW_LAST_UND_SATTELZUG_BRENNSTOFFZELLE</t>
  </si>
  <si>
    <t>durchschnittlicher Anschaffungspreis - Lkw (Last- und Sattelzug) - Brennstoffzelle</t>
  </si>
  <si>
    <t>PERSONENVERKEHRSLEISTUNG_LUFT</t>
  </si>
  <si>
    <t>Personenverkehrsleistung - Luft</t>
  </si>
  <si>
    <t>PERSONENVERKEHRSLEISTUNG_LUFT_INT</t>
  </si>
  <si>
    <t>GUETERVERKEHRSLEISTUNG_SCHIFF_INT</t>
  </si>
  <si>
    <t>VLS_WIND_AN_LAND</t>
  </si>
  <si>
    <t>Volllaststunden - Wind an Land</t>
  </si>
  <si>
    <t>h/a</t>
  </si>
  <si>
    <t>Quotient aus Nettostromerzeugung und installierter Leistung zum Jahresende</t>
  </si>
  <si>
    <t>VLS_WIND_AUF_SEE</t>
  </si>
  <si>
    <t>Volllaststunden - Wind auf See</t>
  </si>
  <si>
    <t>VLS_PHOTOVOLTAIK</t>
  </si>
  <si>
    <t>Volllaststunden - Photovoltaik</t>
  </si>
  <si>
    <t>VLS_BRAUNKOHLE</t>
  </si>
  <si>
    <t>Volllaststunden - Braunkohle</t>
  </si>
  <si>
    <t>VLS_STEINKOHLE</t>
  </si>
  <si>
    <t>Volllaststunden - Steinkohle</t>
  </si>
  <si>
    <t>VLS_ERDGAS</t>
  </si>
  <si>
    <t>Volllaststunden - Erdgas</t>
  </si>
  <si>
    <t>SANIERUNGSRATE_WG</t>
  </si>
  <si>
    <t>Sanierungsrate Wohngebäude</t>
  </si>
  <si>
    <t>Der Indikator gibt die Sanierungsrate als 10-Jahres-Durchschnitt an. Das bedeutet, der Wert in 2030 entspricht der durchschnittlichen Sanierungsrate zwischen 2021 und 2030 usw</t>
  </si>
  <si>
    <t>% pro Jahr</t>
  </si>
  <si>
    <t>Der Wert je Jahr steht für einen zehnjährigen Durchschnitt der Zeiträume 2020-2029, 2030-2039 und 2040-2050</t>
  </si>
  <si>
    <t>SANIERUNGSRATE_NWG</t>
  </si>
  <si>
    <t>Sanierungsrate Nichtwohngebäude</t>
  </si>
  <si>
    <t>FOSSILE_HEIZUNGEN_IM_BESTAND_OEL_ANZAHL_GEBAEUDE</t>
  </si>
  <si>
    <t>Fossile Ölheizungen im Bestand [Anzahl Gebäude]</t>
  </si>
  <si>
    <t>Dieser Indikator gibt die jährliche Bestandsentwicklung bei fossilen Ölheizungen an.</t>
  </si>
  <si>
    <t>FOSSILE_HEIZUNGEN_IM_BESTAND_OEL_ANZAHL_GERAETE</t>
  </si>
  <si>
    <t>Fossile Ölheizungen im Bestand [Anzahl Geräte]</t>
  </si>
  <si>
    <t>Dieser Indikator zeigt die Anzahl der insgesamt verbauten, fossilen Ölheizungen an.</t>
  </si>
  <si>
    <t>THG_EMISSIONEN_EFFORT_SHARING</t>
  </si>
  <si>
    <t>THG-Emissionen - Effort Sharing</t>
  </si>
  <si>
    <t>THG_EMISSIONEN_BEHG</t>
  </si>
  <si>
    <t>THG-Emissionen - BEHG</t>
  </si>
  <si>
    <t>Fläche - Wald</t>
  </si>
  <si>
    <t>FABio-Land</t>
  </si>
  <si>
    <t>Fläche - Ackerland</t>
  </si>
  <si>
    <t>Wiedervernässte Ackerflächen werden als Feuchtegebiete gewertet.</t>
  </si>
  <si>
    <t>FLAECHE_AGROFORSTELEMENT</t>
  </si>
  <si>
    <t>Fläche - Agroforstelement</t>
  </si>
  <si>
    <t>Agroforstelement Gehölze</t>
  </si>
  <si>
    <t>Teil der landwirtschaftlichen Fläche</t>
  </si>
  <si>
    <t>Fläche - Grünland</t>
  </si>
  <si>
    <t>Wiedervernässte Grünlandflächen werden als Feuchtegebiete gewertet.</t>
  </si>
  <si>
    <t>Fläche - Siedlung</t>
  </si>
  <si>
    <t>Fläche - Feuchtgebiete</t>
  </si>
  <si>
    <t>Wiedervernässte Acker- und Grünlandflächen werden als Feuchtegebiete gewertet.</t>
  </si>
  <si>
    <t>Fläche - Sonstiges Land</t>
  </si>
  <si>
    <t>national</t>
  </si>
  <si>
    <t>Personenverkehrsleistung - Luft (international)</t>
  </si>
  <si>
    <t>Güterverkehrsleistung - Schiff (international)</t>
  </si>
  <si>
    <t>Excelfassung der zentralen Rahmendaten, Annahmen und Ergebnisse</t>
  </si>
  <si>
    <t>Kurze Metadaten</t>
  </si>
  <si>
    <r>
      <t xml:space="preserve">Autor: </t>
    </r>
    <r>
      <rPr>
        <sz val="14"/>
        <rFont val="Calibri"/>
        <family val="2"/>
        <scheme val="minor"/>
      </rPr>
      <t>Öko-Institut, Fraunhofer ISI</t>
    </r>
  </si>
  <si>
    <r>
      <t xml:space="preserve">Bearbeiter: </t>
    </r>
    <r>
      <rPr>
        <sz val="14"/>
        <rFont val="Calibri"/>
        <family val="2"/>
        <scheme val="minor"/>
      </rPr>
      <t>Umweltbundesamt und Öko-Institut</t>
    </r>
  </si>
  <si>
    <r>
      <t xml:space="preserve">Herausgeber und Verwalter: </t>
    </r>
    <r>
      <rPr>
        <sz val="14"/>
        <rFont val="Calibri"/>
        <family val="2"/>
        <scheme val="minor"/>
      </rPr>
      <t>Umweltbundesamt</t>
    </r>
  </si>
  <si>
    <r>
      <t xml:space="preserve">Lizenz: </t>
    </r>
    <r>
      <rPr>
        <sz val="14"/>
        <rFont val="Calibri"/>
        <family val="2"/>
        <scheme val="minor"/>
      </rPr>
      <t>Datenlizenz Deutschland – Namensnennung – Version 2.0 (DL-DE-&gt;BY-2.0)</t>
    </r>
  </si>
  <si>
    <r>
      <rPr>
        <b/>
        <sz val="14"/>
        <color theme="1"/>
        <rFont val="Calibri"/>
        <family val="2"/>
        <scheme val="minor"/>
      </rPr>
      <t>Lizenztext:</t>
    </r>
    <r>
      <rPr>
        <sz val="14"/>
        <color theme="1"/>
        <rFont val="Calibri"/>
        <family val="2"/>
        <scheme val="minor"/>
      </rPr>
      <t xml:space="preserve"> https://www.govdata.de/dl-de/by-2-0</t>
    </r>
  </si>
  <si>
    <t>Datentabelle zu dem Szenario CARETarget – Datensatz</t>
  </si>
  <si>
    <r>
      <t>Attribution:</t>
    </r>
    <r>
      <rPr>
        <sz val="14"/>
        <color theme="1"/>
        <rFont val="Calibri"/>
        <family val="2"/>
        <scheme val="minor"/>
      </rPr>
      <t xml:space="preserve"> Öko-Institut, Fraunhofer ISI (2026): Datentabelle zu dem Szenario CARETarget – Datensatz. Herausgeber: Umweltbundesamt</t>
    </r>
    <r>
      <rPr>
        <b/>
        <sz val="14"/>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</si>
</sst>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44" formatCode="_-* #,##0.00\ &quot;€&quot;_-;\-* #,##0.00\ &quot;€&quot;_-;_-* &quot;-&quot;??\ &quot;€&quot;_-;_-@_-"/>
    <numFmt numFmtId="43" formatCode="_-* #,##0.00_-;\-* #,##0.00_-;_-* &quot;-&quot;??_-;_-@_-"/>
    <numFmt numFmtId="164" formatCode="_-* #,##0.00\ _€_-;\-* #,##0.00\ _€_-;_-* &quot;-&quot;??\ _€_-;_-@_-"/>
    <numFmt numFmtId="165" formatCode="0.0"/>
    <numFmt numFmtId="166" formatCode="#,##0.0"/>
    <numFmt numFmtId="167" formatCode="_-* #,##0.00\ _F_-;\-* #,##0.00\ _F_-;_-* &quot;-&quot;??\ _F_-;_-@_-"/>
    <numFmt numFmtId="168" formatCode="#,##0.0000"/>
    <numFmt numFmtId="169" formatCode="yyyy"/>
    <numFmt numFmtId="170" formatCode="#,##0.00\ &quot;TJ&quot;"/>
    <numFmt numFmtId="171" formatCode="#,##0.00\ &quot;kg&quot;"/>
    <numFmt numFmtId="172" formatCode="#,##0.00\ &quot;Gg&quot;"/>
    <numFmt numFmtId="173" formatCode="#,##0.00\ &quot;kt&quot;"/>
    <numFmt numFmtId="174" formatCode="#,##0.00\ &quot;TStk&quot;"/>
    <numFmt numFmtId="175" formatCode="#,##0.00\ &quot;Stk&quot;"/>
    <numFmt numFmtId="176" formatCode="#,##0.00\ &quot;Stck&quot;"/>
    <numFmt numFmtId="177" formatCode="#,##0.00\ &quot;T.Stk&quot;"/>
    <numFmt numFmtId="178" formatCode="@\ *."/>
    <numFmt numFmtId="179" formatCode="\ @\ *."/>
    <numFmt numFmtId="180" formatCode="\ \ \ @\ *."/>
    <numFmt numFmtId="181" formatCode="\ \ \ \ @\ *."/>
    <numFmt numFmtId="182" formatCode="\ \ \ \ \ \ @\ *."/>
    <numFmt numFmtId="183" formatCode="\ \ \ \ \ \ \ @\ *."/>
    <numFmt numFmtId="184" formatCode="\ \ \ \ \ \ \ \ \ @\ *."/>
    <numFmt numFmtId="185" formatCode="\ \ \ \ \ \ \ \ \ \ @\ *."/>
    <numFmt numFmtId="186" formatCode="\ \ \ @"/>
    <numFmt numFmtId="187" formatCode="\ \ \ \ \ \ @"/>
    <numFmt numFmtId="188" formatCode="\ \ \ \ \ \ \ \ \ @"/>
    <numFmt numFmtId="189" formatCode="\ @"/>
    <numFmt numFmtId="190" formatCode="\ \ @\ *."/>
    <numFmt numFmtId="191" formatCode="\ \ @"/>
    <numFmt numFmtId="192" formatCode="\ \ \ \ @"/>
    <numFmt numFmtId="193" formatCode="\ \ \ \ \ \ \ \ \ \ \ \ @\ *."/>
    <numFmt numFmtId="194" formatCode="\ \ \ \ \ \ \ \ \ \ \ \ @"/>
    <numFmt numFmtId="195" formatCode="\ \ \ \ \ \ \ \ \ \ \ \ \ @\ *."/>
    <numFmt numFmtId="196" formatCode="#,##0.000"/>
    <numFmt numFmtId="197" formatCode="dd/mm/yy\,\ hh:mm"/>
    <numFmt numFmtId="198" formatCode="_-* #,##0.00_р_._-;\-* #,##0.00_р_._-;_-* &quot;-&quot;??_р_._-;_-@_-"/>
    <numFmt numFmtId="199" formatCode="_-* #,##0_р_._-;\-* #,##0_р_._-;_-* &quot;-&quot;_р_._-;_-@_-"/>
    <numFmt numFmtId="200" formatCode="_-* #,##0&quot;р.&quot;_-;\-* #,##0&quot;р.&quot;_-;_-* &quot;-&quot;&quot;р.&quot;_-;_-@_-"/>
    <numFmt numFmtId="201" formatCode="_-* #,##0.00&quot;р.&quot;_-;\-* #,##0.00&quot;р.&quot;_-;_-* &quot;-&quot;??&quot;р.&quot;_-;_-@_-"/>
    <numFmt numFmtId="202" formatCode="0.0%"/>
  </numFmts>
  <fonts count="86">
    <font>
      <sz val="11"/>
      <color theme="1"/>
      <name val="Calibri"/>
      <family val="2"/>
      <scheme val="minor"/>
    </font>
    <font>
      <sz val="11"/>
      <color theme="1"/>
      <name val="Calibri"/>
      <family val="2"/>
      <scheme val="minor"/>
    </font>
    <font>
      <sz val="11"/>
      <color rgb="FF3F3F76"/>
      <name val="Calibri"/>
      <family val="2"/>
      <scheme val="minor"/>
    </font>
    <font>
      <sz val="10"/>
      <name val="Arial"/>
      <family val="2"/>
    </font>
    <font>
      <sz val="9"/>
      <name val="Times New Roman"/>
      <family val="1"/>
    </font>
    <font>
      <b/>
      <sz val="9"/>
      <name val="Times New Roman"/>
      <family val="1"/>
    </font>
    <font>
      <sz val="9"/>
      <color indexed="8"/>
      <name val="Times New Roman"/>
      <family val="1"/>
    </font>
    <font>
      <b/>
      <sz val="12"/>
      <name val="Times New Roman"/>
      <family val="1"/>
    </font>
    <font>
      <u/>
      <sz val="10"/>
      <color indexed="12"/>
      <name val="Times New Roman"/>
      <family val="1"/>
    </font>
    <font>
      <sz val="11"/>
      <color indexed="8"/>
      <name val="Calibri"/>
      <family val="2"/>
    </font>
    <font>
      <sz val="11"/>
      <color indexed="8"/>
      <name val="Calibri"/>
      <family val="2"/>
      <charset val="186"/>
    </font>
    <font>
      <sz val="11"/>
      <color indexed="9"/>
      <name val="Calibri"/>
      <family val="2"/>
    </font>
    <font>
      <sz val="11"/>
      <color indexed="9"/>
      <name val="Calibri"/>
      <family val="2"/>
      <charset val="186"/>
    </font>
    <font>
      <sz val="12"/>
      <color indexed="8"/>
      <name val="Times New Roman"/>
      <family val="1"/>
    </font>
    <font>
      <b/>
      <sz val="11"/>
      <color indexed="63"/>
      <name val="Calibri"/>
      <family val="2"/>
    </font>
    <font>
      <b/>
      <sz val="11"/>
      <color indexed="63"/>
      <name val="Calibri"/>
      <family val="2"/>
      <charset val="186"/>
    </font>
    <font>
      <sz val="11"/>
      <color indexed="20"/>
      <name val="Calibri"/>
      <family val="2"/>
      <charset val="186"/>
    </font>
    <font>
      <sz val="11"/>
      <color indexed="20"/>
      <name val="Calibri"/>
      <family val="2"/>
    </font>
    <font>
      <b/>
      <sz val="11"/>
      <color indexed="52"/>
      <name val="Calibri"/>
      <family val="2"/>
    </font>
    <font>
      <b/>
      <sz val="11"/>
      <color indexed="52"/>
      <name val="Calibri"/>
      <family val="2"/>
      <charset val="186"/>
    </font>
    <font>
      <b/>
      <sz val="11"/>
      <color indexed="9"/>
      <name val="Calibri"/>
      <family val="2"/>
      <charset val="186"/>
    </font>
    <font>
      <b/>
      <sz val="11"/>
      <color indexed="9"/>
      <name val="Calibri"/>
      <family val="2"/>
    </font>
    <font>
      <sz val="8"/>
      <name val="Helvetica"/>
      <family val="2"/>
    </font>
    <font>
      <b/>
      <sz val="11"/>
      <color indexed="12"/>
      <name val="Arial"/>
      <family val="2"/>
      <charset val="204"/>
    </font>
    <font>
      <sz val="11"/>
      <color indexed="62"/>
      <name val="Calibri"/>
      <family val="2"/>
    </font>
    <font>
      <sz val="11"/>
      <color indexed="62"/>
      <name val="Calibri"/>
      <family val="2"/>
      <charset val="186"/>
    </font>
    <font>
      <b/>
      <sz val="11"/>
      <color indexed="8"/>
      <name val="Calibri"/>
      <family val="2"/>
    </font>
    <font>
      <b/>
      <sz val="11"/>
      <color indexed="8"/>
      <name val="Calibri"/>
      <family val="2"/>
      <charset val="186"/>
    </font>
    <font>
      <i/>
      <sz val="11"/>
      <color indexed="23"/>
      <name val="Calibri"/>
      <family val="2"/>
    </font>
    <font>
      <i/>
      <sz val="11"/>
      <color indexed="23"/>
      <name val="Calibri"/>
      <family val="2"/>
      <charset val="186"/>
    </font>
    <font>
      <sz val="11"/>
      <color indexed="17"/>
      <name val="Calibri"/>
      <family val="2"/>
      <charset val="186"/>
    </font>
    <font>
      <sz val="11"/>
      <color indexed="17"/>
      <name val="Calibri"/>
      <family val="2"/>
    </font>
    <font>
      <b/>
      <sz val="15"/>
      <color indexed="56"/>
      <name val="Calibri"/>
      <family val="2"/>
      <charset val="186"/>
    </font>
    <font>
      <b/>
      <sz val="15"/>
      <color indexed="56"/>
      <name val="Calibri"/>
      <family val="2"/>
    </font>
    <font>
      <b/>
      <sz val="13"/>
      <color indexed="56"/>
      <name val="Calibri"/>
      <family val="2"/>
      <charset val="186"/>
    </font>
    <font>
      <b/>
      <sz val="13"/>
      <color indexed="56"/>
      <name val="Calibri"/>
      <family val="2"/>
    </font>
    <font>
      <b/>
      <sz val="11"/>
      <color indexed="56"/>
      <name val="Calibri"/>
      <family val="2"/>
      <charset val="186"/>
    </font>
    <font>
      <b/>
      <sz val="11"/>
      <color indexed="56"/>
      <name val="Calibri"/>
      <family val="2"/>
    </font>
    <font>
      <b/>
      <sz val="12"/>
      <color indexed="8"/>
      <name val="Times New Roman"/>
      <family val="1"/>
    </font>
    <font>
      <sz val="11"/>
      <color indexed="52"/>
      <name val="Calibri"/>
      <family val="2"/>
      <charset val="186"/>
    </font>
    <font>
      <sz val="11"/>
      <color indexed="52"/>
      <name val="Calibri"/>
      <family val="2"/>
    </font>
    <font>
      <sz val="11"/>
      <color indexed="60"/>
      <name val="Calibri"/>
      <family val="2"/>
      <charset val="186"/>
    </font>
    <font>
      <sz val="10"/>
      <name val="Arial"/>
      <family val="2"/>
      <charset val="186"/>
    </font>
    <font>
      <sz val="10"/>
      <name val="Arial"/>
      <family val="2"/>
      <charset val="204"/>
    </font>
    <font>
      <b/>
      <sz val="10"/>
      <name val="Arial"/>
      <family val="2"/>
    </font>
    <font>
      <b/>
      <sz val="18"/>
      <color indexed="56"/>
      <name val="Cambria"/>
      <family val="2"/>
      <charset val="186"/>
    </font>
    <font>
      <sz val="11"/>
      <color indexed="10"/>
      <name val="Calibri"/>
      <family val="2"/>
    </font>
    <font>
      <sz val="11"/>
      <color indexed="10"/>
      <name val="Calibri"/>
      <family val="2"/>
      <charset val="186"/>
    </font>
    <font>
      <u/>
      <sz val="10"/>
      <color indexed="12"/>
      <name val="Times New Roman"/>
      <family val="1"/>
      <charset val="186"/>
    </font>
    <font>
      <u/>
      <sz val="10"/>
      <color indexed="12"/>
      <name val="Arial"/>
      <family val="2"/>
    </font>
    <font>
      <sz val="8"/>
      <name val="Arial"/>
      <family val="2"/>
    </font>
    <font>
      <sz val="7"/>
      <name val="Letter Gothic CE"/>
      <family val="3"/>
      <charset val="238"/>
    </font>
    <font>
      <sz val="7"/>
      <name val="Arial"/>
      <family val="2"/>
    </font>
    <font>
      <sz val="10"/>
      <color indexed="10"/>
      <name val="Arial"/>
      <family val="2"/>
    </font>
    <font>
      <sz val="10"/>
      <color indexed="8"/>
      <name val="Arial"/>
      <family val="2"/>
    </font>
    <font>
      <sz val="11"/>
      <name val="Arial"/>
      <family val="2"/>
    </font>
    <font>
      <sz val="11"/>
      <color theme="1"/>
      <name val="Arial"/>
      <family val="2"/>
    </font>
    <font>
      <sz val="10"/>
      <color indexed="8"/>
      <name val="MS Sans Serif"/>
      <family val="2"/>
    </font>
    <font>
      <sz val="10"/>
      <name val="MS Sans Serif"/>
      <family val="2"/>
    </font>
    <font>
      <u/>
      <sz val="11"/>
      <color theme="10"/>
      <name val="Calibri"/>
      <family val="2"/>
    </font>
    <font>
      <sz val="10"/>
      <name val="Arial Cyr"/>
      <charset val="204"/>
    </font>
    <font>
      <sz val="10"/>
      <color indexed="12"/>
      <name val="Arial"/>
      <family val="2"/>
    </font>
    <font>
      <b/>
      <sz val="12"/>
      <name val="Arial"/>
      <family val="2"/>
    </font>
    <font>
      <sz val="8"/>
      <color indexed="9"/>
      <name val="Arial"/>
      <family val="2"/>
    </font>
    <font>
      <b/>
      <sz val="18"/>
      <color indexed="56"/>
      <name val="Cambria"/>
      <family val="2"/>
    </font>
    <font>
      <sz val="10"/>
      <color theme="1"/>
      <name val="Calibri"/>
      <family val="2"/>
      <scheme val="minor"/>
    </font>
    <font>
      <u/>
      <sz val="11"/>
      <color theme="10"/>
      <name val="Calibri"/>
      <family val="2"/>
      <scheme val="minor"/>
    </font>
    <font>
      <b/>
      <sz val="18"/>
      <color theme="1"/>
      <name val="Calibri"/>
      <family val="2"/>
      <scheme val="minor"/>
    </font>
    <font>
      <sz val="14"/>
      <color theme="1"/>
      <name val="Calibri"/>
      <family val="2"/>
      <scheme val="minor"/>
    </font>
    <font>
      <sz val="14"/>
      <name val="Calibri"/>
      <family val="2"/>
      <scheme val="minor"/>
    </font>
    <font>
      <b/>
      <u/>
      <sz val="14"/>
      <name val="Calibri"/>
      <family val="2"/>
      <scheme val="minor"/>
    </font>
    <font>
      <b/>
      <sz val="14"/>
      <name val="Calibri"/>
      <family val="2"/>
      <scheme val="minor"/>
    </font>
    <font>
      <b/>
      <sz val="14"/>
      <color theme="1"/>
      <name val="Calibri"/>
      <family val="2"/>
      <scheme val="minor"/>
    </font>
    <font>
      <sz val="10"/>
      <color theme="1"/>
      <name val="Arial"/>
      <family val="2"/>
    </font>
    <font>
      <sz val="11"/>
      <name val="Calibri"/>
      <family val="2"/>
      <scheme val="minor"/>
    </font>
    <font>
      <b/>
      <sz val="11"/>
      <name val="Calibri"/>
      <family val="2"/>
      <scheme val="minor"/>
    </font>
    <font>
      <b/>
      <sz val="10"/>
      <name val="Calibri"/>
      <family val="2"/>
    </font>
    <font>
      <sz val="10"/>
      <name val="Calibri"/>
      <family val="2"/>
    </font>
    <font>
      <i/>
      <sz val="11"/>
      <color theme="1"/>
      <name val="Calibri"/>
      <family val="2"/>
      <scheme val="minor"/>
    </font>
    <font>
      <vertAlign val="subscript"/>
      <sz val="10"/>
      <name val="Calibri"/>
      <family val="2"/>
    </font>
    <font>
      <sz val="11"/>
      <color rgb="FF00B050"/>
      <name val="Calibri"/>
      <family val="2"/>
      <scheme val="minor"/>
    </font>
    <font>
      <b/>
      <vertAlign val="subscript"/>
      <sz val="10"/>
      <name val="Calibri"/>
      <family val="2"/>
    </font>
    <font>
      <b/>
      <sz val="11"/>
      <color theme="1"/>
      <name val="Calibri"/>
      <family val="2"/>
      <scheme val="minor"/>
    </font>
    <font>
      <vertAlign val="subscript"/>
      <sz val="11"/>
      <color theme="1"/>
      <name val="Calibri"/>
      <family val="2"/>
      <scheme val="minor"/>
    </font>
    <font>
      <sz val="11"/>
      <color rgb="FF000000"/>
      <name val="Calibri"/>
      <family val="2"/>
      <scheme val="minor"/>
    </font>
    <font>
      <b/>
      <u/>
      <sz val="14"/>
      <color theme="1"/>
      <name val="Calibri"/>
      <family val="2"/>
      <scheme val="minor"/>
    </font>
  </fonts>
  <fills count="40">
    <fill>
      <patternFill patternType="none"/>
    </fill>
    <fill>
      <patternFill patternType="gray125"/>
    </fill>
    <fill>
      <patternFill patternType="solid">
        <fgColor rgb="FFFFCC99"/>
      </patternFill>
    </fill>
    <fill>
      <patternFill patternType="solid">
        <fgColor rgb="FFF2F2F2"/>
        <bgColor indexed="64"/>
      </patternFill>
    </fill>
    <fill>
      <patternFill patternType="solid">
        <fgColor indexed="2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2"/>
        <bgColor indexed="64"/>
      </patternFill>
    </fill>
    <fill>
      <patternFill patternType="solid">
        <fgColor indexed="47"/>
        <bgColor indexed="64"/>
      </patternFill>
    </fill>
    <fill>
      <patternFill patternType="solid">
        <fgColor indexed="22"/>
      </patternFill>
    </fill>
    <fill>
      <patternFill patternType="solid">
        <fgColor indexed="55"/>
      </patternFill>
    </fill>
    <fill>
      <patternFill patternType="solid">
        <fgColor indexed="23"/>
        <bgColor indexed="64"/>
      </patternFill>
    </fill>
    <fill>
      <patternFill patternType="solid">
        <fgColor indexed="22"/>
        <bgColor indexed="64"/>
      </patternFill>
    </fill>
    <fill>
      <patternFill patternType="solid">
        <fgColor indexed="43"/>
      </patternFill>
    </fill>
    <fill>
      <patternFill patternType="solid">
        <fgColor indexed="55"/>
        <bgColor indexed="64"/>
      </patternFill>
    </fill>
    <fill>
      <patternFill patternType="solid">
        <fgColor indexed="26"/>
      </patternFill>
    </fill>
    <fill>
      <patternFill patternType="darkTrellis"/>
    </fill>
    <fill>
      <patternFill patternType="solid">
        <fgColor indexed="43"/>
        <bgColor indexed="64"/>
      </patternFill>
    </fill>
    <fill>
      <patternFill patternType="solid">
        <fgColor indexed="63"/>
        <bgColor indexed="64"/>
      </patternFill>
    </fill>
    <fill>
      <patternFill patternType="solid">
        <fgColor indexed="6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s>
  <borders count="467">
    <border>
      <left/>
      <right/>
      <top/>
      <bottom/>
      <diagonal/>
    </border>
    <border>
      <left style="thin">
        <color rgb="FF7F7F7F"/>
      </left>
      <right style="thin">
        <color rgb="FF7F7F7F"/>
      </right>
      <top style="thin">
        <color rgb="FF7F7F7F"/>
      </top>
      <bottom style="thin">
        <color rgb="FF7F7F7F"/>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medium">
        <color auto="1"/>
      </left>
      <right/>
      <top style="thin">
        <color auto="1"/>
      </top>
      <bottom style="thin">
        <color auto="1"/>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diagonalUp="1" diagonalDown="1">
      <left style="thin">
        <color indexed="64"/>
      </left>
      <right style="thin">
        <color indexed="64"/>
      </right>
      <top style="thin">
        <color indexed="8"/>
      </top>
      <bottom style="thin">
        <color indexed="8"/>
      </bottom>
      <diagonal style="thin">
        <color indexed="64"/>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diagonal/>
    </border>
    <border>
      <left/>
      <right style="medium">
        <color rgb="FF000000"/>
      </right>
      <top/>
      <bottom style="medium">
        <color indexed="64"/>
      </bottom>
      <diagonal/>
    </border>
    <border>
      <left/>
      <right style="medium">
        <color rgb="FF000000"/>
      </right>
      <top style="thin">
        <color indexed="64"/>
      </top>
      <bottom/>
      <diagonal/>
    </border>
    <border>
      <left/>
      <right style="medium">
        <color rgb="FF000000"/>
      </right>
      <top/>
      <bottom style="thin">
        <color indexed="64"/>
      </bottom>
      <diagonal/>
    </border>
    <border>
      <left/>
      <right/>
      <top style="thin">
        <color auto="1"/>
      </top>
      <bottom style="thin">
        <color auto="1"/>
      </bottom>
      <diagonal/>
    </border>
  </borders>
  <cellStyleXfs count="43461">
    <xf numFmtId="0" fontId="0" fillId="0" borderId="0"/>
    <xf numFmtId="49" fontId="5" fillId="0" borderId="239" applyNumberFormat="0" applyFill="0" applyBorder="0" applyProtection="0">
      <alignment horizontal="left" vertical="center"/>
    </xf>
    <xf numFmtId="0" fontId="15" fillId="25" borderId="332" applyNumberFormat="0" applyAlignment="0" applyProtection="0"/>
    <xf numFmtId="0" fontId="3" fillId="0" borderId="0"/>
    <xf numFmtId="0" fontId="4" fillId="0" borderId="0"/>
    <xf numFmtId="0" fontId="3" fillId="0" borderId="0" applyNumberFormat="0" applyFont="0" applyFill="0" applyBorder="0" applyProtection="0">
      <alignment horizontal="left" vertical="center" indent="2"/>
    </xf>
    <xf numFmtId="0" fontId="3" fillId="0" borderId="0" applyNumberFormat="0" applyFont="0" applyFill="0" applyBorder="0" applyProtection="0">
      <alignment horizontal="left" vertical="center" indent="5"/>
    </xf>
    <xf numFmtId="0" fontId="6" fillId="0" borderId="0" applyNumberFormat="0">
      <alignment horizontal="right"/>
    </xf>
    <xf numFmtId="0" fontId="7" fillId="0" borderId="0" applyNumberFormat="0" applyFill="0" applyBorder="0" applyAlignment="0" applyProtection="0"/>
    <xf numFmtId="0" fontId="8" fillId="0" borderId="0" applyNumberFormat="0" applyFill="0" applyBorder="0" applyAlignment="0" applyProtection="0"/>
    <xf numFmtId="0" fontId="4" fillId="0" borderId="0"/>
    <xf numFmtId="0" fontId="9" fillId="5" borderId="0" applyNumberFormat="0" applyBorder="0" applyAlignment="0" applyProtection="0"/>
    <xf numFmtId="0" fontId="10" fillId="5"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9" borderId="0" applyNumberFormat="0" applyBorder="0" applyAlignment="0" applyProtection="0"/>
    <xf numFmtId="0" fontId="10" fillId="9"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3" fillId="0" borderId="0" applyNumberFormat="0" applyFont="0" applyFill="0" applyBorder="0" applyProtection="0">
      <alignment horizontal="left" vertical="center" indent="2"/>
    </xf>
    <xf numFmtId="0" fontId="3" fillId="0" borderId="0"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49" fontId="4" fillId="0" borderId="3" applyNumberFormat="0" applyFont="0" applyFill="0" applyBorder="0" applyProtection="0">
      <alignment horizontal="left" vertical="center" indent="2"/>
    </xf>
    <xf numFmtId="0" fontId="9" fillId="11" borderId="0" applyNumberFormat="0" applyBorder="0" applyAlignment="0" applyProtection="0"/>
    <xf numFmtId="0" fontId="10" fillId="11" borderId="0" applyNumberFormat="0" applyBorder="0" applyAlignment="0" applyProtection="0"/>
    <xf numFmtId="0" fontId="9" fillId="12"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3"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11" borderId="0" applyNumberFormat="0" applyBorder="0" applyAlignment="0" applyProtection="0"/>
    <xf numFmtId="0" fontId="10" fillId="11" borderId="0" applyNumberFormat="0" applyBorder="0" applyAlignment="0" applyProtection="0"/>
    <xf numFmtId="0" fontId="9" fillId="14"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3" fillId="0" borderId="0" applyNumberFormat="0" applyFont="0" applyFill="0" applyBorder="0" applyProtection="0">
      <alignment horizontal="left" vertical="center" indent="5"/>
    </xf>
    <xf numFmtId="0" fontId="3" fillId="0" borderId="0"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49" fontId="4" fillId="0" borderId="7" applyNumberFormat="0" applyFont="0" applyFill="0" applyBorder="0" applyProtection="0">
      <alignment horizontal="left" vertical="center" indent="5"/>
    </xf>
    <xf numFmtId="0" fontId="3" fillId="0" borderId="0" applyNumberFormat="0" applyFont="0" applyFill="0" applyBorder="0" applyProtection="0">
      <alignment horizontal="left" vertical="center"/>
    </xf>
    <xf numFmtId="0" fontId="11" fillId="15" borderId="0" applyNumberFormat="0" applyBorder="0" applyAlignment="0" applyProtection="0"/>
    <xf numFmtId="0" fontId="12" fillId="15" borderId="0" applyNumberFormat="0" applyBorder="0" applyAlignment="0" applyProtection="0"/>
    <xf numFmtId="0" fontId="11" fillId="12" borderId="0" applyNumberFormat="0" applyBorder="0" applyAlignment="0" applyProtection="0"/>
    <xf numFmtId="0" fontId="12" fillId="12" borderId="0" applyNumberFormat="0" applyBorder="0" applyAlignment="0" applyProtection="0"/>
    <xf numFmtId="0" fontId="11" fillId="13" borderId="0" applyNumberFormat="0" applyBorder="0" applyAlignment="0" applyProtection="0"/>
    <xf numFmtId="0" fontId="12" fillId="13" borderId="0" applyNumberFormat="0" applyBorder="0" applyAlignment="0" applyProtection="0"/>
    <xf numFmtId="0" fontId="11" fillId="16" borderId="0" applyNumberFormat="0" applyBorder="0" applyAlignment="0" applyProtection="0"/>
    <xf numFmtId="0" fontId="12" fillId="16" borderId="0" applyNumberFormat="0" applyBorder="0" applyAlignment="0" applyProtection="0"/>
    <xf numFmtId="0" fontId="11" fillId="17" borderId="0" applyNumberFormat="0" applyBorder="0" applyAlignment="0" applyProtection="0"/>
    <xf numFmtId="0" fontId="12" fillId="17" borderId="0" applyNumberFormat="0" applyBorder="0" applyAlignment="0" applyProtection="0"/>
    <xf numFmtId="0" fontId="11"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1"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1"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1" fillId="2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1"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1"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1" fillId="22" borderId="0" applyNumberFormat="0" applyBorder="0" applyAlignment="0" applyProtection="0"/>
    <xf numFmtId="0" fontId="5" fillId="4" borderId="0" applyBorder="0" applyAlignment="0"/>
    <xf numFmtId="4" fontId="5" fillId="4" borderId="0" applyBorder="0" applyAlignment="0"/>
    <xf numFmtId="0" fontId="4" fillId="4" borderId="0" applyBorder="0">
      <alignment horizontal="right" vertical="center"/>
    </xf>
    <xf numFmtId="4" fontId="4" fillId="4" borderId="0" applyBorder="0">
      <alignment horizontal="right" vertical="center"/>
    </xf>
    <xf numFmtId="0" fontId="4" fillId="4" borderId="3">
      <alignment horizontal="right" vertical="center"/>
    </xf>
    <xf numFmtId="0" fontId="4" fillId="23" borderId="0" applyBorder="0">
      <alignment horizontal="right" vertical="center"/>
    </xf>
    <xf numFmtId="4" fontId="4" fillId="23" borderId="0" applyBorder="0">
      <alignment horizontal="right" vertical="center"/>
    </xf>
    <xf numFmtId="0" fontId="4" fillId="23" borderId="0" applyBorder="0">
      <alignment horizontal="right" vertical="center"/>
    </xf>
    <xf numFmtId="0" fontId="4" fillId="23" borderId="0" applyBorder="0">
      <alignment horizontal="right" vertical="center"/>
    </xf>
    <xf numFmtId="0" fontId="4" fillId="23" borderId="0" applyBorder="0">
      <alignment horizontal="right" vertical="center"/>
    </xf>
    <xf numFmtId="4" fontId="4" fillId="23" borderId="0" applyBorder="0">
      <alignment horizontal="right" vertical="center"/>
    </xf>
    <xf numFmtId="0" fontId="4" fillId="23" borderId="0" applyBorder="0">
      <alignment horizontal="right" vertical="center"/>
    </xf>
    <xf numFmtId="0" fontId="4" fillId="23" borderId="0" applyBorder="0">
      <alignment horizontal="right" vertical="center"/>
    </xf>
    <xf numFmtId="0" fontId="4" fillId="23" borderId="8">
      <alignment horizontal="right" vertical="center"/>
    </xf>
    <xf numFmtId="0"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4"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3">
      <alignment horizontal="right" vertical="center"/>
    </xf>
    <xf numFmtId="0" fontId="6" fillId="23" borderId="9">
      <alignment horizontal="right" vertical="center"/>
    </xf>
    <xf numFmtId="0"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4"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13" fillId="23" borderId="3">
      <alignment horizontal="right" vertical="center"/>
    </xf>
    <xf numFmtId="0"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9">
      <alignment horizontal="right" vertical="center"/>
    </xf>
    <xf numFmtId="0"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4"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3">
      <alignment horizontal="right" vertical="center"/>
    </xf>
    <xf numFmtId="0" fontId="6" fillId="24" borderId="6">
      <alignment horizontal="right" vertical="center"/>
    </xf>
    <xf numFmtId="0"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4"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7">
      <alignment horizontal="right" vertical="center"/>
    </xf>
    <xf numFmtId="0"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4"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0" fontId="6" fillId="24" borderId="10">
      <alignment horizontal="right" vertical="center"/>
    </xf>
    <xf numFmtId="4" fontId="6" fillId="24" borderId="10">
      <alignment horizontal="right" vertical="center"/>
    </xf>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6" fillId="6" borderId="0" applyNumberFormat="0" applyBorder="0" applyAlignment="0" applyProtection="0"/>
    <xf numFmtId="0" fontId="16" fillId="6" borderId="0" applyNumberFormat="0" applyBorder="0" applyAlignment="0" applyProtection="0"/>
    <xf numFmtId="0" fontId="17" fillId="6" borderId="0" applyNumberFormat="0" applyBorder="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4" fontId="5" fillId="0" borderId="13" applyFill="0" applyBorder="0" applyProtection="0">
      <alignment horizontal="right" vertical="center"/>
    </xf>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20" fillId="26" borderId="14" applyNumberFormat="0" applyAlignment="0" applyProtection="0"/>
    <xf numFmtId="0" fontId="20" fillId="26" borderId="14" applyNumberFormat="0" applyAlignment="0" applyProtection="0"/>
    <xf numFmtId="0" fontId="21" fillId="26" borderId="14" applyNumberFormat="0" applyAlignment="0" applyProtection="0"/>
    <xf numFmtId="43" fontId="9"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43" fontId="9" fillId="0" borderId="0" applyFont="0" applyFill="0" applyBorder="0" applyAlignment="0" applyProtection="0"/>
    <xf numFmtId="0" fontId="23" fillId="0" borderId="0">
      <alignment horizontal="left" vertical="center" indent="1"/>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24"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0" borderId="15">
      <alignment horizontal="left" vertical="center" wrapText="1" indent="2"/>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4" fillId="23" borderId="7">
      <alignment horizontal="left" vertical="center"/>
    </xf>
    <xf numFmtId="0" fontId="6" fillId="0" borderId="16">
      <alignment horizontal="left" vertical="top" wrapText="1"/>
    </xf>
    <xf numFmtId="0" fontId="2" fillId="2" borderId="1"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3" fillId="0" borderId="17"/>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7" borderId="0" applyNumberFormat="0" applyBorder="0" applyAlignment="0" applyProtection="0"/>
    <xf numFmtId="0" fontId="30" fillId="7" borderId="0" applyNumberFormat="0" applyBorder="0" applyAlignment="0" applyProtection="0"/>
    <xf numFmtId="0" fontId="31" fillId="7" borderId="0" applyNumberFormat="0" applyBorder="0" applyAlignment="0" applyProtection="0"/>
    <xf numFmtId="0" fontId="32" fillId="0" borderId="19" applyNumberFormat="0" applyFill="0" applyAlignment="0" applyProtection="0"/>
    <xf numFmtId="0" fontId="32" fillId="0" borderId="19" applyNumberFormat="0" applyFill="0" applyAlignment="0" applyProtection="0"/>
    <xf numFmtId="0" fontId="33" fillId="0" borderId="19" applyNumberFormat="0" applyFill="0" applyAlignment="0" applyProtection="0"/>
    <xf numFmtId="0" fontId="34" fillId="0" borderId="20" applyNumberFormat="0" applyFill="0" applyAlignment="0" applyProtection="0"/>
    <xf numFmtId="0" fontId="34"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1"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 fillId="2" borderId="1" applyNumberFormat="0" applyAlignment="0" applyProtection="0"/>
    <xf numFmtId="0" fontId="4" fillId="0" borderId="0" applyBorder="0">
      <alignment horizontal="right" vertical="center"/>
    </xf>
    <xf numFmtId="4" fontId="4" fillId="0" borderId="0" applyBorder="0">
      <alignment horizontal="right" vertical="center"/>
    </xf>
    <xf numFmtId="0" fontId="4" fillId="0" borderId="0" applyBorder="0">
      <alignment horizontal="right" vertical="center"/>
    </xf>
    <xf numFmtId="0" fontId="4" fillId="0" borderId="0" applyBorder="0">
      <alignment horizontal="right" vertical="center"/>
    </xf>
    <xf numFmtId="0" fontId="4" fillId="0" borderId="5">
      <alignment horizontal="right" vertical="center"/>
    </xf>
    <xf numFmtId="0"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4"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3">
      <alignment horizontal="right" vertical="center"/>
    </xf>
    <xf numFmtId="0" fontId="4" fillId="0" borderId="9">
      <alignment horizontal="right" vertical="center"/>
    </xf>
    <xf numFmtId="1" fontId="38" fillId="23" borderId="0" applyBorder="0">
      <alignment horizontal="right" vertical="center"/>
    </xf>
    <xf numFmtId="0" fontId="3" fillId="27" borderId="3"/>
    <xf numFmtId="0" fontId="39" fillId="0" borderId="22" applyNumberFormat="0" applyFill="0" applyAlignment="0" applyProtection="0"/>
    <xf numFmtId="0" fontId="39" fillId="0" borderId="22" applyNumberFormat="0" applyFill="0" applyAlignment="0" applyProtection="0"/>
    <xf numFmtId="0" fontId="40" fillId="0" borderId="22" applyNumberFormat="0" applyFill="0" applyAlignment="0" applyProtection="0"/>
    <xf numFmtId="0" fontId="41" fillId="29" borderId="0" applyNumberFormat="0" applyBorder="0" applyAlignment="0" applyProtection="0"/>
    <xf numFmtId="0" fontId="41" fillId="29" borderId="0" applyNumberFormat="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22" fillId="0" borderId="0"/>
    <xf numFmtId="0" fontId="22" fillId="0" borderId="0"/>
    <xf numFmtId="4" fontId="3" fillId="0" borderId="0"/>
    <xf numFmtId="4" fontId="3" fillId="0" borderId="0"/>
    <xf numFmtId="4" fontId="42" fillId="0" borderId="0"/>
    <xf numFmtId="4" fontId="3" fillId="0" borderId="0"/>
    <xf numFmtId="4" fontId="3" fillId="0" borderId="0"/>
    <xf numFmtId="4"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43" fillId="0" borderId="0"/>
    <xf numFmtId="0" fontId="1" fillId="0" borderId="0"/>
    <xf numFmtId="0" fontId="1" fillId="0" borderId="0"/>
    <xf numFmtId="4" fontId="4" fillId="0" borderId="0" applyFill="0" applyBorder="0" applyProtection="0">
      <alignment horizontal="right" vertical="center"/>
    </xf>
    <xf numFmtId="4" fontId="4" fillId="0" borderId="0"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4" fontId="4" fillId="0" borderId="3" applyFill="0" applyBorder="0" applyProtection="0">
      <alignment horizontal="right" vertical="center"/>
    </xf>
    <xf numFmtId="0" fontId="5" fillId="0" borderId="0" applyNumberFormat="0" applyFill="0" applyBorder="0" applyProtection="0">
      <alignment horizontal="left" vertical="center"/>
    </xf>
    <xf numFmtId="0" fontId="5" fillId="0" borderId="0"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49" fontId="5" fillId="0" borderId="3" applyNumberFormat="0" applyFill="0" applyBorder="0" applyProtection="0">
      <alignment horizontal="left" vertical="center"/>
    </xf>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3" fillId="30" borderId="0" applyNumberFormat="0" applyFont="0" applyBorder="0" applyAlignment="0" applyProtection="0"/>
    <xf numFmtId="0" fontId="3" fillId="30" borderId="0" applyNumberFormat="0" applyFont="0" applyBorder="0" applyAlignment="0" applyProtection="0"/>
    <xf numFmtId="4" fontId="3" fillId="30" borderId="0" applyNumberFormat="0" applyFont="0" applyBorder="0" applyAlignment="0" applyProtection="0"/>
    <xf numFmtId="4" fontId="3" fillId="30" borderId="0" applyNumberFormat="0" applyFont="0" applyBorder="0" applyAlignment="0" applyProtection="0"/>
    <xf numFmtId="0" fontId="3" fillId="30" borderId="0" applyNumberFormat="0" applyFont="0" applyBorder="0" applyAlignment="0" applyProtection="0"/>
    <xf numFmtId="0" fontId="3" fillId="30" borderId="0" applyNumberFormat="0" applyFont="0" applyBorder="0" applyAlignment="0" applyProtection="0"/>
    <xf numFmtId="0" fontId="3" fillId="30" borderId="0" applyNumberFormat="0" applyFont="0" applyBorder="0" applyAlignment="0" applyProtection="0"/>
    <xf numFmtId="0" fontId="3" fillId="30" borderId="0" applyNumberFormat="0" applyFont="0" applyBorder="0" applyAlignment="0" applyProtection="0"/>
    <xf numFmtId="0" fontId="22" fillId="28" borderId="0" applyNumberFormat="0" applyFont="0" applyBorder="0" applyAlignment="0" applyProtection="0"/>
    <xf numFmtId="0" fontId="22" fillId="28" borderId="0" applyNumberFormat="0" applyFont="0" applyBorder="0" applyAlignment="0" applyProtection="0"/>
    <xf numFmtId="4" fontId="3" fillId="0" borderId="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0" fontId="44" fillId="0" borderId="0" applyNumberFormat="0" applyFill="0" applyBorder="0" applyAlignment="0" applyProtection="0"/>
    <xf numFmtId="0"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9"/>
    <xf numFmtId="0" fontId="1" fillId="0" borderId="0"/>
    <xf numFmtId="0" fontId="1" fillId="0" borderId="0"/>
    <xf numFmtId="0" fontId="1" fillId="0" borderId="0"/>
    <xf numFmtId="0" fontId="1" fillId="0" borderId="0"/>
    <xf numFmtId="0" fontId="45" fillId="0" borderId="0" applyNumberFormat="0" applyFill="0" applyBorder="0" applyAlignment="0" applyProtection="0"/>
    <xf numFmtId="0" fontId="45" fillId="0" borderId="0" applyNumberFormat="0" applyFill="0" applyBorder="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8" fillId="0" borderId="0" applyNumberFormat="0" applyFill="0" applyBorder="0" applyAlignment="0" applyProtection="0"/>
    <xf numFmtId="0" fontId="4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3" fontId="3" fillId="0" borderId="0">
      <alignment vertical="center"/>
    </xf>
    <xf numFmtId="185" fontId="50" fillId="0" borderId="0">
      <alignment horizontal="center"/>
    </xf>
    <xf numFmtId="193" fontId="50" fillId="0" borderId="0"/>
    <xf numFmtId="194" fontId="50" fillId="0" borderId="0"/>
    <xf numFmtId="195" fontId="50" fillId="0" borderId="0"/>
    <xf numFmtId="179" fontId="50" fillId="0" borderId="0"/>
    <xf numFmtId="189" fontId="51" fillId="0" borderId="0"/>
    <xf numFmtId="190" fontId="52" fillId="0" borderId="0"/>
    <xf numFmtId="191" fontId="51" fillId="0" borderId="0"/>
    <xf numFmtId="49" fontId="4" fillId="0" borderId="24" applyNumberFormat="0" applyFont="0" applyFill="0" applyBorder="0" applyProtection="0">
      <alignment horizontal="left" vertical="center" indent="2"/>
    </xf>
    <xf numFmtId="180" fontId="50" fillId="0" borderId="0"/>
    <xf numFmtId="186" fontId="50" fillId="0" borderId="0"/>
    <xf numFmtId="181" fontId="50" fillId="0" borderId="0"/>
    <xf numFmtId="192" fontId="51" fillId="0" borderId="0"/>
    <xf numFmtId="182" fontId="50" fillId="0" borderId="0">
      <alignment horizontal="center"/>
    </xf>
    <xf numFmtId="187" fontId="50" fillId="0" borderId="0">
      <alignment horizontal="center"/>
    </xf>
    <xf numFmtId="183" fontId="50" fillId="0" borderId="0">
      <alignment horizontal="center"/>
    </xf>
    <xf numFmtId="184" fontId="50" fillId="0" borderId="0">
      <alignment horizontal="center"/>
    </xf>
    <xf numFmtId="188" fontId="50" fillId="0" borderId="0">
      <alignment horizontal="center"/>
    </xf>
    <xf numFmtId="0" fontId="3" fillId="0" borderId="0" applyFont="0" applyFill="0" applyBorder="0" applyAlignment="0" applyProtection="0"/>
    <xf numFmtId="172" fontId="3" fillId="0" borderId="25" applyFont="0" applyFill="0" applyBorder="0" applyAlignment="0" applyProtection="0">
      <alignment horizontal="left"/>
    </xf>
    <xf numFmtId="171" fontId="3" fillId="0" borderId="25" applyFont="0" applyFill="0" applyBorder="0" applyAlignment="0" applyProtection="0">
      <alignment horizontal="left"/>
    </xf>
    <xf numFmtId="173" fontId="3" fillId="0" borderId="25" applyFont="0" applyFill="0" applyBorder="0" applyAlignment="0" applyProtection="0">
      <alignment horizontal="left"/>
    </xf>
    <xf numFmtId="0" fontId="3" fillId="0" borderId="0" applyFont="0" applyFill="0" applyBorder="0" applyAlignment="0" applyProtection="0"/>
    <xf numFmtId="0" fontId="3" fillId="0" borderId="0" applyFont="0" applyFill="0" applyBorder="0" applyAlignment="0" applyProtection="0">
      <alignment horizontal="left"/>
    </xf>
    <xf numFmtId="176" fontId="3" fillId="0" borderId="25" applyFont="0" applyFill="0" applyBorder="0" applyAlignment="0" applyProtection="0">
      <alignment horizontal="left"/>
    </xf>
    <xf numFmtId="175" fontId="3" fillId="0" borderId="25" applyFont="0" applyFill="0" applyBorder="0" applyAlignment="0" applyProtection="0">
      <alignment horizontal="left"/>
    </xf>
    <xf numFmtId="177" fontId="3" fillId="0" borderId="25" applyFont="0" applyFill="0" applyBorder="0" applyAlignment="0" applyProtection="0">
      <alignment horizontal="left"/>
    </xf>
    <xf numFmtId="170" fontId="3" fillId="0" borderId="25" applyFont="0" applyFill="0" applyBorder="0" applyAlignment="0" applyProtection="0">
      <alignment horizontal="left"/>
    </xf>
    <xf numFmtId="174" fontId="3" fillId="0" borderId="25" applyFont="0" applyFill="0" applyBorder="0" applyAlignment="0" applyProtection="0">
      <alignment horizontal="left"/>
    </xf>
    <xf numFmtId="169" fontId="3" fillId="0" borderId="25" applyFont="0" applyFill="0" applyBorder="0" applyAlignment="0" applyProtection="0">
      <alignment horizontal="left"/>
    </xf>
    <xf numFmtId="168" fontId="4" fillId="23" borderId="0" applyBorder="0">
      <alignment horizontal="right" vertical="center"/>
    </xf>
    <xf numFmtId="0" fontId="4" fillId="0" borderId="15">
      <alignment horizontal="left" vertical="center" wrapText="1" indent="2"/>
    </xf>
    <xf numFmtId="0" fontId="4" fillId="23" borderId="7">
      <alignment horizontal="left" vertical="center"/>
    </xf>
    <xf numFmtId="164" fontId="3" fillId="0" borderId="0" applyFont="0" applyFill="0" applyBorder="0" applyAlignment="0" applyProtection="0"/>
    <xf numFmtId="44" fontId="3" fillId="0" borderId="0" applyFont="0" applyFill="0" applyBorder="0" applyAlignment="0" applyProtection="0"/>
    <xf numFmtId="0" fontId="50" fillId="0" borderId="4"/>
    <xf numFmtId="0" fontId="49" fillId="0" borderId="0" applyNumberFormat="0" applyFill="0" applyBorder="0" applyAlignment="0" applyProtection="0">
      <alignment vertical="top"/>
      <protection locked="0"/>
    </xf>
    <xf numFmtId="178" fontId="51" fillId="0" borderId="0"/>
    <xf numFmtId="4" fontId="4" fillId="0" borderId="24" applyFill="0" applyBorder="0" applyProtection="0">
      <alignment horizontal="right" vertical="center"/>
    </xf>
    <xf numFmtId="0" fontId="4" fillId="0" borderId="24" applyNumberFormat="0" applyFill="0" applyAlignment="0" applyProtection="0"/>
    <xf numFmtId="49" fontId="51" fillId="0" borderId="0"/>
    <xf numFmtId="9" fontId="3" fillId="0" borderId="0" applyFont="0" applyFill="0" applyBorder="0" applyAlignment="0" applyProtection="0"/>
    <xf numFmtId="0" fontId="3" fillId="0" borderId="0"/>
    <xf numFmtId="196" fontId="4" fillId="0" borderId="24">
      <alignment horizontal="right" vertical="center"/>
    </xf>
    <xf numFmtId="0" fontId="3" fillId="0" borderId="0"/>
    <xf numFmtId="0" fontId="4" fillId="0" borderId="15">
      <alignment horizontal="left" vertical="center" wrapText="1" indent="5"/>
    </xf>
    <xf numFmtId="49" fontId="5" fillId="0" borderId="24" applyNumberFormat="0" applyFill="0" applyBorder="0" applyProtection="0">
      <alignment horizontal="left" vertical="center"/>
    </xf>
    <xf numFmtId="0" fontId="3" fillId="0" borderId="0"/>
    <xf numFmtId="0" fontId="1" fillId="0" borderId="0"/>
    <xf numFmtId="164" fontId="1" fillId="0" borderId="0" applyFont="0" applyFill="0" applyBorder="0" applyAlignment="0" applyProtection="0"/>
    <xf numFmtId="0" fontId="55" fillId="0" borderId="0"/>
    <xf numFmtId="0" fontId="1" fillId="0" borderId="0"/>
    <xf numFmtId="164" fontId="1" fillId="0" borderId="0" applyFont="0" applyFill="0" applyBorder="0" applyAlignment="0" applyProtection="0"/>
    <xf numFmtId="0" fontId="1" fillId="0" borderId="0"/>
    <xf numFmtId="3" fontId="3" fillId="0" borderId="0"/>
    <xf numFmtId="164" fontId="55" fillId="0" borderId="0" applyFont="0" applyFill="0" applyBorder="0" applyAlignment="0" applyProtection="0"/>
    <xf numFmtId="3" fontId="3" fillId="0" borderId="0">
      <alignment vertical="center"/>
    </xf>
    <xf numFmtId="44" fontId="3" fillId="0" borderId="0" applyFont="0" applyFill="0" applyBorder="0" applyAlignment="0" applyProtection="0"/>
    <xf numFmtId="185" fontId="50" fillId="0" borderId="0">
      <alignment horizontal="center"/>
    </xf>
    <xf numFmtId="193" fontId="50" fillId="0" borderId="0"/>
    <xf numFmtId="194" fontId="50" fillId="0" borderId="0"/>
    <xf numFmtId="195" fontId="50" fillId="0" borderId="0"/>
    <xf numFmtId="179" fontId="50" fillId="0" borderId="0"/>
    <xf numFmtId="180" fontId="50" fillId="0" borderId="0"/>
    <xf numFmtId="186" fontId="50" fillId="0" borderId="0"/>
    <xf numFmtId="181" fontId="50" fillId="0" borderId="0"/>
    <xf numFmtId="182" fontId="50" fillId="0" borderId="0">
      <alignment horizontal="center"/>
    </xf>
    <xf numFmtId="187" fontId="50" fillId="0" borderId="0">
      <alignment horizontal="center"/>
    </xf>
    <xf numFmtId="183" fontId="50" fillId="0" borderId="0">
      <alignment horizontal="center"/>
    </xf>
    <xf numFmtId="184" fontId="50" fillId="0" borderId="0">
      <alignment horizontal="center"/>
    </xf>
    <xf numFmtId="188" fontId="50" fillId="0" borderId="0">
      <alignment horizontal="center"/>
    </xf>
    <xf numFmtId="0" fontId="3" fillId="0" borderId="0" applyFont="0" applyFill="0" applyBorder="0" applyAlignment="0" applyProtection="0"/>
    <xf numFmtId="172" fontId="3" fillId="0" borderId="25" applyFont="0" applyFill="0" applyBorder="0" applyAlignment="0" applyProtection="0">
      <alignment horizontal="left"/>
    </xf>
    <xf numFmtId="171" fontId="3" fillId="0" borderId="25" applyFont="0" applyFill="0" applyBorder="0" applyAlignment="0" applyProtection="0">
      <alignment horizontal="left"/>
    </xf>
    <xf numFmtId="173" fontId="3" fillId="0" borderId="25" applyFont="0" applyFill="0" applyBorder="0" applyAlignment="0" applyProtection="0">
      <alignment horizontal="left"/>
    </xf>
    <xf numFmtId="0" fontId="3" fillId="0" borderId="0" applyFont="0" applyFill="0" applyBorder="0" applyAlignment="0" applyProtection="0"/>
    <xf numFmtId="0" fontId="3" fillId="0" borderId="0" applyFont="0" applyFill="0" applyBorder="0" applyAlignment="0" applyProtection="0">
      <alignment horizontal="left"/>
    </xf>
    <xf numFmtId="176" fontId="3" fillId="0" borderId="25" applyFont="0" applyFill="0" applyBorder="0" applyAlignment="0" applyProtection="0">
      <alignment horizontal="left"/>
    </xf>
    <xf numFmtId="175" fontId="3" fillId="0" borderId="25" applyFont="0" applyFill="0" applyBorder="0" applyAlignment="0" applyProtection="0">
      <alignment horizontal="left"/>
    </xf>
    <xf numFmtId="177" fontId="3" fillId="0" borderId="25" applyFont="0" applyFill="0" applyBorder="0" applyAlignment="0" applyProtection="0">
      <alignment horizontal="left"/>
    </xf>
    <xf numFmtId="170" fontId="3" fillId="0" borderId="25" applyFont="0" applyFill="0" applyBorder="0" applyAlignment="0" applyProtection="0">
      <alignment horizontal="left"/>
    </xf>
    <xf numFmtId="174" fontId="3" fillId="0" borderId="25" applyFont="0" applyFill="0" applyBorder="0" applyAlignment="0" applyProtection="0">
      <alignment horizontal="left"/>
    </xf>
    <xf numFmtId="169" fontId="3" fillId="0" borderId="25" applyFont="0" applyFill="0" applyBorder="0" applyAlignment="0" applyProtection="0">
      <alignment horizontal="left"/>
    </xf>
    <xf numFmtId="164" fontId="3" fillId="0" borderId="0" applyFont="0" applyFill="0" applyBorder="0" applyAlignment="0" applyProtection="0"/>
    <xf numFmtId="44" fontId="3" fillId="0" borderId="0" applyFont="0" applyFill="0" applyBorder="0" applyAlignment="0" applyProtection="0"/>
    <xf numFmtId="0" fontId="50" fillId="0" borderId="4"/>
    <xf numFmtId="9" fontId="3" fillId="0" borderId="0" applyFont="0" applyFill="0" applyBorder="0" applyAlignment="0" applyProtection="0"/>
    <xf numFmtId="0" fontId="3" fillId="0" borderId="0"/>
    <xf numFmtId="0" fontId="3" fillId="0" borderId="0"/>
    <xf numFmtId="0" fontId="3"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3" fontId="3" fillId="0" borderId="0"/>
    <xf numFmtId="3" fontId="3" fillId="0" borderId="0">
      <alignment vertical="center"/>
    </xf>
    <xf numFmtId="0" fontId="3" fillId="0" borderId="0"/>
    <xf numFmtId="0" fontId="56" fillId="0" borderId="0"/>
    <xf numFmtId="164" fontId="56" fillId="0" borderId="0" applyFont="0" applyFill="0" applyBorder="0" applyAlignment="0" applyProtection="0"/>
    <xf numFmtId="9" fontId="56" fillId="0" borderId="0" applyFont="0" applyFill="0" applyBorder="0" applyAlignment="0" applyProtection="0"/>
    <xf numFmtId="182" fontId="50" fillId="0" borderId="0">
      <alignment horizontal="center"/>
    </xf>
    <xf numFmtId="166" fontId="50" fillId="0" borderId="0">
      <alignment horizontal="center"/>
    </xf>
    <xf numFmtId="14" fontId="3" fillId="0" borderId="0">
      <alignment horizontal="center"/>
    </xf>
    <xf numFmtId="197" fontId="3" fillId="0" borderId="0">
      <alignment horizontal="center"/>
    </xf>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3" fontId="53" fillId="0" borderId="0"/>
    <xf numFmtId="0" fontId="57" fillId="0" borderId="0"/>
    <xf numFmtId="9" fontId="54"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6" fillId="0" borderId="0" applyFont="0" applyFill="0" applyBorder="0" applyAlignment="0" applyProtection="0"/>
    <xf numFmtId="9" fontId="3" fillId="0" borderId="0" applyFont="0" applyFill="0" applyBorder="0" applyAlignment="0" applyProtection="0"/>
    <xf numFmtId="0" fontId="3" fillId="0" borderId="0"/>
    <xf numFmtId="0" fontId="55" fillId="0" borderId="0"/>
    <xf numFmtId="3" fontId="3" fillId="0" borderId="0">
      <alignment vertical="center"/>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55" fillId="0" borderId="0"/>
    <xf numFmtId="0" fontId="55" fillId="0" borderId="0"/>
    <xf numFmtId="0" fontId="55"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1" fillId="0" borderId="0"/>
    <xf numFmtId="0" fontId="55"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1" fillId="0" borderId="0"/>
    <xf numFmtId="0" fontId="55" fillId="0" borderId="0"/>
    <xf numFmtId="0" fontId="55" fillId="0" borderId="0"/>
    <xf numFmtId="0" fontId="55" fillId="0" borderId="0"/>
    <xf numFmtId="0" fontId="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3"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55" fillId="0" borderId="0"/>
    <xf numFmtId="0" fontId="55" fillId="0" borderId="0"/>
    <xf numFmtId="0" fontId="55" fillId="0" borderId="0"/>
    <xf numFmtId="0" fontId="55" fillId="0" borderId="0"/>
    <xf numFmtId="0" fontId="1" fillId="0" borderId="0"/>
    <xf numFmtId="0" fontId="55" fillId="0" borderId="0"/>
    <xf numFmtId="0" fontId="55" fillId="0" borderId="0"/>
    <xf numFmtId="0" fontId="55" fillId="0" borderId="0"/>
    <xf numFmtId="0" fontId="55" fillId="0" borderId="0"/>
    <xf numFmtId="0" fontId="1" fillId="0" borderId="0"/>
    <xf numFmtId="0" fontId="55" fillId="0" borderId="0"/>
    <xf numFmtId="0" fontId="55" fillId="0" borderId="0"/>
    <xf numFmtId="21" fontId="3" fillId="0" borderId="0">
      <alignment horizontal="center"/>
    </xf>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3" fontId="3" fillId="0" borderId="0">
      <alignment vertical="center"/>
    </xf>
    <xf numFmtId="164" fontId="1" fillId="0" borderId="0" applyFont="0" applyFill="0" applyBorder="0" applyAlignment="0" applyProtection="0"/>
    <xf numFmtId="178" fontId="50" fillId="0" borderId="0"/>
    <xf numFmtId="49" fontId="50" fillId="0" borderId="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6" fillId="24" borderId="24">
      <alignment horizontal="right" vertical="center"/>
    </xf>
    <xf numFmtId="0" fontId="17" fillId="6" borderId="0" applyNumberFormat="0" applyBorder="0" applyAlignment="0" applyProtection="0"/>
    <xf numFmtId="0" fontId="18" fillId="25" borderId="12" applyNumberFormat="0" applyAlignment="0" applyProtection="0"/>
    <xf numFmtId="0" fontId="21" fillId="26" borderId="14" applyNumberFormat="0" applyAlignment="0" applyProtection="0"/>
    <xf numFmtId="14" fontId="3" fillId="0" borderId="0">
      <alignment horizontal="center"/>
    </xf>
    <xf numFmtId="0" fontId="28" fillId="0" borderId="0" applyNumberFormat="0" applyFill="0" applyBorder="0" applyAlignment="0" applyProtection="0"/>
    <xf numFmtId="0" fontId="31" fillId="7" borderId="0" applyNumberFormat="0" applyBorder="0" applyAlignment="0" applyProtection="0"/>
    <xf numFmtId="0" fontId="33" fillId="0" borderId="19" applyNumberFormat="0" applyFill="0" applyAlignment="0" applyProtection="0"/>
    <xf numFmtId="0" fontId="35" fillId="0" borderId="20" applyNumberFormat="0" applyFill="0" applyAlignment="0" applyProtection="0"/>
    <xf numFmtId="0" fontId="37" fillId="0" borderId="21" applyNumberFormat="0" applyFill="0" applyAlignment="0" applyProtection="0"/>
    <xf numFmtId="0" fontId="37" fillId="0" borderId="0" applyNumberFormat="0" applyFill="0" applyBorder="0" applyAlignment="0" applyProtection="0"/>
    <xf numFmtId="0" fontId="59" fillId="0" borderId="0" applyNumberFormat="0" applyFill="0" applyBorder="0" applyAlignment="0" applyProtection="0">
      <alignment vertical="top"/>
      <protection locked="0"/>
    </xf>
    <xf numFmtId="0" fontId="24" fillId="10" borderId="12" applyNumberFormat="0" applyAlignment="0" applyProtection="0"/>
    <xf numFmtId="0" fontId="40" fillId="0" borderId="22" applyNumberFormat="0" applyFill="0" applyAlignment="0" applyProtection="0"/>
    <xf numFmtId="0" fontId="60" fillId="0" borderId="0"/>
    <xf numFmtId="0" fontId="54" fillId="0" borderId="0"/>
    <xf numFmtId="0" fontId="9" fillId="31" borderId="23" applyNumberFormat="0" applyFont="0" applyAlignment="0" applyProtection="0"/>
    <xf numFmtId="0" fontId="14" fillId="25" borderId="11" applyNumberFormat="0" applyAlignment="0" applyProtection="0"/>
    <xf numFmtId="3" fontId="61" fillId="33" borderId="0"/>
    <xf numFmtId="198" fontId="3" fillId="0" borderId="0" applyFont="0" applyFill="0" applyBorder="0" applyAlignment="0" applyProtection="0"/>
    <xf numFmtId="199" fontId="3" fillId="0" borderId="0" applyFont="0" applyFill="0" applyBorder="0" applyAlignment="0" applyProtection="0"/>
    <xf numFmtId="200" fontId="3" fillId="0" borderId="0" applyFont="0" applyFill="0" applyBorder="0" applyAlignment="0" applyProtection="0"/>
    <xf numFmtId="0" fontId="4" fillId="30" borderId="24"/>
    <xf numFmtId="0" fontId="55" fillId="0" borderId="0"/>
    <xf numFmtId="4" fontId="3" fillId="0" borderId="0"/>
    <xf numFmtId="0" fontId="1" fillId="0" borderId="0"/>
    <xf numFmtId="3" fontId="3" fillId="0" borderId="0">
      <alignment vertical="center"/>
    </xf>
    <xf numFmtId="0" fontId="3" fillId="0" borderId="24" applyNumberFormat="0" applyFill="0" applyProtection="0">
      <alignment horizontal="right"/>
    </xf>
    <xf numFmtId="0" fontId="44" fillId="34" borderId="24" applyNumberFormat="0" applyProtection="0">
      <alignment horizontal="right"/>
    </xf>
    <xf numFmtId="0" fontId="62" fillId="34" borderId="0" applyNumberFormat="0" applyBorder="0" applyProtection="0">
      <alignment horizontal="left"/>
    </xf>
    <xf numFmtId="0" fontId="44" fillId="34" borderId="24" applyNumberFormat="0" applyProtection="0">
      <alignment horizontal="left"/>
    </xf>
    <xf numFmtId="0" fontId="3" fillId="0" borderId="24" applyNumberFormat="0" applyFill="0" applyProtection="0">
      <alignment horizontal="right"/>
    </xf>
    <xf numFmtId="0" fontId="63" fillId="35" borderId="0" applyNumberFormat="0" applyBorder="0" applyProtection="0">
      <alignment horizontal="left"/>
    </xf>
    <xf numFmtId="0" fontId="64" fillId="0" borderId="0" applyNumberFormat="0" applyFill="0" applyBorder="0" applyAlignment="0" applyProtection="0"/>
    <xf numFmtId="0" fontId="26" fillId="0" borderId="18" applyNumberFormat="0" applyFill="0" applyAlignment="0" applyProtection="0"/>
    <xf numFmtId="201" fontId="3" fillId="0" borderId="0" applyFont="0" applyFill="0" applyBorder="0" applyAlignment="0" applyProtection="0"/>
    <xf numFmtId="0" fontId="46" fillId="0" borderId="0" applyNumberFormat="0" applyFill="0" applyBorder="0" applyAlignment="0" applyProtection="0"/>
    <xf numFmtId="0" fontId="27" fillId="0" borderId="336" applyNumberFormat="0" applyFill="0" applyAlignment="0" applyProtection="0"/>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0"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0"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49" fontId="4" fillId="0" borderId="24" applyNumberFormat="0" applyFont="0" applyFill="0" applyBorder="0" applyProtection="0">
      <alignment horizontal="left" vertical="center" indent="2"/>
    </xf>
    <xf numFmtId="0" fontId="4" fillId="0" borderId="26">
      <alignment horizontal="left" vertical="center" wrapText="1" indent="2"/>
    </xf>
    <xf numFmtId="0" fontId="50" fillId="0" borderId="28"/>
    <xf numFmtId="4" fontId="4" fillId="0" borderId="24" applyFill="0" applyBorder="0" applyProtection="0">
      <alignment horizontal="right" vertical="center"/>
    </xf>
    <xf numFmtId="0" fontId="4" fillId="0" borderId="24" applyNumberFormat="0" applyFill="0" applyAlignment="0" applyProtection="0"/>
    <xf numFmtId="196" fontId="4" fillId="0" borderId="24">
      <alignment horizontal="right" vertical="center"/>
    </xf>
    <xf numFmtId="49" fontId="5" fillId="0" borderId="24" applyNumberFormat="0" applyFill="0" applyBorder="0" applyProtection="0">
      <alignment horizontal="left" vertical="center"/>
    </xf>
    <xf numFmtId="0" fontId="50" fillId="0" borderId="28"/>
    <xf numFmtId="0" fontId="6" fillId="24" borderId="24">
      <alignment horizontal="right" vertical="center"/>
    </xf>
    <xf numFmtId="0" fontId="18" fillId="25" borderId="12" applyNumberFormat="0" applyAlignment="0" applyProtection="0"/>
    <xf numFmtId="0" fontId="24" fillId="10" borderId="12" applyNumberFormat="0" applyAlignment="0" applyProtection="0"/>
    <xf numFmtId="0" fontId="9" fillId="31" borderId="23" applyNumberFormat="0" applyFont="0" applyAlignment="0" applyProtection="0"/>
    <xf numFmtId="0" fontId="14" fillId="25" borderId="11" applyNumberFormat="0" applyAlignment="0" applyProtection="0"/>
    <xf numFmtId="0" fontId="4" fillId="30" borderId="24"/>
    <xf numFmtId="0" fontId="3" fillId="0" borderId="24" applyNumberFormat="0" applyFill="0" applyProtection="0">
      <alignment horizontal="right"/>
    </xf>
    <xf numFmtId="0" fontId="44" fillId="34" borderId="24" applyNumberFormat="0" applyProtection="0">
      <alignment horizontal="right"/>
    </xf>
    <xf numFmtId="0" fontId="44" fillId="34" borderId="24" applyNumberFormat="0" applyProtection="0">
      <alignment horizontal="left"/>
    </xf>
    <xf numFmtId="0" fontId="3" fillId="0" borderId="24" applyNumberFormat="0" applyFill="0" applyProtection="0">
      <alignment horizontal="right"/>
    </xf>
    <xf numFmtId="0" fontId="26" fillId="0" borderId="18" applyNumberFormat="0" applyFill="0" applyAlignment="0" applyProtection="0"/>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0"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4" fillId="25" borderId="11"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8"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19" fillId="25" borderId="12" applyNumberFormat="0" applyAlignment="0" applyProtection="0"/>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24"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0" borderId="26">
      <alignment horizontal="left" vertical="center" wrapText="1" indent="2"/>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4" fillId="23" borderId="27">
      <alignment horizontal="left" vertical="center"/>
    </xf>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4" fillId="10" borderId="12" applyNumberFormat="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6" fillId="0" borderId="18" applyNumberFormat="0" applyFill="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25" fillId="10" borderId="12" applyNumberForma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10"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3" fillId="31" borderId="23" applyNumberFormat="0" applyFon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0" fontId="15" fillId="25" borderId="11" applyNumberFormat="0" applyAlignment="0" applyProtection="0"/>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168" fontId="4" fillId="32" borderId="24" applyNumberFormat="0" applyFont="0" applyBorder="0" applyAlignment="0" applyProtection="0">
      <alignment horizontal="right" vertical="center"/>
    </xf>
    <xf numFmtId="0"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4"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4" fillId="30" borderId="24"/>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49" fontId="4" fillId="0" borderId="24" applyNumberFormat="0" applyFont="0" applyFill="0" applyBorder="0" applyProtection="0">
      <alignment horizontal="left" vertical="center" indent="2"/>
    </xf>
    <xf numFmtId="0" fontId="4" fillId="0" borderId="26">
      <alignment horizontal="left" vertical="center" wrapText="1" indent="2"/>
    </xf>
    <xf numFmtId="164" fontId="3" fillId="0" borderId="0" applyFont="0" applyFill="0" applyBorder="0" applyAlignment="0" applyProtection="0"/>
    <xf numFmtId="44" fontId="3" fillId="0" borderId="0" applyFont="0" applyFill="0" applyBorder="0" applyAlignment="0" applyProtection="0"/>
    <xf numFmtId="0" fontId="50" fillId="0" borderId="28"/>
    <xf numFmtId="4" fontId="4" fillId="0" borderId="24" applyFill="0" applyBorder="0" applyProtection="0">
      <alignment horizontal="right" vertical="center"/>
    </xf>
    <xf numFmtId="0" fontId="4" fillId="0" borderId="24" applyNumberFormat="0" applyFill="0" applyAlignment="0" applyProtection="0"/>
    <xf numFmtId="196" fontId="4" fillId="0" borderId="24">
      <alignment horizontal="right" vertical="center"/>
    </xf>
    <xf numFmtId="49" fontId="5" fillId="0" borderId="24" applyNumberFormat="0" applyFill="0" applyBorder="0" applyProtection="0">
      <alignment horizontal="left" vertical="center"/>
    </xf>
    <xf numFmtId="164" fontId="1" fillId="0" borderId="0" applyFont="0" applyFill="0" applyBorder="0" applyAlignment="0" applyProtection="0"/>
    <xf numFmtId="164" fontId="1" fillId="0" borderId="0" applyFont="0" applyFill="0" applyBorder="0" applyAlignment="0" applyProtection="0"/>
    <xf numFmtId="164" fontId="55"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50" fillId="0" borderId="28"/>
    <xf numFmtId="164" fontId="1" fillId="0" borderId="0" applyFont="0" applyFill="0" applyBorder="0" applyAlignment="0" applyProtection="0"/>
    <xf numFmtId="164" fontId="1" fillId="0" borderId="0" applyFont="0" applyFill="0" applyBorder="0" applyAlignment="0" applyProtection="0"/>
    <xf numFmtId="164" fontId="56"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 fillId="0" borderId="0" applyFont="0" applyFill="0" applyBorder="0" applyAlignment="0" applyProtection="0"/>
    <xf numFmtId="0" fontId="6" fillId="24" borderId="24">
      <alignment horizontal="right" vertical="center"/>
    </xf>
    <xf numFmtId="0" fontId="18" fillId="25" borderId="12" applyNumberFormat="0" applyAlignment="0" applyProtection="0"/>
    <xf numFmtId="0" fontId="24" fillId="10" borderId="12" applyNumberFormat="0" applyAlignment="0" applyProtection="0"/>
    <xf numFmtId="0" fontId="9" fillId="31" borderId="23" applyNumberFormat="0" applyFont="0" applyAlignment="0" applyProtection="0"/>
    <xf numFmtId="0" fontId="14" fillId="25" borderId="11" applyNumberFormat="0" applyAlignment="0" applyProtection="0"/>
    <xf numFmtId="0" fontId="4" fillId="30" borderId="24"/>
    <xf numFmtId="0" fontId="3" fillId="0" borderId="24" applyNumberFormat="0" applyFill="0" applyProtection="0">
      <alignment horizontal="right"/>
    </xf>
    <xf numFmtId="0" fontId="44" fillId="34" borderId="24" applyNumberFormat="0" applyProtection="0">
      <alignment horizontal="right"/>
    </xf>
    <xf numFmtId="0" fontId="44" fillId="34" borderId="24" applyNumberFormat="0" applyProtection="0">
      <alignment horizontal="left"/>
    </xf>
    <xf numFmtId="0" fontId="3" fillId="0" borderId="24" applyNumberFormat="0" applyFill="0" applyProtection="0">
      <alignment horizontal="right"/>
    </xf>
    <xf numFmtId="0" fontId="26" fillId="0" borderId="18" applyNumberFormat="0" applyFill="0" applyAlignment="0" applyProtection="0"/>
    <xf numFmtId="44" fontId="1" fillId="0" borderId="0" applyFont="0" applyFill="0" applyBorder="0" applyAlignment="0" applyProtection="0"/>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49" fontId="4" fillId="0" borderId="24" applyNumberFormat="0" applyFont="0" applyFill="0" applyBorder="0" applyProtection="0">
      <alignment horizontal="left" vertical="center" indent="2"/>
    </xf>
    <xf numFmtId="0"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4"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6" fillId="23" borderId="24">
      <alignment horizontal="right" vertical="center"/>
    </xf>
    <xf numFmtId="0"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4"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0" fontId="13" fillId="23"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4"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6" fillId="24" borderId="24">
      <alignment horizontal="right" vertical="center"/>
    </xf>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4" fillId="25" borderId="29"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8"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19" fillId="25" borderId="30" applyNumberFormat="0" applyAlignment="0" applyProtection="0"/>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24"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0" borderId="31">
      <alignment horizontal="left" vertical="center" wrapText="1" indent="2"/>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4" fillId="23" borderId="32">
      <alignment horizontal="left" vertical="center"/>
    </xf>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4" fillId="10" borderId="30" applyNumberFormat="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6" fillId="0" borderId="33" applyNumberFormat="0" applyFill="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25" fillId="10" borderId="30" applyNumberFormat="0" applyAlignment="0" applyProtection="0"/>
    <xf numFmtId="0"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4"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0" fontId="4" fillId="0" borderId="24">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 fontId="4" fillId="0" borderId="24" applyFill="0" applyBorder="0" applyProtection="0">
      <alignment horizontal="righ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49" fontId="5" fillId="0" borderId="24" applyNumberFormat="0" applyFill="0" applyBorder="0" applyProtection="0">
      <alignment horizontal="left" vertical="center"/>
    </xf>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10" fillId="31" borderId="34" applyNumberFormat="0" applyFont="0" applyAlignment="0" applyProtection="0"/>
    <xf numFmtId="0" fontId="3" fillId="31" borderId="34" applyNumberFormat="0" applyFont="0" applyAlignment="0" applyProtection="0"/>
    <xf numFmtId="0" fontId="3" fillId="31" borderId="34" applyNumberFormat="0" applyFont="0" applyAlignment="0" applyProtection="0"/>
    <xf numFmtId="0" fontId="3" fillId="31" borderId="34" applyNumberFormat="0" applyFont="0" applyAlignment="0" applyProtection="0"/>
    <xf numFmtId="0" fontId="3" fillId="31" borderId="34" applyNumberFormat="0" applyFont="0" applyAlignment="0" applyProtection="0"/>
    <xf numFmtId="0" fontId="3" fillId="31" borderId="34" applyNumberFormat="0" applyFont="0" applyAlignment="0" applyProtection="0"/>
    <xf numFmtId="0" fontId="3" fillId="31" borderId="34" applyNumberFormat="0" applyFont="0" applyAlignment="0" applyProtection="0"/>
    <xf numFmtId="0" fontId="3" fillId="31" borderId="34" applyNumberFormat="0" applyFon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0" fontId="15" fillId="25" borderId="29" applyNumberFormat="0" applyAlignment="0" applyProtection="0"/>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168" fontId="4" fillId="32" borderId="35" applyNumberFormat="0" applyFont="0" applyBorder="0" applyAlignment="0" applyProtection="0">
      <alignment horizontal="right" vertical="center"/>
    </xf>
    <xf numFmtId="0"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4"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4" fillId="30" borderId="35"/>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0" fontId="27" fillId="0" borderId="33" applyNumberFormat="0" applyFill="0" applyAlignment="0" applyProtection="0"/>
    <xf numFmtId="49" fontId="4" fillId="0" borderId="35" applyNumberFormat="0" applyFont="0" applyFill="0" applyBorder="0" applyProtection="0">
      <alignment horizontal="left" vertical="center" indent="2"/>
    </xf>
    <xf numFmtId="0" fontId="4" fillId="0" borderId="31">
      <alignment horizontal="left" vertical="center" wrapText="1" indent="2"/>
    </xf>
    <xf numFmtId="0" fontId="50" fillId="0" borderId="36"/>
    <xf numFmtId="4" fontId="4" fillId="0" borderId="35" applyFill="0" applyBorder="0" applyProtection="0">
      <alignment horizontal="right" vertical="center"/>
    </xf>
    <xf numFmtId="0" fontId="4" fillId="0" borderId="35" applyNumberFormat="0" applyFill="0" applyAlignment="0" applyProtection="0"/>
    <xf numFmtId="196" fontId="4" fillId="0" borderId="35">
      <alignment horizontal="right" vertical="center"/>
    </xf>
    <xf numFmtId="49" fontId="5" fillId="0" borderId="35" applyNumberFormat="0" applyFill="0" applyBorder="0" applyProtection="0">
      <alignment horizontal="left" vertical="center"/>
    </xf>
    <xf numFmtId="0" fontId="50" fillId="0" borderId="36"/>
    <xf numFmtId="0" fontId="4" fillId="23" borderId="40">
      <alignment horizontal="left" vertical="center"/>
    </xf>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0"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4" fontId="6" fillId="24" borderId="45">
      <alignment horizontal="right" vertical="center"/>
    </xf>
    <xf numFmtId="0" fontId="6" fillId="24" borderId="45">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0"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4" fontId="6" fillId="24" borderId="40">
      <alignment horizontal="right" vertical="center"/>
    </xf>
    <xf numFmtId="0" fontId="6" fillId="24" borderId="40">
      <alignment horizontal="right" vertical="center"/>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49" fontId="4" fillId="0" borderId="40" applyNumberFormat="0" applyFont="0" applyFill="0" applyBorder="0" applyProtection="0">
      <alignment horizontal="left" vertical="center" indent="5"/>
    </xf>
    <xf numFmtId="0" fontId="6" fillId="24" borderId="35">
      <alignment horizontal="right" vertical="center"/>
    </xf>
    <xf numFmtId="0" fontId="18" fillId="25" borderId="30" applyNumberFormat="0" applyAlignment="0" applyProtection="0"/>
    <xf numFmtId="0" fontId="24" fillId="10" borderId="30" applyNumberFormat="0" applyAlignment="0" applyProtection="0"/>
    <xf numFmtId="0" fontId="9" fillId="31" borderId="34" applyNumberFormat="0" applyFont="0" applyAlignment="0" applyProtection="0"/>
    <xf numFmtId="0" fontId="14" fillId="25" borderId="29" applyNumberFormat="0" applyAlignment="0" applyProtection="0"/>
    <xf numFmtId="0" fontId="4" fillId="30" borderId="35"/>
    <xf numFmtId="0" fontId="3" fillId="0" borderId="35" applyNumberFormat="0" applyFill="0" applyProtection="0">
      <alignment horizontal="right"/>
    </xf>
    <xf numFmtId="0" fontId="44" fillId="34" borderId="35" applyNumberFormat="0" applyProtection="0">
      <alignment horizontal="right"/>
    </xf>
    <xf numFmtId="0" fontId="44" fillId="34" borderId="35" applyNumberFormat="0" applyProtection="0">
      <alignment horizontal="left"/>
    </xf>
    <xf numFmtId="0" fontId="3" fillId="0" borderId="35" applyNumberFormat="0" applyFill="0" applyProtection="0">
      <alignment horizontal="right"/>
    </xf>
    <xf numFmtId="0" fontId="26" fillId="0" borderId="33" applyNumberFormat="0" applyFill="0" applyAlignment="0" applyProtection="0"/>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49" fontId="4" fillId="0" borderId="35" applyNumberFormat="0" applyFont="0" applyFill="0" applyBorder="0" applyProtection="0">
      <alignment horizontal="left" vertical="center" indent="2"/>
    </xf>
    <xf numFmtId="0"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4"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6" fillId="23" borderId="35">
      <alignment horizontal="right" vertical="center"/>
    </xf>
    <xf numFmtId="0"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4"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0" fontId="13" fillId="23"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4"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6" fillId="24" borderId="35">
      <alignment horizontal="right" vertical="center"/>
    </xf>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4" fillId="25" borderId="37"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8"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19" fillId="25" borderId="38" applyNumberFormat="0" applyAlignment="0" applyProtection="0"/>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24"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0" borderId="39">
      <alignment horizontal="left" vertical="center" wrapText="1" indent="2"/>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4" fillId="23" borderId="40">
      <alignment horizontal="left" vertical="center"/>
    </xf>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4" fillId="10" borderId="38" applyNumberFormat="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6" fillId="0" borderId="41" applyNumberFormat="0" applyFill="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25" fillId="10" borderId="38" applyNumberFormat="0" applyAlignment="0" applyProtection="0"/>
    <xf numFmtId="0"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4"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0" fontId="4" fillId="0" borderId="35">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 fontId="4" fillId="0" borderId="35" applyFill="0" applyBorder="0" applyProtection="0">
      <alignment horizontal="righ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49" fontId="5" fillId="0" borderId="35" applyNumberFormat="0" applyFill="0" applyBorder="0" applyProtection="0">
      <alignment horizontal="left" vertical="center"/>
    </xf>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4" fillId="0" borderId="35" applyNumberFormat="0" applyFill="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10" fillId="31" borderId="42" applyNumberFormat="0" applyFont="0" applyAlignment="0" applyProtection="0"/>
    <xf numFmtId="0" fontId="3" fillId="31" borderId="42" applyNumberFormat="0" applyFont="0" applyAlignment="0" applyProtection="0"/>
    <xf numFmtId="0" fontId="3" fillId="31" borderId="42" applyNumberFormat="0" applyFont="0" applyAlignment="0" applyProtection="0"/>
    <xf numFmtId="0" fontId="3" fillId="31" borderId="42" applyNumberFormat="0" applyFont="0" applyAlignment="0" applyProtection="0"/>
    <xf numFmtId="0" fontId="3" fillId="31" borderId="42" applyNumberFormat="0" applyFont="0" applyAlignment="0" applyProtection="0"/>
    <xf numFmtId="0" fontId="3" fillId="31" borderId="42" applyNumberFormat="0" applyFont="0" applyAlignment="0" applyProtection="0"/>
    <xf numFmtId="0" fontId="3" fillId="31" borderId="42" applyNumberFormat="0" applyFont="0" applyAlignment="0" applyProtection="0"/>
    <xf numFmtId="0" fontId="3" fillId="31" borderId="42" applyNumberFormat="0" applyFon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0" fontId="15" fillId="25" borderId="37" applyNumberFormat="0" applyAlignment="0" applyProtection="0"/>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0"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0" fontId="27" fillId="0" borderId="41" applyNumberFormat="0" applyFill="0" applyAlignment="0" applyProtection="0"/>
    <xf numFmtId="49" fontId="4" fillId="0" borderId="43" applyNumberFormat="0" applyFont="0" applyFill="0" applyBorder="0" applyProtection="0">
      <alignment horizontal="left" vertical="center" indent="2"/>
    </xf>
    <xf numFmtId="0" fontId="4" fillId="0" borderId="39">
      <alignment horizontal="left" vertical="center" wrapText="1" indent="2"/>
    </xf>
    <xf numFmtId="0" fontId="50" fillId="0" borderId="44"/>
    <xf numFmtId="4" fontId="4" fillId="0" borderId="43" applyFill="0" applyBorder="0" applyProtection="0">
      <alignment horizontal="right" vertical="center"/>
    </xf>
    <xf numFmtId="0" fontId="4" fillId="0" borderId="43" applyNumberFormat="0" applyFill="0" applyAlignment="0" applyProtection="0"/>
    <xf numFmtId="196" fontId="4" fillId="0" borderId="43">
      <alignment horizontal="right" vertical="center"/>
    </xf>
    <xf numFmtId="49" fontId="5" fillId="0" borderId="43" applyNumberFormat="0" applyFill="0" applyBorder="0" applyProtection="0">
      <alignment horizontal="left" vertical="center"/>
    </xf>
    <xf numFmtId="0" fontId="50" fillId="0" borderId="44"/>
    <xf numFmtId="0" fontId="6" fillId="24" borderId="43">
      <alignment horizontal="right" vertical="center"/>
    </xf>
    <xf numFmtId="0" fontId="18" fillId="25" borderId="38" applyNumberFormat="0" applyAlignment="0" applyProtection="0"/>
    <xf numFmtId="0" fontId="24" fillId="10" borderId="38" applyNumberFormat="0" applyAlignment="0" applyProtection="0"/>
    <xf numFmtId="0" fontId="9" fillId="31" borderId="42" applyNumberFormat="0" applyFont="0" applyAlignment="0" applyProtection="0"/>
    <xf numFmtId="0" fontId="14" fillId="25" borderId="37" applyNumberFormat="0" applyAlignment="0" applyProtection="0"/>
    <xf numFmtId="0" fontId="4" fillId="30" borderId="43"/>
    <xf numFmtId="0" fontId="3" fillId="0" borderId="43" applyNumberFormat="0" applyFill="0" applyProtection="0">
      <alignment horizontal="right"/>
    </xf>
    <xf numFmtId="0" fontId="44" fillId="34" borderId="43" applyNumberFormat="0" applyProtection="0">
      <alignment horizontal="right"/>
    </xf>
    <xf numFmtId="0" fontId="44" fillId="34" borderId="43" applyNumberFormat="0" applyProtection="0">
      <alignment horizontal="left"/>
    </xf>
    <xf numFmtId="0" fontId="3" fillId="0" borderId="43" applyNumberFormat="0" applyFill="0" applyProtection="0">
      <alignment horizontal="right"/>
    </xf>
    <xf numFmtId="0" fontId="26" fillId="0" borderId="41" applyNumberFormat="0" applyFill="0" applyAlignment="0" applyProtection="0"/>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0"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18" fillId="25" borderId="47" applyNumberFormat="0" applyAlignment="0" applyProtection="0"/>
    <xf numFmtId="0" fontId="24" fillId="10" borderId="47" applyNumberFormat="0" applyAlignment="0" applyProtection="0"/>
    <xf numFmtId="0" fontId="9" fillId="31" borderId="51" applyNumberFormat="0" applyFont="0" applyAlignment="0" applyProtection="0"/>
    <xf numFmtId="0" fontId="14" fillId="25" borderId="46" applyNumberFormat="0" applyAlignment="0" applyProtection="0"/>
    <xf numFmtId="0" fontId="26" fillId="0" borderId="50" applyNumberFormat="0" applyFill="0" applyAlignment="0" applyProtection="0"/>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0"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0"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49" fontId="4" fillId="0" borderId="43" applyNumberFormat="0" applyFont="0" applyFill="0" applyBorder="0" applyProtection="0">
      <alignment horizontal="left" vertical="center" indent="2"/>
    </xf>
    <xf numFmtId="0" fontId="4" fillId="0" borderId="48">
      <alignment horizontal="left" vertical="center" wrapText="1" indent="2"/>
    </xf>
    <xf numFmtId="0" fontId="50" fillId="0" borderId="44"/>
    <xf numFmtId="4" fontId="4" fillId="0" borderId="43" applyFill="0" applyBorder="0" applyProtection="0">
      <alignment horizontal="right" vertical="center"/>
    </xf>
    <xf numFmtId="0" fontId="4" fillId="0" borderId="43" applyNumberFormat="0" applyFill="0" applyAlignment="0" applyProtection="0"/>
    <xf numFmtId="196" fontId="4" fillId="0" borderId="43">
      <alignment horizontal="right" vertical="center"/>
    </xf>
    <xf numFmtId="49" fontId="5" fillId="0" borderId="43" applyNumberFormat="0" applyFill="0" applyBorder="0" applyProtection="0">
      <alignment horizontal="left" vertical="center"/>
    </xf>
    <xf numFmtId="0" fontId="50" fillId="0" borderId="44"/>
    <xf numFmtId="0" fontId="6" fillId="24" borderId="43">
      <alignment horizontal="right" vertical="center"/>
    </xf>
    <xf numFmtId="0" fontId="18" fillId="25" borderId="47" applyNumberFormat="0" applyAlignment="0" applyProtection="0"/>
    <xf numFmtId="0" fontId="24" fillId="10" borderId="47" applyNumberFormat="0" applyAlignment="0" applyProtection="0"/>
    <xf numFmtId="0" fontId="9" fillId="31" borderId="51" applyNumberFormat="0" applyFont="0" applyAlignment="0" applyProtection="0"/>
    <xf numFmtId="0" fontId="14" fillId="25" borderId="46" applyNumberFormat="0" applyAlignment="0" applyProtection="0"/>
    <xf numFmtId="0" fontId="4" fillId="30" borderId="43"/>
    <xf numFmtId="0" fontId="3" fillId="0" borderId="43" applyNumberFormat="0" applyFill="0" applyProtection="0">
      <alignment horizontal="right"/>
    </xf>
    <xf numFmtId="0" fontId="44" fillId="34" borderId="43" applyNumberFormat="0" applyProtection="0">
      <alignment horizontal="right"/>
    </xf>
    <xf numFmtId="0" fontId="44" fillId="34" borderId="43" applyNumberFormat="0" applyProtection="0">
      <alignment horizontal="left"/>
    </xf>
    <xf numFmtId="0" fontId="3" fillId="0" borderId="43" applyNumberFormat="0" applyFill="0" applyProtection="0">
      <alignment horizontal="right"/>
    </xf>
    <xf numFmtId="0" fontId="26" fillId="0" borderId="50" applyNumberFormat="0" applyFill="0" applyAlignment="0" applyProtection="0"/>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0"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49" fontId="4" fillId="0" borderId="52" applyNumberFormat="0" applyFont="0" applyFill="0" applyBorder="0" applyProtection="0">
      <alignment horizontal="left" vertical="center" indent="2"/>
    </xf>
    <xf numFmtId="0"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4"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6" fillId="23" borderId="52">
      <alignment horizontal="right" vertical="center"/>
    </xf>
    <xf numFmtId="0"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4"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13" fillId="23" borderId="52">
      <alignment horizontal="right" vertical="center"/>
    </xf>
    <xf numFmtId="0"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4"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6" fillId="24" borderId="52">
      <alignment horizontal="right" vertical="center"/>
    </xf>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4" fillId="25" borderId="46"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8"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0" fontId="19" fillId="25" borderId="4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24"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0" borderId="48">
      <alignment horizontal="left" vertical="center" wrapText="1" indent="2"/>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4" fillId="23" borderId="49">
      <alignment horizontal="left" vertical="center"/>
    </xf>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4" fillId="10" borderId="47" applyNumberFormat="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6" fillId="0" borderId="50" applyNumberFormat="0" applyFill="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25" fillId="10" borderId="47" applyNumberFormat="0" applyAlignment="0" applyProtection="0"/>
    <xf numFmtId="0"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4"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0" fontId="4" fillId="0" borderId="52">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 fontId="4" fillId="0" borderId="52" applyFill="0" applyBorder="0" applyProtection="0">
      <alignment horizontal="righ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49" fontId="5" fillId="0" borderId="52" applyNumberFormat="0" applyFill="0" applyBorder="0" applyProtection="0">
      <alignment horizontal="left" vertical="center"/>
    </xf>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4" fillId="0" borderId="52" applyNumberFormat="0" applyFill="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10"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3" fillId="31" borderId="51" applyNumberFormat="0" applyFon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0" fontId="15" fillId="25" borderId="46" applyNumberFormat="0" applyAlignment="0" applyProtection="0"/>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168" fontId="4" fillId="32" borderId="43" applyNumberFormat="0" applyFont="0" applyBorder="0" applyAlignment="0" applyProtection="0">
      <alignment horizontal="right" vertical="center"/>
    </xf>
    <xf numFmtId="0"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4"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4" fillId="30" borderId="43"/>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0" fontId="27" fillId="0" borderId="50" applyNumberFormat="0" applyFill="0" applyAlignment="0" applyProtection="0"/>
    <xf numFmtId="49" fontId="4" fillId="0" borderId="43" applyNumberFormat="0" applyFont="0" applyFill="0" applyBorder="0" applyProtection="0">
      <alignment horizontal="left" vertical="center" indent="2"/>
    </xf>
    <xf numFmtId="0" fontId="4" fillId="0" borderId="48">
      <alignment horizontal="left" vertical="center" wrapText="1" indent="2"/>
    </xf>
    <xf numFmtId="44" fontId="3" fillId="0" borderId="0" applyFont="0" applyFill="0" applyBorder="0" applyAlignment="0" applyProtection="0"/>
    <xf numFmtId="0" fontId="50" fillId="0" borderId="44"/>
    <xf numFmtId="4" fontId="4" fillId="0" borderId="43" applyFill="0" applyBorder="0" applyProtection="0">
      <alignment horizontal="right" vertical="center"/>
    </xf>
    <xf numFmtId="0" fontId="4" fillId="0" borderId="43" applyNumberFormat="0" applyFill="0" applyAlignment="0" applyProtection="0"/>
    <xf numFmtId="196" fontId="4" fillId="0" borderId="43">
      <alignment horizontal="right" vertical="center"/>
    </xf>
    <xf numFmtId="49" fontId="5" fillId="0" borderId="43" applyNumberFormat="0" applyFill="0" applyBorder="0" applyProtection="0">
      <alignment horizontal="left" vertical="center"/>
    </xf>
    <xf numFmtId="44" fontId="3" fillId="0" borderId="0" applyFont="0" applyFill="0" applyBorder="0" applyAlignment="0" applyProtection="0"/>
    <xf numFmtId="44" fontId="3" fillId="0" borderId="0" applyFont="0" applyFill="0" applyBorder="0" applyAlignment="0" applyProtection="0"/>
    <xf numFmtId="0" fontId="50" fillId="0" borderId="44"/>
    <xf numFmtId="0" fontId="6" fillId="24" borderId="43">
      <alignment horizontal="right" vertical="center"/>
    </xf>
    <xf numFmtId="0" fontId="18" fillId="25" borderId="47" applyNumberFormat="0" applyAlignment="0" applyProtection="0"/>
    <xf numFmtId="0" fontId="24" fillId="10" borderId="47" applyNumberFormat="0" applyAlignment="0" applyProtection="0"/>
    <xf numFmtId="0" fontId="9" fillId="31" borderId="51" applyNumberFormat="0" applyFont="0" applyAlignment="0" applyProtection="0"/>
    <xf numFmtId="0" fontId="14" fillId="25" borderId="46" applyNumberFormat="0" applyAlignment="0" applyProtection="0"/>
    <xf numFmtId="0" fontId="4" fillId="30" borderId="43"/>
    <xf numFmtId="0" fontId="3" fillId="0" borderId="43" applyNumberFormat="0" applyFill="0" applyProtection="0">
      <alignment horizontal="right"/>
    </xf>
    <xf numFmtId="0" fontId="44" fillId="34" borderId="43" applyNumberFormat="0" applyProtection="0">
      <alignment horizontal="right"/>
    </xf>
    <xf numFmtId="0" fontId="44" fillId="34" borderId="43" applyNumberFormat="0" applyProtection="0">
      <alignment horizontal="left"/>
    </xf>
    <xf numFmtId="0" fontId="3" fillId="0" borderId="43" applyNumberFormat="0" applyFill="0" applyProtection="0">
      <alignment horizontal="right"/>
    </xf>
    <xf numFmtId="0" fontId="26" fillId="0" borderId="50" applyNumberFormat="0" applyFill="0" applyAlignment="0" applyProtection="0"/>
    <xf numFmtId="44" fontId="1" fillId="0" borderId="0" applyFont="0" applyFill="0" applyBorder="0" applyAlignment="0" applyProtection="0"/>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49" fontId="4" fillId="0" borderId="43" applyNumberFormat="0" applyFont="0" applyFill="0" applyBorder="0" applyProtection="0">
      <alignment horizontal="left" vertical="center" indent="2"/>
    </xf>
    <xf numFmtId="0"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4"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6" fillId="23" borderId="43">
      <alignment horizontal="right" vertical="center"/>
    </xf>
    <xf numFmtId="0"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4"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0" fontId="13" fillId="23"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4"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6" fillId="24" borderId="43">
      <alignment horizontal="right" vertical="center"/>
    </xf>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4" fillId="25" borderId="53"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8"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19" fillId="25" borderId="54" applyNumberFormat="0" applyAlignment="0" applyProtection="0"/>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24"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0" borderId="55">
      <alignment horizontal="left" vertical="center" wrapText="1" indent="2"/>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4" fillId="23" borderId="56">
      <alignment horizontal="left" vertical="center"/>
    </xf>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4" fillId="10" borderId="54" applyNumberFormat="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6" fillId="0" borderId="57" applyNumberFormat="0" applyFill="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25" fillId="10" borderId="54" applyNumberFormat="0" applyAlignment="0" applyProtection="0"/>
    <xf numFmtId="0"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4"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0" fontId="4" fillId="0" borderId="43">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 fontId="4" fillId="0" borderId="43" applyFill="0" applyBorder="0" applyProtection="0">
      <alignment horizontal="righ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49" fontId="5" fillId="0" borderId="43" applyNumberFormat="0" applyFill="0" applyBorder="0" applyProtection="0">
      <alignment horizontal="left" vertical="center"/>
    </xf>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4" fillId="0" borderId="43" applyNumberFormat="0" applyFill="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10" fillId="31" borderId="58" applyNumberFormat="0" applyFont="0" applyAlignment="0" applyProtection="0"/>
    <xf numFmtId="0" fontId="3" fillId="31" borderId="58" applyNumberFormat="0" applyFont="0" applyAlignment="0" applyProtection="0"/>
    <xf numFmtId="0" fontId="3" fillId="31" borderId="58" applyNumberFormat="0" applyFont="0" applyAlignment="0" applyProtection="0"/>
    <xf numFmtId="0" fontId="3" fillId="31" borderId="58" applyNumberFormat="0" applyFont="0" applyAlignment="0" applyProtection="0"/>
    <xf numFmtId="0" fontId="3" fillId="31" borderId="58" applyNumberFormat="0" applyFont="0" applyAlignment="0" applyProtection="0"/>
    <xf numFmtId="0" fontId="3" fillId="31" borderId="58" applyNumberFormat="0" applyFont="0" applyAlignment="0" applyProtection="0"/>
    <xf numFmtId="0" fontId="3" fillId="31" borderId="58" applyNumberFormat="0" applyFont="0" applyAlignment="0" applyProtection="0"/>
    <xf numFmtId="0" fontId="3" fillId="31" borderId="58" applyNumberFormat="0" applyFon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0" fontId="15" fillId="25" borderId="53" applyNumberFormat="0" applyAlignment="0" applyProtection="0"/>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168" fontId="4" fillId="32" borderId="59" applyNumberFormat="0" applyFont="0" applyBorder="0" applyAlignment="0" applyProtection="0">
      <alignment horizontal="right" vertical="center"/>
    </xf>
    <xf numFmtId="0"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4"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4" fillId="30" borderId="59"/>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0" fontId="27" fillId="0" borderId="57" applyNumberFormat="0" applyFill="0" applyAlignment="0" applyProtection="0"/>
    <xf numFmtId="49" fontId="4" fillId="0" borderId="59" applyNumberFormat="0" applyFont="0" applyFill="0" applyBorder="0" applyProtection="0">
      <alignment horizontal="left" vertical="center" indent="2"/>
    </xf>
    <xf numFmtId="0" fontId="4" fillId="0" borderId="55">
      <alignment horizontal="left" vertical="center" wrapText="1" indent="2"/>
    </xf>
    <xf numFmtId="0" fontId="50" fillId="0" borderId="60"/>
    <xf numFmtId="4" fontId="4" fillId="0" borderId="59" applyFill="0" applyBorder="0" applyProtection="0">
      <alignment horizontal="right" vertical="center"/>
    </xf>
    <xf numFmtId="0" fontId="4" fillId="0" borderId="59" applyNumberFormat="0" applyFill="0" applyAlignment="0" applyProtection="0"/>
    <xf numFmtId="196" fontId="4" fillId="0" borderId="59">
      <alignment horizontal="right" vertical="center"/>
    </xf>
    <xf numFmtId="49" fontId="5" fillId="0" borderId="59" applyNumberFormat="0" applyFill="0" applyBorder="0" applyProtection="0">
      <alignment horizontal="left" vertical="center"/>
    </xf>
    <xf numFmtId="0" fontId="50" fillId="0" borderId="60"/>
    <xf numFmtId="0" fontId="6" fillId="24" borderId="59">
      <alignment horizontal="right" vertical="center"/>
    </xf>
    <xf numFmtId="0" fontId="18" fillId="25" borderId="54" applyNumberFormat="0" applyAlignment="0" applyProtection="0"/>
    <xf numFmtId="0" fontId="24" fillId="10" borderId="54" applyNumberFormat="0" applyAlignment="0" applyProtection="0"/>
    <xf numFmtId="0" fontId="9" fillId="31" borderId="58" applyNumberFormat="0" applyFont="0" applyAlignment="0" applyProtection="0"/>
    <xf numFmtId="0" fontId="14" fillId="25" borderId="53" applyNumberFormat="0" applyAlignment="0" applyProtection="0"/>
    <xf numFmtId="0" fontId="4" fillId="30" borderId="59"/>
    <xf numFmtId="0" fontId="3" fillId="0" borderId="59" applyNumberFormat="0" applyFill="0" applyProtection="0">
      <alignment horizontal="right"/>
    </xf>
    <xf numFmtId="0" fontId="44" fillId="34" borderId="59" applyNumberFormat="0" applyProtection="0">
      <alignment horizontal="right"/>
    </xf>
    <xf numFmtId="0" fontId="44" fillId="34" borderId="59" applyNumberFormat="0" applyProtection="0">
      <alignment horizontal="left"/>
    </xf>
    <xf numFmtId="0" fontId="3" fillId="0" borderId="59" applyNumberFormat="0" applyFill="0" applyProtection="0">
      <alignment horizontal="right"/>
    </xf>
    <xf numFmtId="0" fontId="26" fillId="0" borderId="57" applyNumberFormat="0" applyFill="0" applyAlignment="0" applyProtection="0"/>
    <xf numFmtId="0" fontId="19" fillId="25" borderId="242" applyNumberFormat="0" applyAlignment="0" applyProtection="0"/>
    <xf numFmtId="0" fontId="6" fillId="23" borderId="148">
      <alignment horizontal="right" vertical="center"/>
    </xf>
    <xf numFmtId="168" fontId="4" fillId="32" borderId="338" applyNumberFormat="0" applyFont="0" applyBorder="0" applyAlignment="0" applyProtection="0">
      <alignment horizontal="right" vertical="center"/>
    </xf>
    <xf numFmtId="4"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49" fontId="4" fillId="0" borderId="421" applyNumberFormat="0" applyFont="0" applyFill="0" applyBorder="0" applyProtection="0">
      <alignment horizontal="left" vertical="center" indent="2"/>
    </xf>
    <xf numFmtId="0" fontId="19" fillId="25" borderId="242" applyNumberFormat="0" applyAlignment="0" applyProtection="0"/>
    <xf numFmtId="0" fontId="19" fillId="25" borderId="242" applyNumberFormat="0" applyAlignment="0" applyProtection="0"/>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0" fontId="18"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4" fillId="0" borderId="421" applyNumberFormat="0" applyFill="0" applyAlignment="0" applyProtection="0"/>
    <xf numFmtId="4"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0" fontId="6" fillId="23" borderId="148">
      <alignment horizontal="right" vertical="center"/>
    </xf>
    <xf numFmtId="0" fontId="6" fillId="23" borderId="148">
      <alignment horizontal="right" vertical="center"/>
    </xf>
    <xf numFmtId="0" fontId="6" fillId="23" borderId="148">
      <alignment horizontal="right" vertical="center"/>
    </xf>
    <xf numFmtId="0" fontId="6" fillId="23" borderId="148">
      <alignment horizontal="right" vertical="center"/>
    </xf>
    <xf numFmtId="0" fontId="6" fillId="23" borderId="148">
      <alignment horizontal="right" vertical="center"/>
    </xf>
    <xf numFmtId="0" fontId="6" fillId="23" borderId="148">
      <alignment horizontal="right" vertical="center"/>
    </xf>
    <xf numFmtId="0"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4"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4" fillId="0" borderId="243">
      <alignment horizontal="left" vertical="center" wrapText="1" indent="2"/>
    </xf>
    <xf numFmtId="0"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4" fillId="0" borderId="243">
      <alignment horizontal="left" vertical="center" wrapText="1" indent="2"/>
    </xf>
    <xf numFmtId="0"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4" fillId="0" borderId="243">
      <alignment horizontal="left" vertical="center" wrapText="1" indent="2"/>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4" fillId="23" borderId="244">
      <alignment horizontal="left" vertical="center"/>
    </xf>
    <xf numFmtId="0"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4" fillId="23" borderId="244">
      <alignment horizontal="left" vertical="center"/>
    </xf>
    <xf numFmtId="0" fontId="4" fillId="23" borderId="244">
      <alignment horizontal="left" vertical="center"/>
    </xf>
    <xf numFmtId="0" fontId="4" fillId="23" borderId="244">
      <alignment horizontal="left" vertical="center"/>
    </xf>
    <xf numFmtId="0" fontId="4" fillId="23" borderId="244">
      <alignment horizontal="left" vertical="center"/>
    </xf>
    <xf numFmtId="0" fontId="4" fillId="23" borderId="244">
      <alignment horizontal="left" vertical="center"/>
    </xf>
    <xf numFmtId="0" fontId="4" fillId="23" borderId="244">
      <alignment horizontal="left" vertical="center"/>
    </xf>
    <xf numFmtId="0" fontId="4" fillId="23" borderId="244">
      <alignment horizontal="left" vertical="center"/>
    </xf>
    <xf numFmtId="0" fontId="4" fillId="23" borderId="244">
      <alignment horizontal="left" vertical="center"/>
    </xf>
    <xf numFmtId="49" fontId="5" fillId="0" borderId="330" applyNumberFormat="0" applyFill="0" applyBorder="0" applyProtection="0">
      <alignment horizontal="left" vertical="center"/>
    </xf>
    <xf numFmtId="49" fontId="5" fillId="0" borderId="330" applyNumberFormat="0" applyFill="0" applyBorder="0" applyProtection="0">
      <alignment horizontal="left" vertical="center"/>
    </xf>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0" fontId="24" fillId="10" borderId="242" applyNumberFormat="0" applyAlignment="0" applyProtection="0"/>
    <xf numFmtId="49" fontId="5" fillId="0" borderId="330" applyNumberFormat="0" applyFill="0" applyBorder="0" applyProtection="0">
      <alignment horizontal="left" vertical="center"/>
    </xf>
    <xf numFmtId="49" fontId="5" fillId="0" borderId="330" applyNumberFormat="0" applyFill="0" applyBorder="0" applyProtection="0">
      <alignment horizontal="left" vertical="center"/>
    </xf>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0" fontId="26" fillId="0" borderId="245" applyNumberFormat="0" applyFill="0" applyAlignment="0" applyProtection="0"/>
    <xf numFmtId="49" fontId="5" fillId="0" borderId="330" applyNumberFormat="0" applyFill="0" applyBorder="0" applyProtection="0">
      <alignment horizontal="left" vertical="center"/>
    </xf>
    <xf numFmtId="49" fontId="5" fillId="0" borderId="330" applyNumberFormat="0" applyFill="0" applyBorder="0" applyProtection="0">
      <alignment horizontal="left" vertical="center"/>
    </xf>
    <xf numFmtId="0" fontId="4" fillId="0" borderId="330" applyNumberFormat="0" applyFill="0" applyAlignment="0" applyProtection="0"/>
    <xf numFmtId="0" fontId="4" fillId="0" borderId="330" applyNumberFormat="0" applyFill="0" applyAlignment="0" applyProtection="0"/>
    <xf numFmtId="0" fontId="4" fillId="0" borderId="330" applyNumberFormat="0" applyFill="0" applyAlignment="0" applyProtection="0"/>
    <xf numFmtId="0" fontId="4" fillId="0" borderId="330" applyNumberFormat="0" applyFill="0" applyAlignment="0" applyProtection="0"/>
    <xf numFmtId="0" fontId="4" fillId="0" borderId="330" applyNumberFormat="0" applyFill="0" applyAlignment="0" applyProtection="0"/>
    <xf numFmtId="0" fontId="10" fillId="31" borderId="337" applyNumberFormat="0" applyFont="0" applyAlignment="0" applyProtection="0"/>
    <xf numFmtId="0" fontId="10" fillId="31" borderId="337" applyNumberFormat="0" applyFon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25" fillId="10" borderId="242" applyNumberFormat="0" applyAlignment="0" applyProtection="0"/>
    <xf numFmtId="0" fontId="10" fillId="31" borderId="337" applyNumberFormat="0" applyFont="0" applyAlignment="0" applyProtection="0"/>
    <xf numFmtId="0" fontId="10" fillId="31" borderId="337" applyNumberFormat="0" applyFont="0" applyAlignment="0" applyProtection="0"/>
    <xf numFmtId="0" fontId="10" fillId="31" borderId="337" applyNumberFormat="0" applyFont="0" applyAlignment="0" applyProtection="0"/>
    <xf numFmtId="0" fontId="10" fillId="31" borderId="337" applyNumberFormat="0" applyFont="0" applyAlignment="0" applyProtection="0"/>
    <xf numFmtId="0" fontId="10" fillId="31" borderId="337" applyNumberFormat="0" applyFont="0" applyAlignment="0" applyProtection="0"/>
    <xf numFmtId="0" fontId="10" fillId="31" borderId="337" applyNumberFormat="0" applyFont="0" applyAlignment="0" applyProtection="0"/>
    <xf numFmtId="0"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4"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4" fillId="0" borderId="239">
      <alignment horizontal="right" vertical="center"/>
    </xf>
    <xf numFmtId="0" fontId="10" fillId="31" borderId="337" applyNumberFormat="0" applyFont="0" applyAlignment="0" applyProtection="0"/>
    <xf numFmtId="0" fontId="10" fillId="31" borderId="337" applyNumberFormat="0" applyFont="0" applyAlignment="0" applyProtection="0"/>
    <xf numFmtId="168" fontId="4" fillId="32" borderId="338" applyNumberFormat="0" applyFont="0" applyBorder="0" applyAlignment="0" applyProtection="0">
      <alignment horizontal="right" vertical="center"/>
    </xf>
    <xf numFmtId="168" fontId="4" fillId="32" borderId="338" applyNumberFormat="0" applyFont="0" applyBorder="0" applyAlignment="0" applyProtection="0">
      <alignment horizontal="right" vertical="center"/>
    </xf>
    <xf numFmtId="168" fontId="4" fillId="32" borderId="338" applyNumberFormat="0" applyFont="0" applyBorder="0" applyAlignment="0" applyProtection="0">
      <alignment horizontal="right" vertical="center"/>
    </xf>
    <xf numFmtId="49" fontId="4" fillId="0" borderId="338" applyNumberFormat="0" applyFont="0" applyFill="0" applyBorder="0" applyProtection="0">
      <alignment horizontal="left" vertical="center" indent="2"/>
    </xf>
    <xf numFmtId="4" fontId="4" fillId="0" borderId="418">
      <alignment horizontal="right" vertical="center"/>
    </xf>
    <xf numFmtId="4" fontId="4" fillId="0" borderId="418">
      <alignment horizontal="right" vertical="center"/>
    </xf>
    <xf numFmtId="4" fontId="4" fillId="0" borderId="418">
      <alignment horizontal="right" vertical="center"/>
    </xf>
    <xf numFmtId="4" fontId="4" fillId="0" borderId="418">
      <alignment horizontal="right" vertical="center"/>
    </xf>
    <xf numFmtId="0" fontId="4" fillId="0" borderId="418">
      <alignment horizontal="right" vertical="center"/>
    </xf>
    <xf numFmtId="0" fontId="4" fillId="0" borderId="418">
      <alignment horizontal="right" vertical="center"/>
    </xf>
    <xf numFmtId="0" fontId="4" fillId="0" borderId="418">
      <alignment horizontal="right" vertical="center"/>
    </xf>
    <xf numFmtId="0" fontId="4" fillId="0" borderId="418">
      <alignment horizontal="right" vertical="center"/>
    </xf>
    <xf numFmtId="0" fontId="4" fillId="0" borderId="418">
      <alignment horizontal="right" vertical="center"/>
    </xf>
    <xf numFmtId="0" fontId="4" fillId="0" borderId="418">
      <alignment horizontal="right" vertical="center"/>
    </xf>
    <xf numFmtId="0" fontId="4" fillId="0" borderId="334">
      <alignment horizontal="left" vertical="center" wrapText="1" indent="2"/>
    </xf>
    <xf numFmtId="0" fontId="4" fillId="0" borderId="418" applyNumberFormat="0" applyFill="0" applyAlignment="0" applyProtection="0"/>
    <xf numFmtId="0" fontId="50" fillId="0" borderId="339"/>
    <xf numFmtId="0" fontId="10" fillId="31" borderId="420" applyNumberFormat="0" applyFont="0" applyAlignment="0" applyProtection="0"/>
    <xf numFmtId="168" fontId="4" fillId="32" borderId="421" applyNumberFormat="0" applyFont="0" applyBorder="0" applyAlignment="0" applyProtection="0">
      <alignment horizontal="right" vertical="center"/>
    </xf>
    <xf numFmtId="4" fontId="4" fillId="0" borderId="338" applyFill="0" applyBorder="0" applyProtection="0">
      <alignment horizontal="right" vertical="center"/>
    </xf>
    <xf numFmtId="0" fontId="4" fillId="0" borderId="338" applyNumberFormat="0" applyFill="0" applyAlignment="0" applyProtection="0"/>
    <xf numFmtId="196" fontId="4" fillId="0" borderId="338">
      <alignment horizontal="right" vertical="center"/>
    </xf>
    <xf numFmtId="49" fontId="5" fillId="0" borderId="338" applyNumberFormat="0" applyFill="0" applyBorder="0" applyProtection="0">
      <alignment horizontal="left" vertical="center"/>
    </xf>
    <xf numFmtId="0" fontId="3" fillId="31" borderId="420" applyNumberFormat="0" applyFont="0" applyAlignment="0" applyProtection="0"/>
    <xf numFmtId="4" fontId="4" fillId="0" borderId="418">
      <alignment horizontal="right" vertical="center"/>
    </xf>
    <xf numFmtId="0" fontId="4" fillId="0" borderId="418">
      <alignment horizontal="right" vertical="center"/>
    </xf>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10" fillId="31" borderId="246" applyNumberFormat="0" applyFont="0" applyAlignment="0" applyProtection="0"/>
    <xf numFmtId="0" fontId="3" fillId="31" borderId="246" applyNumberFormat="0" applyFont="0" applyAlignment="0" applyProtection="0"/>
    <xf numFmtId="0" fontId="3" fillId="31" borderId="246" applyNumberFormat="0" applyFont="0" applyAlignment="0" applyProtection="0"/>
    <xf numFmtId="0" fontId="3" fillId="31" borderId="246" applyNumberFormat="0" applyFont="0" applyAlignment="0" applyProtection="0"/>
    <xf numFmtId="0" fontId="3" fillId="31" borderId="246" applyNumberFormat="0" applyFont="0" applyAlignment="0" applyProtection="0"/>
    <xf numFmtId="0" fontId="3" fillId="31" borderId="246" applyNumberFormat="0" applyFont="0" applyAlignment="0" applyProtection="0"/>
    <xf numFmtId="0" fontId="3" fillId="31" borderId="246" applyNumberFormat="0" applyFont="0" applyAlignment="0" applyProtection="0"/>
    <xf numFmtId="0" fontId="3" fillId="31" borderId="246" applyNumberFormat="0" applyFon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168" fontId="4" fillId="32" borderId="247" applyNumberFormat="0" applyFont="0" applyBorder="0" applyAlignment="0" applyProtection="0">
      <alignment horizontal="right" vertical="center"/>
    </xf>
    <xf numFmtId="4" fontId="4" fillId="30" borderId="247"/>
    <xf numFmtId="4" fontId="4" fillId="30" borderId="247"/>
    <xf numFmtId="4" fontId="4" fillId="30" borderId="247"/>
    <xf numFmtId="4" fontId="4" fillId="30" borderId="247"/>
    <xf numFmtId="4" fontId="4" fillId="30" borderId="247"/>
    <xf numFmtId="0" fontId="4" fillId="30" borderId="247"/>
    <xf numFmtId="0" fontId="4" fillId="30" borderId="247"/>
    <xf numFmtId="0" fontId="4" fillId="30" borderId="247"/>
    <xf numFmtId="0" fontId="4" fillId="30" borderId="247"/>
    <xf numFmtId="0" fontId="4" fillId="30" borderId="247"/>
    <xf numFmtId="0" fontId="4" fillId="30" borderId="247"/>
    <xf numFmtId="0" fontId="4" fillId="30" borderId="247"/>
    <xf numFmtId="0" fontId="4" fillId="30" borderId="247"/>
    <xf numFmtId="0" fontId="4" fillId="30" borderId="247"/>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27" fillId="0" borderId="245" applyNumberFormat="0" applyFill="0" applyAlignment="0" applyProtection="0"/>
    <xf numFmtId="0" fontId="6" fillId="24" borderId="378">
      <alignment horizontal="right" vertical="center"/>
    </xf>
    <xf numFmtId="0" fontId="13" fillId="23" borderId="378">
      <alignment horizontal="right" vertical="center"/>
    </xf>
    <xf numFmtId="0"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15" fillId="25" borderId="332" applyNumberFormat="0" applyAlignment="0" applyProtection="0"/>
    <xf numFmtId="4"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3" fillId="31" borderId="420" applyNumberFormat="0" applyFont="0" applyAlignment="0" applyProtection="0"/>
    <xf numFmtId="168" fontId="4" fillId="32" borderId="421" applyNumberFormat="0" applyFont="0" applyBorder="0" applyAlignment="0" applyProtection="0">
      <alignment horizontal="right" vertical="center"/>
    </xf>
    <xf numFmtId="168" fontId="4" fillId="32" borderId="421" applyNumberFormat="0" applyFont="0" applyBorder="0" applyAlignment="0" applyProtection="0">
      <alignment horizontal="right" vertical="center"/>
    </xf>
    <xf numFmtId="168" fontId="4" fillId="32" borderId="421" applyNumberFormat="0" applyFont="0" applyBorder="0" applyAlignment="0" applyProtection="0">
      <alignment horizontal="right" vertical="center"/>
    </xf>
    <xf numFmtId="0" fontId="4" fillId="0" borderId="243">
      <alignment horizontal="left" vertical="center" wrapText="1" indent="2"/>
    </xf>
    <xf numFmtId="0" fontId="50" fillId="0" borderId="248"/>
    <xf numFmtId="0" fontId="10" fillId="31" borderId="337" applyNumberFormat="0" applyFont="0" applyAlignment="0" applyProtection="0"/>
    <xf numFmtId="168" fontId="4" fillId="32" borderId="338" applyNumberFormat="0" applyFont="0" applyBorder="0" applyAlignment="0" applyProtection="0">
      <alignment horizontal="right" vertical="center"/>
    </xf>
    <xf numFmtId="4" fontId="4" fillId="0" borderId="247" applyFill="0" applyBorder="0" applyProtection="0">
      <alignment horizontal="right" vertical="center"/>
    </xf>
    <xf numFmtId="0" fontId="6" fillId="23" borderId="378">
      <alignment horizontal="right" vertical="center"/>
    </xf>
    <xf numFmtId="0" fontId="6" fillId="23" borderId="378">
      <alignment horizontal="right" vertical="center"/>
    </xf>
    <xf numFmtId="196" fontId="4" fillId="0" borderId="247">
      <alignment horizontal="right" vertical="center"/>
    </xf>
    <xf numFmtId="49" fontId="5" fillId="0" borderId="247" applyNumberFormat="0" applyFill="0" applyBorder="0" applyProtection="0">
      <alignment horizontal="lef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 fontId="4" fillId="0" borderId="148" applyFill="0" applyBorder="0" applyProtection="0">
      <alignment horizontal="righ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49" fontId="5" fillId="0" borderId="148" applyNumberFormat="0" applyFill="0" applyBorder="0" applyProtection="0">
      <alignment horizontal="left" vertical="center"/>
    </xf>
    <xf numFmtId="0" fontId="3" fillId="31" borderId="337" applyNumberFormat="0" applyFont="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4" fillId="0" borderId="148" applyNumberFormat="0" applyFill="0" applyAlignment="0" applyProtection="0"/>
    <xf numFmtId="0" fontId="3" fillId="31" borderId="337" applyNumberFormat="0" applyFont="0" applyAlignment="0" applyProtection="0"/>
    <xf numFmtId="4" fontId="6" fillId="23" borderId="378">
      <alignment horizontal="right" vertical="center"/>
    </xf>
    <xf numFmtId="0" fontId="4" fillId="24" borderId="334">
      <alignment horizontal="left" vertical="center" wrapText="1" indent="2"/>
    </xf>
    <xf numFmtId="0" fontId="4" fillId="24" borderId="334">
      <alignment horizontal="left" vertical="center" wrapText="1" indent="2"/>
    </xf>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10" fillId="31" borderId="150" applyNumberFormat="0" applyFont="0" applyAlignment="0" applyProtection="0"/>
    <xf numFmtId="0" fontId="3" fillId="31" borderId="150" applyNumberFormat="0" applyFont="0" applyAlignment="0" applyProtection="0"/>
    <xf numFmtId="0" fontId="3" fillId="31" borderId="150" applyNumberFormat="0" applyFont="0" applyAlignment="0" applyProtection="0"/>
    <xf numFmtId="0" fontId="3" fillId="31" borderId="150" applyNumberFormat="0" applyFont="0" applyAlignment="0" applyProtection="0"/>
    <xf numFmtId="0" fontId="3" fillId="31" borderId="150" applyNumberFormat="0" applyFont="0" applyAlignment="0" applyProtection="0"/>
    <xf numFmtId="0" fontId="3" fillId="31" borderId="150" applyNumberFormat="0" applyFont="0" applyAlignment="0" applyProtection="0"/>
    <xf numFmtId="0" fontId="3" fillId="31" borderId="150" applyNumberFormat="0" applyFont="0" applyAlignment="0" applyProtection="0"/>
    <xf numFmtId="0" fontId="3" fillId="31" borderId="150" applyNumberFormat="0" applyFont="0" applyAlignment="0" applyProtection="0"/>
    <xf numFmtId="4" fontId="4" fillId="0" borderId="330">
      <alignment horizontal="right" vertical="center"/>
    </xf>
    <xf numFmtId="4" fontId="4" fillId="0" borderId="330">
      <alignment horizontal="right" vertical="center"/>
    </xf>
    <xf numFmtId="4" fontId="4" fillId="0" borderId="330">
      <alignment horizontal="right" vertical="center"/>
    </xf>
    <xf numFmtId="4" fontId="4" fillId="0" borderId="330">
      <alignment horizontal="right" vertical="center"/>
    </xf>
    <xf numFmtId="4"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4" fillId="0" borderId="330">
      <alignment horizontal="right" vertical="center"/>
    </xf>
    <xf numFmtId="0" fontId="3" fillId="31" borderId="420" applyNumberFormat="0" applyFont="0" applyAlignment="0" applyProtection="0"/>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151" applyNumberFormat="0" applyFont="0" applyBorder="0" applyAlignment="0" applyProtection="0">
      <alignment horizontal="right" vertical="center"/>
    </xf>
    <xf numFmtId="168" fontId="4" fillId="32" borderId="421" applyNumberFormat="0" applyFont="0" applyBorder="0" applyAlignment="0" applyProtection="0">
      <alignment horizontal="right" vertical="center"/>
    </xf>
    <xf numFmtId="168" fontId="4" fillId="32" borderId="421" applyNumberFormat="0" applyFont="0" applyBorder="0" applyAlignment="0" applyProtection="0">
      <alignment horizontal="right" vertical="center"/>
    </xf>
    <xf numFmtId="0"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4"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0" fontId="4" fillId="30" borderId="151"/>
    <xf numFmtId="49" fontId="5" fillId="0" borderId="330" applyNumberFormat="0" applyFill="0" applyBorder="0" applyProtection="0">
      <alignment horizontal="left" vertical="center"/>
    </xf>
    <xf numFmtId="4" fontId="4" fillId="0" borderId="418" applyFill="0" applyBorder="0" applyProtection="0">
      <alignment horizontal="right" vertical="center"/>
    </xf>
    <xf numFmtId="49" fontId="4" fillId="0" borderId="191" applyNumberFormat="0" applyFont="0" applyFill="0" applyBorder="0" applyProtection="0">
      <alignment horizontal="left" vertical="center" indent="2"/>
    </xf>
    <xf numFmtId="0"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4" fontId="4" fillId="0" borderId="378">
      <alignment horizontal="right" vertical="center"/>
    </xf>
    <xf numFmtId="0" fontId="6" fillId="23" borderId="239">
      <alignment horizontal="right" vertical="center"/>
    </xf>
    <xf numFmtId="4" fontId="6" fillId="23" borderId="239">
      <alignment horizontal="right" vertical="center"/>
    </xf>
    <xf numFmtId="4" fontId="6" fillId="23" borderId="239">
      <alignment horizontal="right" vertical="center"/>
    </xf>
    <xf numFmtId="4" fontId="6" fillId="23" borderId="239">
      <alignment horizontal="right" vertical="center"/>
    </xf>
    <xf numFmtId="0" fontId="13" fillId="23" borderId="239">
      <alignment horizontal="right" vertical="center"/>
    </xf>
    <xf numFmtId="0" fontId="13" fillId="23" borderId="239">
      <alignment horizontal="right" vertical="center"/>
    </xf>
    <xf numFmtId="49" fontId="4" fillId="0" borderId="151" applyNumberFormat="0" applyFont="0" applyFill="0" applyBorder="0" applyProtection="0">
      <alignment horizontal="left" vertical="center" indent="2"/>
    </xf>
    <xf numFmtId="0" fontId="13" fillId="23" borderId="239">
      <alignment horizontal="right" vertical="center"/>
    </xf>
    <xf numFmtId="0" fontId="13" fillId="23" borderId="239">
      <alignment horizontal="right" vertical="center"/>
    </xf>
    <xf numFmtId="4" fontId="6" fillId="24" borderId="239">
      <alignment horizontal="right" vertical="center"/>
    </xf>
    <xf numFmtId="0" fontId="6" fillId="24" borderId="239">
      <alignment horizontal="right" vertical="center"/>
    </xf>
    <xf numFmtId="0" fontId="14" fillId="25" borderId="241" applyNumberFormat="0" applyAlignment="0" applyProtection="0"/>
    <xf numFmtId="0" fontId="14" fillId="25" borderId="241" applyNumberFormat="0" applyAlignment="0" applyProtection="0"/>
    <xf numFmtId="0" fontId="14"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4" fillId="25" borderId="241" applyNumberFormat="0" applyAlignment="0" applyProtection="0"/>
    <xf numFmtId="0" fontId="18" fillId="25" borderId="242" applyNumberFormat="0" applyAlignment="0" applyProtection="0"/>
    <xf numFmtId="0" fontId="18" fillId="25" borderId="242" applyNumberFormat="0" applyAlignment="0" applyProtection="0"/>
    <xf numFmtId="0" fontId="18" fillId="25" borderId="242" applyNumberFormat="0" applyAlignment="0" applyProtection="0"/>
    <xf numFmtId="0" fontId="4" fillId="0" borderId="239">
      <alignment horizontal="right" vertical="center"/>
    </xf>
    <xf numFmtId="168" fontId="4" fillId="32" borderId="338" applyNumberFormat="0" applyFont="0" applyBorder="0" applyAlignment="0" applyProtection="0">
      <alignment horizontal="right" vertical="center"/>
    </xf>
    <xf numFmtId="0" fontId="4" fillId="0" borderId="239" applyNumberFormat="0" applyFill="0" applyAlignment="0" applyProtection="0"/>
    <xf numFmtId="0" fontId="50" fillId="0" borderId="152"/>
    <xf numFmtId="4" fontId="4" fillId="0" borderId="151" applyFill="0" applyBorder="0" applyProtection="0">
      <alignment horizontal="right" vertical="center"/>
    </xf>
    <xf numFmtId="0" fontId="4" fillId="0" borderId="151" applyNumberFormat="0" applyFill="0" applyAlignment="0" applyProtection="0"/>
    <xf numFmtId="49" fontId="5" fillId="0" borderId="418" applyNumberFormat="0" applyFill="0" applyBorder="0" applyProtection="0">
      <alignment horizontal="left" vertical="center"/>
    </xf>
    <xf numFmtId="49" fontId="4" fillId="0" borderId="191" applyNumberFormat="0" applyFont="0" applyFill="0" applyBorder="0" applyProtection="0">
      <alignment horizontal="left" vertical="center" indent="2"/>
    </xf>
    <xf numFmtId="49" fontId="4" fillId="0" borderId="191" applyNumberFormat="0" applyFont="0" applyFill="0" applyBorder="0" applyProtection="0">
      <alignment horizontal="left" vertical="center" indent="2"/>
    </xf>
    <xf numFmtId="196" fontId="4" fillId="0" borderId="151">
      <alignment horizontal="right" vertical="center"/>
    </xf>
    <xf numFmtId="49" fontId="5" fillId="0" borderId="418" applyNumberFormat="0" applyFill="0" applyBorder="0" applyProtection="0">
      <alignment horizontal="left" vertical="center"/>
    </xf>
    <xf numFmtId="0" fontId="4" fillId="0" borderId="239">
      <alignment horizontal="right" vertical="center"/>
    </xf>
    <xf numFmtId="49" fontId="5" fillId="0" borderId="151" applyNumberFormat="0" applyFill="0" applyBorder="0" applyProtection="0">
      <alignment horizontal="left" vertical="center"/>
    </xf>
    <xf numFmtId="4" fontId="4" fillId="0" borderId="418" applyFill="0" applyBorder="0" applyProtection="0">
      <alignment horizontal="right" vertical="center"/>
    </xf>
    <xf numFmtId="49" fontId="5" fillId="0" borderId="239" applyNumberFormat="0" applyFill="0" applyBorder="0" applyProtection="0">
      <alignment horizontal="left" vertical="center"/>
    </xf>
    <xf numFmtId="0" fontId="4" fillId="0" borderId="239" applyNumberFormat="0" applyFill="0" applyAlignment="0" applyProtection="0"/>
    <xf numFmtId="168" fontId="4" fillId="32" borderId="338" applyNumberFormat="0" applyFont="0" applyBorder="0" applyAlignment="0" applyProtection="0">
      <alignment horizontal="right" vertical="center"/>
    </xf>
    <xf numFmtId="168" fontId="4" fillId="32" borderId="338" applyNumberFormat="0" applyFont="0" applyBorder="0" applyAlignment="0" applyProtection="0">
      <alignment horizontal="right" vertical="center"/>
    </xf>
    <xf numFmtId="4" fontId="4" fillId="30" borderId="338"/>
    <xf numFmtId="4" fontId="4" fillId="30" borderId="338"/>
    <xf numFmtId="4" fontId="4" fillId="30" borderId="338"/>
    <xf numFmtId="4" fontId="4" fillId="30" borderId="338"/>
    <xf numFmtId="4" fontId="4" fillId="30" borderId="338"/>
    <xf numFmtId="0" fontId="4" fillId="30" borderId="338"/>
    <xf numFmtId="0" fontId="4" fillId="30" borderId="338"/>
    <xf numFmtId="0" fontId="4" fillId="30" borderId="338"/>
    <xf numFmtId="0" fontId="4" fillId="30" borderId="338"/>
    <xf numFmtId="0" fontId="4" fillId="30" borderId="338"/>
    <xf numFmtId="0" fontId="4" fillId="30" borderId="338"/>
    <xf numFmtId="0" fontId="4" fillId="30" borderId="338"/>
    <xf numFmtId="49" fontId="4" fillId="0" borderId="99" applyNumberFormat="0" applyFont="0" applyFill="0" applyBorder="0" applyProtection="0">
      <alignment horizontal="left" vertical="center" indent="2"/>
    </xf>
    <xf numFmtId="49" fontId="5" fillId="0" borderId="287" applyNumberFormat="0" applyFill="0" applyBorder="0" applyProtection="0">
      <alignment horizontal="left" vertical="center"/>
    </xf>
    <xf numFmtId="0" fontId="26" fillId="0" borderId="197" applyNumberFormat="0" applyFill="0" applyAlignment="0" applyProtection="0"/>
    <xf numFmtId="0" fontId="26"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4" fontId="4" fillId="0" borderId="287" applyFill="0" applyBorder="0" applyProtection="0">
      <alignment horizontal="right" vertical="center"/>
    </xf>
    <xf numFmtId="4" fontId="4" fillId="0" borderId="287" applyFill="0" applyBorder="0" applyProtection="0">
      <alignment horizontal="right" vertical="center"/>
    </xf>
    <xf numFmtId="0" fontId="24" fillId="10" borderId="194" applyNumberFormat="0" applyAlignment="0" applyProtection="0"/>
    <xf numFmtId="0" fontId="24" fillId="10" borderId="194" applyNumberFormat="0" applyAlignment="0" applyProtection="0"/>
    <xf numFmtId="4" fontId="4" fillId="0" borderId="287" applyFill="0" applyBorder="0" applyProtection="0">
      <alignment horizontal="right" vertical="center"/>
    </xf>
    <xf numFmtId="4" fontId="4" fillId="0" borderId="191">
      <alignment horizontal="right" vertical="center"/>
    </xf>
    <xf numFmtId="49" fontId="5" fillId="0" borderId="287" applyNumberFormat="0" applyFill="0" applyBorder="0" applyProtection="0">
      <alignment horizontal="left" vertical="center"/>
    </xf>
    <xf numFmtId="0" fontId="15" fillId="25" borderId="332" applyNumberFormat="0" applyAlignment="0" applyProtection="0"/>
    <xf numFmtId="0" fontId="4" fillId="30" borderId="199"/>
    <xf numFmtId="4" fontId="4" fillId="0" borderId="330">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4" fontId="6" fillId="24" borderId="239">
      <alignment horizontal="right" vertical="center"/>
    </xf>
    <xf numFmtId="4" fontId="6" fillId="24" borderId="239">
      <alignment horizontal="right" vertical="center"/>
    </xf>
    <xf numFmtId="0" fontId="6" fillId="24" borderId="239">
      <alignment horizontal="right" vertical="center"/>
    </xf>
    <xf numFmtId="0" fontId="19"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8" fillId="25" borderId="242" applyNumberFormat="0" applyAlignment="0" applyProtection="0"/>
    <xf numFmtId="0" fontId="18" fillId="25" borderId="242" applyNumberFormat="0" applyAlignment="0" applyProtection="0"/>
    <xf numFmtId="0" fontId="6" fillId="23" borderId="148">
      <alignment horizontal="right" vertical="center"/>
    </xf>
    <xf numFmtId="0" fontId="6" fillId="23"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49" fontId="5" fillId="0" borderId="421" applyNumberFormat="0" applyFill="0" applyBorder="0" applyProtection="0">
      <alignment horizontal="left" vertical="center"/>
    </xf>
    <xf numFmtId="0" fontId="4" fillId="0" borderId="243">
      <alignment horizontal="left" vertical="center" wrapText="1" indent="2"/>
    </xf>
    <xf numFmtId="0" fontId="4" fillId="0" borderId="330">
      <alignment horizontal="right" vertical="center"/>
    </xf>
    <xf numFmtId="4" fontId="4" fillId="30" borderId="247"/>
    <xf numFmtId="0" fontId="4" fillId="0" borderId="330">
      <alignment horizontal="right" vertical="center"/>
    </xf>
    <xf numFmtId="0" fontId="14" fillId="25" borderId="241" applyNumberFormat="0" applyAlignment="0" applyProtection="0"/>
    <xf numFmtId="4" fontId="4" fillId="0" borderId="418" applyFill="0" applyBorder="0" applyProtection="0">
      <alignment horizontal="right" vertical="center"/>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0" fontId="27" fillId="0" borderId="336" applyNumberFormat="0" applyFill="0" applyAlignment="0" applyProtection="0"/>
    <xf numFmtId="0" fontId="4" fillId="24" borderId="334">
      <alignment horizontal="left" vertical="center" wrapText="1" indent="2"/>
    </xf>
    <xf numFmtId="0" fontId="4" fillId="0" borderId="418">
      <alignment horizontal="right" vertical="center"/>
    </xf>
    <xf numFmtId="0" fontId="24" fillId="10" borderId="194" applyNumberFormat="0" applyAlignment="0" applyProtection="0"/>
    <xf numFmtId="0" fontId="6" fillId="24" borderId="239">
      <alignment horizontal="right" vertical="center"/>
    </xf>
    <xf numFmtId="0" fontId="6" fillId="24" borderId="239">
      <alignment horizontal="right" vertical="center"/>
    </xf>
    <xf numFmtId="0" fontId="6" fillId="24" borderId="239">
      <alignment horizontal="right" vertical="center"/>
    </xf>
    <xf numFmtId="4" fontId="6" fillId="24" borderId="239">
      <alignment horizontal="right" vertical="center"/>
    </xf>
    <xf numFmtId="0" fontId="6" fillId="24" borderId="239">
      <alignment horizontal="right" vertical="center"/>
    </xf>
    <xf numFmtId="0" fontId="18" fillId="25" borderId="242" applyNumberFormat="0" applyAlignment="0" applyProtection="0"/>
    <xf numFmtId="0" fontId="18" fillId="25" borderId="242" applyNumberFormat="0" applyAlignment="0" applyProtection="0"/>
    <xf numFmtId="0" fontId="6" fillId="23"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196" fontId="4" fillId="0" borderId="421">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4" fillId="24" borderId="243">
      <alignment horizontal="left" vertical="center" wrapText="1" indent="2"/>
    </xf>
    <xf numFmtId="0" fontId="4" fillId="23" borderId="335">
      <alignment horizontal="left" vertical="center"/>
    </xf>
    <xf numFmtId="4" fontId="4" fillId="30" borderId="247"/>
    <xf numFmtId="0" fontId="15" fillId="25" borderId="332" applyNumberFormat="0" applyAlignment="0" applyProtection="0"/>
    <xf numFmtId="0" fontId="4" fillId="24" borderId="334">
      <alignment horizontal="left" vertical="center" wrapText="1" indent="2"/>
    </xf>
    <xf numFmtId="4" fontId="4" fillId="30" borderId="338"/>
    <xf numFmtId="0" fontId="4" fillId="23" borderId="335">
      <alignment horizontal="left" vertical="center"/>
    </xf>
    <xf numFmtId="0" fontId="25" fillId="10" borderId="194" applyNumberFormat="0" applyAlignment="0" applyProtection="0"/>
    <xf numFmtId="0" fontId="27" fillId="0" borderId="336" applyNumberFormat="0" applyFill="0" applyAlignment="0" applyProtection="0"/>
    <xf numFmtId="0" fontId="14" fillId="25" borderId="241" applyNumberFormat="0" applyAlignment="0" applyProtection="0"/>
    <xf numFmtId="0" fontId="6" fillId="24" borderId="148">
      <alignment horizontal="right" vertical="center"/>
    </xf>
    <xf numFmtId="0" fontId="6" fillId="24" borderId="148">
      <alignment horizontal="right" vertical="center"/>
    </xf>
    <xf numFmtId="4" fontId="4" fillId="0" borderId="418">
      <alignment horizontal="right" vertical="center"/>
    </xf>
    <xf numFmtId="4" fontId="4" fillId="0" borderId="418">
      <alignment horizontal="right" vertical="center"/>
    </xf>
    <xf numFmtId="0" fontId="4" fillId="0" borderId="418">
      <alignment horizontal="right" vertical="center"/>
    </xf>
    <xf numFmtId="0" fontId="50" fillId="0" borderId="339"/>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9" fontId="5" fillId="0" borderId="239" applyNumberFormat="0" applyFill="0" applyBorder="0" applyProtection="0">
      <alignment horizontal="left" vertical="center"/>
    </xf>
    <xf numFmtId="0"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49" fontId="5" fillId="0" borderId="239" applyNumberFormat="0" applyFill="0" applyBorder="0" applyProtection="0">
      <alignment horizontal="left" vertical="center"/>
    </xf>
    <xf numFmtId="0" fontId="4" fillId="0" borderId="247" applyNumberFormat="0" applyFill="0" applyAlignment="0" applyProtection="0"/>
    <xf numFmtId="4" fontId="4" fillId="0" borderId="330" applyFill="0" applyBorder="0" applyProtection="0">
      <alignment horizontal="right" vertical="center"/>
    </xf>
    <xf numFmtId="4" fontId="6" fillId="23" borderId="239">
      <alignment horizontal="right" vertical="center"/>
    </xf>
    <xf numFmtId="4" fontId="6" fillId="23" borderId="239">
      <alignment horizontal="right" vertical="center"/>
    </xf>
    <xf numFmtId="4" fontId="6" fillId="23" borderId="239">
      <alignment horizontal="right" vertical="center"/>
    </xf>
    <xf numFmtId="0" fontId="13" fillId="23" borderId="239">
      <alignment horizontal="right" vertical="center"/>
    </xf>
    <xf numFmtId="4" fontId="6" fillId="24" borderId="239">
      <alignment horizontal="right" vertical="center"/>
    </xf>
    <xf numFmtId="0" fontId="14" fillId="25" borderId="241" applyNumberFormat="0" applyAlignment="0" applyProtection="0"/>
    <xf numFmtId="0" fontId="14" fillId="25" borderId="241" applyNumberFormat="0" applyAlignment="0" applyProtection="0"/>
    <xf numFmtId="0" fontId="14"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5" fillId="25" borderId="241" applyNumberFormat="0" applyAlignment="0" applyProtection="0"/>
    <xf numFmtId="0" fontId="14" fillId="25" borderId="241" applyNumberFormat="0" applyAlignment="0" applyProtection="0"/>
    <xf numFmtId="0" fontId="50" fillId="0" borderId="422"/>
    <xf numFmtId="0" fontId="18" fillId="25" borderId="242" applyNumberFormat="0" applyAlignment="0" applyProtection="0"/>
    <xf numFmtId="0" fontId="18" fillId="25" borderId="242" applyNumberFormat="0" applyAlignment="0" applyProtection="0"/>
    <xf numFmtId="0" fontId="18" fillId="25" borderId="242" applyNumberFormat="0" applyAlignment="0" applyProtection="0"/>
    <xf numFmtId="0" fontId="4" fillId="0" borderId="239" applyNumberFormat="0" applyFill="0" applyAlignment="0" applyProtection="0"/>
    <xf numFmtId="0" fontId="50" fillId="0" borderId="152"/>
    <xf numFmtId="0" fontId="4" fillId="0" borderId="330"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168" fontId="4" fillId="32" borderId="421" applyNumberFormat="0" applyFont="0" applyBorder="0" applyAlignment="0" applyProtection="0">
      <alignment horizontal="right" vertical="center"/>
    </xf>
    <xf numFmtId="49" fontId="5" fillId="0" borderId="239" applyNumberFormat="0" applyFill="0" applyBorder="0" applyProtection="0">
      <alignment horizontal="left" vertical="center"/>
    </xf>
    <xf numFmtId="0" fontId="10" fillId="31" borderId="246" applyNumberFormat="0" applyFont="0" applyAlignment="0" applyProtection="0"/>
    <xf numFmtId="168" fontId="4" fillId="32" borderId="421" applyNumberFormat="0" applyFont="0" applyBorder="0" applyAlignment="0" applyProtection="0">
      <alignment horizontal="right" vertical="center"/>
    </xf>
    <xf numFmtId="0" fontId="50" fillId="0" borderId="248"/>
    <xf numFmtId="0" fontId="3" fillId="31" borderId="337" applyNumberFormat="0" applyFont="0" applyAlignment="0" applyProtection="0"/>
    <xf numFmtId="0" fontId="15" fillId="25" borderId="332" applyNumberFormat="0" applyAlignment="0" applyProtection="0"/>
    <xf numFmtId="4" fontId="4" fillId="0" borderId="330">
      <alignment horizontal="right" vertical="center"/>
    </xf>
    <xf numFmtId="4" fontId="4" fillId="0" borderId="330">
      <alignment horizontal="right" vertical="center"/>
    </xf>
    <xf numFmtId="4" fontId="4" fillId="0" borderId="330" applyFill="0" applyBorder="0" applyProtection="0">
      <alignment horizontal="right" vertical="center"/>
    </xf>
    <xf numFmtId="4" fontId="4" fillId="0" borderId="330" applyFill="0" applyBorder="0" applyProtection="0">
      <alignment horizontal="right" vertical="center"/>
    </xf>
    <xf numFmtId="49" fontId="5" fillId="0" borderId="330" applyNumberFormat="0" applyFill="0" applyBorder="0" applyProtection="0">
      <alignment horizontal="left" vertical="center"/>
    </xf>
    <xf numFmtId="0" fontId="3" fillId="31" borderId="337" applyNumberFormat="0" applyFont="0" applyAlignment="0" applyProtection="0"/>
    <xf numFmtId="4" fontId="4" fillId="0" borderId="418" applyFill="0" applyBorder="0" applyProtection="0">
      <alignment horizontal="right" vertical="center"/>
    </xf>
    <xf numFmtId="4" fontId="4" fillId="0" borderId="418" applyFill="0" applyBorder="0" applyProtection="0">
      <alignment horizontal="right" vertical="center"/>
    </xf>
    <xf numFmtId="4" fontId="4" fillId="0" borderId="418" applyFill="0" applyBorder="0" applyProtection="0">
      <alignment horizontal="right" vertical="center"/>
    </xf>
    <xf numFmtId="4" fontId="4" fillId="0" borderId="418" applyFill="0" applyBorder="0" applyProtection="0">
      <alignment horizontal="right" vertical="center"/>
    </xf>
    <xf numFmtId="49" fontId="5" fillId="0" borderId="418" applyNumberFormat="0" applyFill="0" applyBorder="0" applyProtection="0">
      <alignment horizontal="left" vertical="center"/>
    </xf>
    <xf numFmtId="49" fontId="5" fillId="0" borderId="418" applyNumberFormat="0" applyFill="0" applyBorder="0" applyProtection="0">
      <alignment horizontal="left" vertical="center"/>
    </xf>
    <xf numFmtId="4" fontId="4" fillId="30" borderId="421"/>
    <xf numFmtId="168" fontId="4" fillId="32" borderId="290" applyNumberFormat="0" applyFont="0" applyBorder="0" applyAlignment="0" applyProtection="0">
      <alignment horizontal="right" vertical="center"/>
    </xf>
    <xf numFmtId="4" fontId="4" fillId="0" borderId="287" applyFill="0" applyBorder="0" applyProtection="0">
      <alignment horizontal="right" vertical="center"/>
    </xf>
    <xf numFmtId="49" fontId="4" fillId="0" borderId="418" applyNumberFormat="0" applyFont="0" applyFill="0" applyBorder="0" applyProtection="0">
      <alignment horizontal="left" vertical="center" indent="2"/>
    </xf>
    <xf numFmtId="4" fontId="4" fillId="30" borderId="199"/>
    <xf numFmtId="0" fontId="3" fillId="31" borderId="198" applyNumberFormat="0" applyFont="0" applyAlignment="0" applyProtection="0"/>
    <xf numFmtId="49" fontId="5" fillId="0" borderId="191" applyNumberFormat="0" applyFill="0" applyBorder="0" applyProtection="0">
      <alignment horizontal="left" vertical="center"/>
    </xf>
    <xf numFmtId="49" fontId="5" fillId="0" borderId="191" applyNumberFormat="0" applyFill="0" applyBorder="0" applyProtection="0">
      <alignment horizontal="lef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0" fontId="13" fillId="23" borderId="378">
      <alignment horizontal="right" vertical="center"/>
    </xf>
    <xf numFmtId="4" fontId="6" fillId="23" borderId="378">
      <alignment horizontal="right" vertical="center"/>
    </xf>
    <xf numFmtId="49" fontId="5" fillId="0" borderId="378" applyNumberFormat="0" applyFill="0" applyBorder="0" applyProtection="0">
      <alignment horizontal="left" vertical="center"/>
    </xf>
    <xf numFmtId="0" fontId="4" fillId="0" borderId="378">
      <alignment horizontal="right" vertical="center"/>
    </xf>
    <xf numFmtId="196" fontId="4" fillId="0" borderId="290">
      <alignment horizontal="right" vertical="center"/>
    </xf>
    <xf numFmtId="49" fontId="4" fillId="0" borderId="330" applyNumberFormat="0" applyFont="0" applyFill="0" applyBorder="0" applyProtection="0">
      <alignment horizontal="left" vertical="center" indent="2"/>
    </xf>
    <xf numFmtId="0" fontId="4" fillId="0" borderId="290" applyNumberFormat="0" applyFill="0" applyAlignment="0" applyProtection="0"/>
    <xf numFmtId="0" fontId="50" fillId="0" borderId="291"/>
    <xf numFmtId="0" fontId="4" fillId="0" borderId="378">
      <alignment horizontal="right" vertical="center"/>
    </xf>
    <xf numFmtId="4" fontId="4" fillId="30" borderId="290"/>
    <xf numFmtId="168" fontId="4" fillId="32" borderId="290" applyNumberFormat="0" applyFont="0" applyBorder="0" applyAlignment="0" applyProtection="0">
      <alignment horizontal="right" vertical="center"/>
    </xf>
    <xf numFmtId="0" fontId="15" fillId="25" borderId="193" applyNumberFormat="0" applyAlignment="0" applyProtection="0"/>
    <xf numFmtId="49" fontId="4" fillId="0" borderId="148" applyNumberFormat="0" applyFont="0" applyFill="0" applyBorder="0" applyProtection="0">
      <alignment horizontal="left" vertical="center" indent="2"/>
    </xf>
    <xf numFmtId="4" fontId="6" fillId="24" borderId="239">
      <alignment horizontal="right" vertical="center"/>
    </xf>
    <xf numFmtId="0" fontId="15" fillId="25" borderId="193" applyNumberFormat="0" applyAlignment="0" applyProtection="0"/>
    <xf numFmtId="0" fontId="3" fillId="31" borderId="198" applyNumberFormat="0" applyFont="0" applyAlignment="0" applyProtection="0"/>
    <xf numFmtId="0" fontId="50" fillId="0" borderId="109"/>
    <xf numFmtId="0" fontId="4" fillId="0" borderId="191" applyNumberFormat="0" applyFill="0" applyAlignment="0" applyProtection="0"/>
    <xf numFmtId="0" fontId="15" fillId="25" borderId="193" applyNumberFormat="0" applyAlignment="0" applyProtection="0"/>
    <xf numFmtId="0" fontId="4" fillId="30" borderId="290"/>
    <xf numFmtId="0" fontId="4" fillId="30" borderId="290"/>
    <xf numFmtId="0" fontId="4" fillId="30" borderId="290"/>
    <xf numFmtId="0" fontId="4" fillId="30" borderId="290"/>
    <xf numFmtId="0" fontId="4" fillId="30" borderId="290"/>
    <xf numFmtId="0" fontId="4" fillId="30" borderId="290"/>
    <xf numFmtId="4" fontId="4" fillId="30" borderId="290"/>
    <xf numFmtId="4" fontId="4" fillId="30" borderId="290"/>
    <xf numFmtId="4" fontId="4" fillId="30" borderId="290"/>
    <xf numFmtId="4" fontId="4" fillId="30" borderId="290"/>
    <xf numFmtId="4" fontId="4" fillId="30" borderId="290"/>
    <xf numFmtId="4" fontId="4" fillId="30" borderId="290"/>
    <xf numFmtId="168" fontId="4" fillId="32" borderId="290" applyNumberFormat="0" applyFont="0" applyBorder="0" applyAlignment="0" applyProtection="0">
      <alignment horizontal="right" vertical="center"/>
    </xf>
    <xf numFmtId="4" fontId="4" fillId="0" borderId="191">
      <alignment horizontal="right" vertical="center"/>
    </xf>
    <xf numFmtId="0" fontId="4" fillId="0" borderId="287" applyNumberFormat="0" applyFill="0" applyAlignment="0" applyProtection="0"/>
    <xf numFmtId="49" fontId="5" fillId="0" borderId="287" applyNumberFormat="0" applyFill="0" applyBorder="0" applyProtection="0">
      <alignment horizontal="left" vertical="center"/>
    </xf>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4" fillId="10" borderId="194" applyNumberFormat="0" applyAlignment="0" applyProtection="0"/>
    <xf numFmtId="0" fontId="24" fillId="10" borderId="194" applyNumberFormat="0" applyAlignment="0" applyProtection="0"/>
    <xf numFmtId="4" fontId="6" fillId="23" borderId="239">
      <alignment horizontal="right" vertical="center"/>
    </xf>
    <xf numFmtId="0" fontId="3" fillId="31" borderId="198" applyNumberFormat="0" applyFont="0" applyAlignment="0" applyProtection="0"/>
    <xf numFmtId="0" fontId="3" fillId="31" borderId="198" applyNumberFormat="0" applyFont="0" applyAlignment="0" applyProtection="0"/>
    <xf numFmtId="49" fontId="5" fillId="0" borderId="108" applyNumberFormat="0" applyFill="0" applyBorder="0" applyProtection="0">
      <alignment horizontal="left" vertical="center"/>
    </xf>
    <xf numFmtId="196" fontId="4" fillId="0" borderId="108">
      <alignment horizontal="right" vertical="center"/>
    </xf>
    <xf numFmtId="0" fontId="6" fillId="23" borderId="239">
      <alignment horizontal="right" vertical="center"/>
    </xf>
    <xf numFmtId="0" fontId="6" fillId="23" borderId="239">
      <alignment horizontal="right" vertical="center"/>
    </xf>
    <xf numFmtId="0" fontId="4" fillId="0" borderId="108" applyNumberFormat="0" applyFill="0" applyAlignment="0" applyProtection="0"/>
    <xf numFmtId="4" fontId="4" fillId="0" borderId="108" applyFill="0" applyBorder="0" applyProtection="0">
      <alignment horizontal="right" vertical="center"/>
    </xf>
    <xf numFmtId="168" fontId="4" fillId="32" borderId="199" applyNumberFormat="0" applyFont="0" applyBorder="0" applyAlignment="0" applyProtection="0">
      <alignment horizontal="right" vertical="center"/>
    </xf>
    <xf numFmtId="0" fontId="10" fillId="31" borderId="198" applyNumberFormat="0" applyFont="0" applyAlignment="0" applyProtection="0"/>
    <xf numFmtId="0" fontId="50" fillId="0" borderId="109"/>
    <xf numFmtId="0" fontId="15" fillId="25" borderId="193" applyNumberFormat="0" applyAlignment="0" applyProtection="0"/>
    <xf numFmtId="0" fontId="4" fillId="23" borderId="56">
      <alignment horizontal="left" vertical="center"/>
    </xf>
    <xf numFmtId="0" fontId="4" fillId="0" borderId="104">
      <alignment horizontal="left" vertical="center" wrapText="1" indent="2"/>
    </xf>
    <xf numFmtId="0" fontId="13" fillId="23" borderId="378">
      <alignment horizontal="right" vertical="center"/>
    </xf>
    <xf numFmtId="0" fontId="4" fillId="30" borderId="290"/>
    <xf numFmtId="0" fontId="4" fillId="30" borderId="290"/>
    <xf numFmtId="0" fontId="4" fillId="30" borderId="290"/>
    <xf numFmtId="0" fontId="4" fillId="30" borderId="290"/>
    <xf numFmtId="0" fontId="4" fillId="30" borderId="290"/>
    <xf numFmtId="0" fontId="4" fillId="30" borderId="290"/>
    <xf numFmtId="0" fontId="4" fillId="30" borderId="290"/>
    <xf numFmtId="4" fontId="4" fillId="30" borderId="290"/>
    <xf numFmtId="4" fontId="4" fillId="30" borderId="290"/>
    <xf numFmtId="4" fontId="4" fillId="30" borderId="290"/>
    <xf numFmtId="4" fontId="4" fillId="30" borderId="290"/>
    <xf numFmtId="4" fontId="4" fillId="30" borderId="290"/>
    <xf numFmtId="0" fontId="4" fillId="30" borderId="290"/>
    <xf numFmtId="168" fontId="4" fillId="32" borderId="290" applyNumberFormat="0" applyFont="0" applyBorder="0" applyAlignment="0" applyProtection="0">
      <alignment horizontal="right" vertical="center"/>
    </xf>
    <xf numFmtId="168" fontId="4" fillId="32" borderId="290" applyNumberFormat="0" applyFont="0" applyBorder="0" applyAlignment="0" applyProtection="0">
      <alignment horizontal="right" vertical="center"/>
    </xf>
    <xf numFmtId="4" fontId="4" fillId="0" borderId="191">
      <alignment horizontal="right" vertical="center"/>
    </xf>
    <xf numFmtId="4" fontId="4" fillId="0" borderId="191">
      <alignment horizontal="right" vertical="center"/>
    </xf>
    <xf numFmtId="49" fontId="5" fillId="0" borderId="287" applyNumberFormat="0" applyFill="0" applyBorder="0" applyProtection="0">
      <alignment horizontal="left" vertical="center"/>
    </xf>
    <xf numFmtId="49" fontId="5" fillId="0" borderId="287" applyNumberFormat="0" applyFill="0" applyBorder="0" applyProtection="0">
      <alignment horizontal="left" vertical="center"/>
    </xf>
    <xf numFmtId="49" fontId="4" fillId="0" borderId="108" applyNumberFormat="0" applyFont="0" applyFill="0" applyBorder="0" applyProtection="0">
      <alignment horizontal="left" vertical="center" indent="2"/>
    </xf>
    <xf numFmtId="49" fontId="5" fillId="0" borderId="287" applyNumberFormat="0" applyFill="0" applyBorder="0" applyProtection="0">
      <alignment horizontal="left" vertical="center"/>
    </xf>
    <xf numFmtId="49" fontId="5" fillId="0" borderId="287" applyNumberFormat="0" applyFill="0" applyBorder="0" applyProtection="0">
      <alignment horizontal="left" vertical="center"/>
    </xf>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4" fillId="10" borderId="194" applyNumberFormat="0" applyAlignment="0" applyProtection="0"/>
    <xf numFmtId="0" fontId="24" fillId="10" borderId="194" applyNumberFormat="0" applyAlignment="0" applyProtection="0"/>
    <xf numFmtId="0" fontId="24" fillId="10" borderId="194" applyNumberFormat="0" applyAlignment="0" applyProtection="0"/>
    <xf numFmtId="0" fontId="15" fillId="25" borderId="193" applyNumberFormat="0" applyAlignment="0" applyProtection="0"/>
    <xf numFmtId="0" fontId="10" fillId="31" borderId="246" applyNumberFormat="0" applyFont="0" applyAlignment="0" applyProtection="0"/>
    <xf numFmtId="0" fontId="13" fillId="23" borderId="239">
      <alignment horizontal="right" vertical="center"/>
    </xf>
    <xf numFmtId="0" fontId="6" fillId="24" borderId="239">
      <alignment horizontal="right" vertical="center"/>
    </xf>
    <xf numFmtId="0" fontId="25" fillId="10" borderId="242" applyNumberFormat="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6" fillId="23" borderId="239">
      <alignment horizontal="right" vertical="center"/>
    </xf>
    <xf numFmtId="0" fontId="6" fillId="23" borderId="239">
      <alignment horizontal="right" vertical="center"/>
    </xf>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0"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4" fontId="4" fillId="30" borderId="108"/>
    <xf numFmtId="0" fontId="4" fillId="30" borderId="108"/>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168" fontId="4" fillId="32" borderId="108" applyNumberFormat="0" applyFont="0" applyBorder="0" applyAlignment="0" applyProtection="0">
      <alignment horizontal="right" vertical="center"/>
    </xf>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3" fillId="31" borderId="107" applyNumberFormat="0" applyFont="0" applyAlignment="0" applyProtection="0"/>
    <xf numFmtId="0" fontId="3" fillId="31" borderId="107" applyNumberFormat="0" applyFont="0" applyAlignment="0" applyProtection="0"/>
    <xf numFmtId="0" fontId="3" fillId="31" borderId="107" applyNumberFormat="0" applyFont="0" applyAlignment="0" applyProtection="0"/>
    <xf numFmtId="0" fontId="3" fillId="31" borderId="107" applyNumberFormat="0" applyFont="0" applyAlignment="0" applyProtection="0"/>
    <xf numFmtId="0" fontId="3" fillId="31" borderId="107" applyNumberFormat="0" applyFont="0" applyAlignment="0" applyProtection="0"/>
    <xf numFmtId="0" fontId="3" fillId="31" borderId="107" applyNumberFormat="0" applyFont="0" applyAlignment="0" applyProtection="0"/>
    <xf numFmtId="0" fontId="3"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0" fontId="10" fillId="31" borderId="107" applyNumberFormat="0" applyFont="0" applyAlignment="0" applyProtection="0"/>
    <xf numFmtId="4" fontId="4" fillId="0" borderId="378" applyFill="0" applyBorder="0" applyProtection="0">
      <alignment horizontal="right" vertical="center"/>
    </xf>
    <xf numFmtId="4" fontId="4" fillId="0" borderId="378" applyFill="0" applyBorder="0" applyProtection="0">
      <alignment horizontal="right" vertical="center"/>
    </xf>
    <xf numFmtId="0" fontId="10" fillId="31" borderId="289" applyNumberFormat="0" applyFont="0" applyAlignment="0" applyProtection="0"/>
    <xf numFmtId="49" fontId="4" fillId="0" borderId="239" applyNumberFormat="0" applyFont="0" applyFill="0" applyBorder="0" applyProtection="0">
      <alignment horizontal="left" vertical="center" indent="2"/>
    </xf>
    <xf numFmtId="0" fontId="24" fillId="10" borderId="333" applyNumberFormat="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0" fontId="4" fillId="0" borderId="99" applyNumberFormat="0" applyFill="0" applyAlignment="0" applyProtection="0"/>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9" fontId="5" fillId="0" borderId="99" applyNumberFormat="0" applyFill="0" applyBorder="0" applyProtection="0">
      <alignment horizontal="lef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4" fontId="4" fillId="0" borderId="99" applyFill="0" applyBorder="0" applyProtection="0">
      <alignment horizontal="right" vertical="center"/>
    </xf>
    <xf numFmtId="0" fontId="10" fillId="31" borderId="289" applyNumberFormat="0" applyFont="0" applyAlignment="0" applyProtection="0"/>
    <xf numFmtId="0" fontId="10" fillId="31" borderId="289" applyNumberFormat="0" applyFont="0" applyAlignment="0" applyProtection="0"/>
    <xf numFmtId="0" fontId="50" fillId="0" borderId="200"/>
    <xf numFmtId="4" fontId="4" fillId="0" borderId="287" applyFill="0" applyBorder="0" applyProtection="0">
      <alignment horizontal="right" vertical="center"/>
    </xf>
    <xf numFmtId="0" fontId="10" fillId="31" borderId="289" applyNumberFormat="0" applyFont="0" applyAlignment="0" applyProtection="0"/>
    <xf numFmtId="0" fontId="4" fillId="0" borderId="287">
      <alignment horizontal="right" vertical="center"/>
    </xf>
    <xf numFmtId="0" fontId="4" fillId="0" borderId="287">
      <alignment horizontal="right" vertical="center"/>
    </xf>
    <xf numFmtId="0"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0" fontId="4" fillId="0" borderId="287">
      <alignment horizontal="right" vertical="center"/>
    </xf>
    <xf numFmtId="49" fontId="5" fillId="0" borderId="378" applyNumberFormat="0" applyFill="0" applyBorder="0" applyProtection="0">
      <alignment horizontal="lef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0" fontId="4" fillId="0" borderId="378">
      <alignment horizontal="right" vertical="center"/>
    </xf>
    <xf numFmtId="0" fontId="4" fillId="0" borderId="378">
      <alignment horizontal="right" vertical="center"/>
    </xf>
    <xf numFmtId="0" fontId="4" fillId="24" borderId="334">
      <alignment horizontal="left" vertical="center" wrapText="1" indent="2"/>
    </xf>
    <xf numFmtId="0" fontId="10" fillId="31" borderId="289" applyNumberFormat="0" applyFont="0" applyAlignment="0" applyProtection="0"/>
    <xf numFmtId="0" fontId="10" fillId="31" borderId="289" applyNumberFormat="0" applyFont="0" applyAlignment="0" applyProtection="0"/>
    <xf numFmtId="49" fontId="5" fillId="0" borderId="199" applyNumberFormat="0" applyFill="0" applyBorder="0" applyProtection="0">
      <alignment horizontal="left" vertical="center"/>
    </xf>
    <xf numFmtId="196" fontId="4" fillId="0" borderId="199">
      <alignment horizontal="right" vertical="center"/>
    </xf>
    <xf numFmtId="0" fontId="4" fillId="0" borderId="334">
      <alignment horizontal="left" vertical="center" wrapText="1" indent="2"/>
    </xf>
    <xf numFmtId="0" fontId="4" fillId="0" borderId="334">
      <alignment horizontal="left" vertical="center" wrapText="1" indent="2"/>
    </xf>
    <xf numFmtId="49" fontId="5" fillId="0" borderId="378" applyNumberFormat="0" applyFill="0" applyBorder="0" applyProtection="0">
      <alignment horizontal="left" vertical="center"/>
    </xf>
    <xf numFmtId="0" fontId="4" fillId="0" borderId="199" applyNumberFormat="0" applyFill="0" applyAlignment="0" applyProtection="0"/>
    <xf numFmtId="4" fontId="4" fillId="0" borderId="199" applyFill="0" applyBorder="0" applyProtection="0">
      <alignment horizontal="right" vertical="center"/>
    </xf>
    <xf numFmtId="0" fontId="3" fillId="31" borderId="289" applyNumberFormat="0" applyFont="0" applyAlignment="0" applyProtection="0"/>
    <xf numFmtId="0" fontId="50" fillId="0" borderId="200"/>
    <xf numFmtId="4" fontId="4" fillId="0" borderId="287" applyFill="0" applyBorder="0" applyProtection="0">
      <alignment horizontal="right" vertical="center"/>
    </xf>
    <xf numFmtId="0" fontId="10" fillId="31" borderId="289" applyNumberFormat="0" applyFont="0" applyAlignment="0" applyProtection="0"/>
    <xf numFmtId="0" fontId="4" fillId="0" borderId="195">
      <alignment horizontal="left" vertical="center" wrapText="1" indent="2"/>
    </xf>
    <xf numFmtId="0" fontId="4" fillId="0" borderId="287">
      <alignment horizontal="right" vertical="center"/>
    </xf>
    <xf numFmtId="0" fontId="4" fillId="0" borderId="287">
      <alignment horizontal="right" vertical="center"/>
    </xf>
    <xf numFmtId="0"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 fontId="4" fillId="0" borderId="287">
      <alignment horizontal="righ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0" fontId="4" fillId="0" borderId="378">
      <alignment horizontal="right" vertical="center"/>
    </xf>
    <xf numFmtId="0" fontId="4" fillId="0" borderId="378">
      <alignment horizontal="right" vertical="center"/>
    </xf>
    <xf numFmtId="49" fontId="4" fillId="0" borderId="199" applyNumberFormat="0" applyFont="0" applyFill="0" applyBorder="0" applyProtection="0">
      <alignment horizontal="left" vertical="center" indent="2"/>
    </xf>
    <xf numFmtId="4" fontId="4" fillId="0" borderId="378">
      <alignment horizontal="right" vertical="center"/>
    </xf>
    <xf numFmtId="4" fontId="4" fillId="0" borderId="378">
      <alignment horizontal="right" vertical="center"/>
    </xf>
    <xf numFmtId="0" fontId="3" fillId="31" borderId="289" applyNumberFormat="0" applyFont="0" applyAlignment="0" applyProtection="0"/>
    <xf numFmtId="0" fontId="4" fillId="30" borderId="338"/>
    <xf numFmtId="0" fontId="4" fillId="23" borderId="335">
      <alignment horizontal="left" vertical="center"/>
    </xf>
    <xf numFmtId="0" fontId="27" fillId="0" borderId="336"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4" fillId="24" borderId="334">
      <alignment horizontal="left" vertical="center" wrapText="1" indent="2"/>
    </xf>
    <xf numFmtId="0" fontId="4" fillId="24" borderId="334">
      <alignment horizontal="left" vertical="center" wrapText="1" indent="2"/>
    </xf>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0" fontId="4" fillId="30" borderId="199"/>
    <xf numFmtId="4" fontId="4" fillId="30" borderId="199"/>
    <xf numFmtId="4" fontId="4" fillId="30" borderId="199"/>
    <xf numFmtId="4" fontId="4" fillId="30" borderId="199"/>
    <xf numFmtId="4" fontId="4" fillId="30" borderId="199"/>
    <xf numFmtId="4" fontId="4" fillId="30" borderId="199"/>
    <xf numFmtId="4" fontId="4" fillId="30" borderId="199"/>
    <xf numFmtId="4" fontId="4" fillId="30" borderId="199"/>
    <xf numFmtId="4" fontId="4" fillId="30" borderId="199"/>
    <xf numFmtId="4" fontId="4" fillId="30" borderId="199"/>
    <xf numFmtId="4" fontId="4" fillId="30" borderId="199"/>
    <xf numFmtId="4" fontId="4" fillId="30" borderId="199"/>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168" fontId="4" fillId="32" borderId="199" applyNumberFormat="0" applyFont="0" applyBorder="0" applyAlignment="0" applyProtection="0">
      <alignment horizontal="right" vertical="center"/>
    </xf>
    <xf numFmtId="0" fontId="10" fillId="31" borderId="198" applyNumberFormat="0" applyFont="0" applyAlignment="0" applyProtection="0"/>
    <xf numFmtId="0" fontId="10" fillId="31" borderId="198" applyNumberFormat="0" applyFont="0" applyAlignment="0" applyProtection="0"/>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0"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4" fontId="4" fillId="0" borderId="99">
      <alignment horizontal="right" vertical="center"/>
    </xf>
    <xf numFmtId="0" fontId="4" fillId="0" borderId="99">
      <alignment horizontal="right" vertical="center"/>
    </xf>
    <xf numFmtId="0" fontId="10" fillId="31" borderId="198" applyNumberFormat="0" applyFont="0" applyAlignment="0" applyProtection="0"/>
    <xf numFmtId="0" fontId="10" fillId="31" borderId="198" applyNumberFormat="0" applyFont="0" applyAlignment="0" applyProtection="0"/>
    <xf numFmtId="0" fontId="10" fillId="31" borderId="198" applyNumberFormat="0" applyFont="0" applyAlignment="0" applyProtection="0"/>
    <xf numFmtId="0" fontId="10" fillId="31" borderId="198" applyNumberFormat="0" applyFont="0" applyAlignment="0" applyProtection="0"/>
    <xf numFmtId="0" fontId="10" fillId="31" borderId="198" applyNumberFormat="0" applyFont="0" applyAlignment="0" applyProtection="0"/>
    <xf numFmtId="0" fontId="10" fillId="31" borderId="198" applyNumberFormat="0" applyFon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10" fillId="31" borderId="198" applyNumberFormat="0" applyFont="0" applyAlignment="0" applyProtection="0"/>
    <xf numFmtId="0" fontId="10" fillId="31" borderId="198" applyNumberFormat="0" applyFont="0" applyAlignment="0" applyProtection="0"/>
    <xf numFmtId="0" fontId="10" fillId="31" borderId="198" applyNumberFormat="0" applyFont="0" applyAlignment="0" applyProtection="0"/>
    <xf numFmtId="0" fontId="10" fillId="31" borderId="198" applyNumberFormat="0" applyFont="0" applyAlignment="0" applyProtection="0"/>
    <xf numFmtId="49" fontId="5" fillId="0" borderId="378" applyNumberFormat="0" applyFill="0" applyBorder="0" applyProtection="0">
      <alignment horizontal="left" vertical="center"/>
    </xf>
    <xf numFmtId="0" fontId="50" fillId="0" borderId="291"/>
    <xf numFmtId="0" fontId="4" fillId="0" borderId="378" applyNumberFormat="0" applyFill="0" applyAlignment="0" applyProtection="0"/>
    <xf numFmtId="0" fontId="4" fillId="0" borderId="191" applyNumberFormat="0" applyFill="0" applyAlignment="0" applyProtection="0"/>
    <xf numFmtId="0" fontId="4" fillId="0" borderId="191" applyNumberFormat="0" applyFill="0" applyAlignment="0" applyProtection="0"/>
    <xf numFmtId="0" fontId="4" fillId="0" borderId="191" applyNumberFormat="0" applyFill="0" applyAlignment="0" applyProtection="0"/>
    <xf numFmtId="0" fontId="4" fillId="0" borderId="191" applyNumberFormat="0" applyFill="0" applyAlignment="0" applyProtection="0"/>
    <xf numFmtId="0" fontId="4" fillId="0" borderId="191" applyNumberFormat="0" applyFill="0" applyAlignment="0" applyProtection="0"/>
    <xf numFmtId="49" fontId="5" fillId="0" borderId="191" applyNumberFormat="0" applyFill="0" applyBorder="0" applyProtection="0">
      <alignment horizontal="left" vertical="center"/>
    </xf>
    <xf numFmtId="49" fontId="5" fillId="0" borderId="191" applyNumberFormat="0" applyFill="0" applyBorder="0" applyProtection="0">
      <alignment horizontal="left" vertical="center"/>
    </xf>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7"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0" fontId="26" fillId="0" borderId="106" applyNumberFormat="0" applyFill="0" applyAlignment="0" applyProtection="0"/>
    <xf numFmtId="49" fontId="5" fillId="0" borderId="191" applyNumberFormat="0" applyFill="0" applyBorder="0" applyProtection="0">
      <alignment horizontal="left" vertical="center"/>
    </xf>
    <xf numFmtId="49" fontId="5" fillId="0" borderId="191" applyNumberFormat="0" applyFill="0" applyBorder="0" applyProtection="0">
      <alignment horizontal="left" vertical="center"/>
    </xf>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5"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0" fontId="24" fillId="10" borderId="103" applyNumberFormat="0" applyAlignment="0" applyProtection="0"/>
    <xf numFmtId="49" fontId="5" fillId="0" borderId="191" applyNumberFormat="0" applyFill="0" applyBorder="0" applyProtection="0">
      <alignment horizontal="left" vertical="center"/>
    </xf>
    <xf numFmtId="49" fontId="5" fillId="0" borderId="191" applyNumberFormat="0" applyFill="0" applyBorder="0" applyProtection="0">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23" borderId="105">
      <alignment horizontal="left" vertical="center"/>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0"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4" fillId="24" borderId="104">
      <alignment horizontal="left" vertical="center" wrapText="1" indent="2"/>
    </xf>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9"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8" fillId="25" borderId="103"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5"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14" fillId="25" borderId="102" applyNumberFormat="0" applyAlignment="0" applyProtection="0"/>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0"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4" fontId="6" fillId="24" borderId="101">
      <alignment horizontal="right" vertical="center"/>
    </xf>
    <xf numFmtId="0" fontId="6" fillId="24" borderId="101">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0"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4" fontId="6" fillId="24" borderId="56">
      <alignment horizontal="right" vertical="center"/>
    </xf>
    <xf numFmtId="0" fontId="6" fillId="24" borderId="56">
      <alignment horizontal="right" vertical="center"/>
    </xf>
    <xf numFmtId="4" fontId="6" fillId="24" borderId="378">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0" fontId="6" fillId="24" borderId="99">
      <alignment horizontal="right" vertical="center"/>
    </xf>
    <xf numFmtId="0" fontId="13" fillId="23" borderId="378">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0"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4" fontId="6" fillId="24" borderId="99">
      <alignment horizontal="right" vertical="center"/>
    </xf>
    <xf numFmtId="0" fontId="13" fillId="23" borderId="378">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0"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4" fontId="13" fillId="23" borderId="99">
      <alignment horizontal="right" vertical="center"/>
    </xf>
    <xf numFmtId="0" fontId="13" fillId="23" borderId="99">
      <alignment horizontal="right" vertical="center"/>
    </xf>
    <xf numFmtId="49" fontId="4" fillId="0" borderId="290" applyNumberFormat="0" applyFont="0" applyFill="0" applyBorder="0" applyProtection="0">
      <alignment horizontal="left" vertical="center" indent="2"/>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0"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4" fontId="6" fillId="23" borderId="99">
      <alignment horizontal="right" vertical="center"/>
    </xf>
    <xf numFmtId="0" fontId="6" fillId="23" borderId="99">
      <alignment horizontal="right" vertical="center"/>
    </xf>
    <xf numFmtId="0" fontId="13"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0" fontId="6" fillId="23" borderId="378">
      <alignment horizontal="right" vertical="center"/>
    </xf>
    <xf numFmtId="0" fontId="4" fillId="0" borderId="378" applyNumberFormat="0" applyFill="0" applyAlignment="0" applyProtection="0"/>
    <xf numFmtId="4" fontId="4" fillId="30" borderId="421"/>
    <xf numFmtId="49" fontId="4" fillId="0" borderId="330" applyNumberFormat="0" applyFont="0" applyFill="0" applyBorder="0" applyProtection="0">
      <alignment horizontal="left" vertical="center" indent="2"/>
    </xf>
    <xf numFmtId="168" fontId="4" fillId="32" borderId="290" applyNumberFormat="0" applyFont="0" applyBorder="0" applyAlignment="0" applyProtection="0">
      <alignment horizontal="right" vertical="center"/>
    </xf>
    <xf numFmtId="0" fontId="3" fillId="31" borderId="289" applyNumberFormat="0" applyFont="0" applyAlignment="0" applyProtection="0"/>
    <xf numFmtId="0" fontId="3" fillId="31" borderId="289" applyNumberFormat="0" applyFont="0" applyAlignment="0" applyProtection="0"/>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0" fontId="4" fillId="0" borderId="191">
      <alignment horizontal="right" vertical="center"/>
    </xf>
    <xf numFmtId="4" fontId="4" fillId="0" borderId="191">
      <alignment horizontal="right" vertical="center"/>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9" fontId="4" fillId="0" borderId="56" applyNumberFormat="0" applyFont="0" applyFill="0" applyBorder="0" applyProtection="0">
      <alignment horizontal="left" vertical="center" indent="5"/>
    </xf>
    <xf numFmtId="4" fontId="4" fillId="0" borderId="191">
      <alignment horizontal="right" vertical="center"/>
    </xf>
    <xf numFmtId="4" fontId="4" fillId="0" borderId="191">
      <alignment horizontal="right" vertical="center"/>
    </xf>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4" fillId="0" borderId="287" applyNumberFormat="0" applyFill="0" applyAlignment="0" applyProtection="0"/>
    <xf numFmtId="0" fontId="4" fillId="0" borderId="287" applyNumberFormat="0" applyFill="0" applyAlignment="0" applyProtection="0"/>
    <xf numFmtId="0" fontId="4" fillId="0" borderId="287" applyNumberFormat="0" applyFill="0" applyAlignment="0" applyProtection="0"/>
    <xf numFmtId="0" fontId="4" fillId="0" borderId="287" applyNumberFormat="0" applyFill="0" applyAlignment="0" applyProtection="0"/>
    <xf numFmtId="0" fontId="4" fillId="0" borderId="287" applyNumberFormat="0" applyFill="0" applyAlignment="0" applyProtection="0"/>
    <xf numFmtId="0" fontId="4" fillId="0" borderId="287" applyNumberFormat="0" applyFill="0" applyAlignment="0" applyProtection="0"/>
    <xf numFmtId="0" fontId="4" fillId="0" borderId="287" applyNumberFormat="0" applyFill="0" applyAlignment="0" applyProtection="0"/>
    <xf numFmtId="0" fontId="4" fillId="0" borderId="287" applyNumberFormat="0" applyFill="0" applyAlignment="0" applyProtection="0"/>
    <xf numFmtId="0" fontId="24" fillId="10" borderId="194" applyNumberFormat="0" applyAlignment="0" applyProtection="0"/>
    <xf numFmtId="0" fontId="27" fillId="0" borderId="336" applyNumberFormat="0" applyFill="0" applyAlignment="0" applyProtection="0"/>
    <xf numFmtId="49" fontId="4" fillId="0" borderId="99" applyNumberFormat="0" applyFont="0" applyFill="0" applyBorder="0" applyProtection="0">
      <alignment horizontal="left" vertical="center" indent="2"/>
    </xf>
    <xf numFmtId="0" fontId="27" fillId="0" borderId="336" applyNumberFormat="0" applyFill="0" applyAlignment="0" applyProtection="0"/>
    <xf numFmtId="0" fontId="3" fillId="31" borderId="420" applyNumberFormat="0" applyFont="0" applyAlignment="0" applyProtection="0"/>
    <xf numFmtId="4" fontId="6" fillId="24" borderId="378">
      <alignment horizontal="right" vertical="center"/>
    </xf>
    <xf numFmtId="0" fontId="27" fillId="0" borderId="336" applyNumberFormat="0" applyFill="0" applyAlignment="0" applyProtection="0"/>
    <xf numFmtId="0" fontId="6" fillId="24" borderId="239">
      <alignment horizontal="right" vertical="center"/>
    </xf>
    <xf numFmtId="0" fontId="6" fillId="24" borderId="239">
      <alignment horizontal="right" vertical="center"/>
    </xf>
    <xf numFmtId="0" fontId="18" fillId="25" borderId="242" applyNumberFormat="0" applyAlignment="0" applyProtection="0"/>
    <xf numFmtId="0" fontId="19" fillId="25" borderId="242" applyNumberFormat="0" applyAlignment="0" applyProtection="0"/>
    <xf numFmtId="0" fontId="19" fillId="25" borderId="242" applyNumberFormat="0" applyAlignment="0" applyProtection="0"/>
    <xf numFmtId="4" fontId="4" fillId="0" borderId="421" applyFill="0" applyBorder="0" applyProtection="0">
      <alignment horizontal="right" vertical="center"/>
    </xf>
    <xf numFmtId="0"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4" fontId="6" fillId="23" borderId="148">
      <alignment horizontal="right" vertical="center"/>
    </xf>
    <xf numFmtId="0" fontId="6" fillId="23" borderId="148">
      <alignment horizontal="right" vertical="center"/>
    </xf>
    <xf numFmtId="0" fontId="6" fillId="23" borderId="148">
      <alignment horizontal="right" vertical="center"/>
    </xf>
    <xf numFmtId="0" fontId="13" fillId="23" borderId="148">
      <alignment horizontal="right" vertical="center"/>
    </xf>
    <xf numFmtId="0" fontId="13" fillId="23" borderId="148">
      <alignment horizontal="right" vertical="center"/>
    </xf>
    <xf numFmtId="0" fontId="13" fillId="23"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4"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6" fillId="24" borderId="148">
      <alignment horizontal="right" vertical="center"/>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24" borderId="243">
      <alignment horizontal="left" vertical="center" wrapText="1" indent="2"/>
    </xf>
    <xf numFmtId="0" fontId="4" fillId="0" borderId="243">
      <alignment horizontal="left" vertical="center" wrapText="1" indent="2"/>
    </xf>
    <xf numFmtId="0" fontId="4" fillId="23" borderId="244">
      <alignment horizontal="left" vertical="center"/>
    </xf>
    <xf numFmtId="4" fontId="4" fillId="0" borderId="239">
      <alignment horizontal="right" vertical="center"/>
    </xf>
    <xf numFmtId="0" fontId="4" fillId="0" borderId="239">
      <alignment horizontal="right" vertical="center"/>
    </xf>
    <xf numFmtId="4" fontId="4" fillId="0" borderId="418">
      <alignment horizontal="right" vertical="center"/>
    </xf>
    <xf numFmtId="4" fontId="4" fillId="30" borderId="247"/>
    <xf numFmtId="4" fontId="4" fillId="30" borderId="247"/>
    <xf numFmtId="0" fontId="4" fillId="30" borderId="247"/>
    <xf numFmtId="0" fontId="4" fillId="30" borderId="247"/>
    <xf numFmtId="0" fontId="4" fillId="30" borderId="247"/>
    <xf numFmtId="0" fontId="4" fillId="30" borderId="247"/>
    <xf numFmtId="0" fontId="6" fillId="23" borderId="378">
      <alignment horizontal="right" vertical="center"/>
    </xf>
    <xf numFmtId="0" fontId="6" fillId="23" borderId="378">
      <alignment horizontal="right" vertical="center"/>
    </xf>
    <xf numFmtId="4" fontId="4" fillId="0" borderId="330">
      <alignment horizontal="right" vertical="center"/>
    </xf>
    <xf numFmtId="168" fontId="4" fillId="32" borderId="421" applyNumberFormat="0" applyFont="0" applyBorder="0" applyAlignment="0" applyProtection="0">
      <alignment horizontal="right" vertical="center"/>
    </xf>
    <xf numFmtId="0" fontId="4" fillId="0" borderId="239" applyNumberFormat="0" applyFill="0" applyAlignment="0" applyProtection="0"/>
    <xf numFmtId="4" fontId="4" fillId="0" borderId="330" applyFill="0" applyBorder="0" applyProtection="0">
      <alignment horizontal="right" vertical="center"/>
    </xf>
    <xf numFmtId="0" fontId="14" fillId="25" borderId="241" applyNumberFormat="0" applyAlignment="0" applyProtection="0"/>
    <xf numFmtId="49" fontId="5" fillId="0" borderId="239" applyNumberFormat="0" applyFill="0" applyBorder="0" applyProtection="0">
      <alignment horizontal="left" vertical="center"/>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4" fillId="0" borderId="99" applyNumberFormat="0" applyFont="0" applyFill="0" applyBorder="0" applyProtection="0">
      <alignment horizontal="left" vertical="center" indent="2"/>
    </xf>
    <xf numFmtId="49" fontId="5" fillId="0" borderId="287" applyNumberFormat="0" applyFill="0" applyBorder="0" applyProtection="0">
      <alignment horizontal="left" vertical="center"/>
    </xf>
    <xf numFmtId="0" fontId="24" fillId="10" borderId="194" applyNumberFormat="0" applyAlignment="0" applyProtection="0"/>
    <xf numFmtId="0" fontId="10" fillId="31" borderId="198" applyNumberFormat="0" applyFont="0" applyAlignment="0" applyProtection="0"/>
    <xf numFmtId="0" fontId="24" fillId="10" borderId="194" applyNumberFormat="0" applyAlignment="0" applyProtection="0"/>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49" fontId="4" fillId="0" borderId="59" applyNumberFormat="0" applyFont="0" applyFill="0" applyBorder="0" applyProtection="0">
      <alignment horizontal="left" vertical="center" indent="2"/>
    </xf>
    <xf numFmtId="0"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4"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6" fillId="23" borderId="59">
      <alignment horizontal="right" vertical="center"/>
    </xf>
    <xf numFmtId="0"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4"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0" fontId="13" fillId="23"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4"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6" fillId="24" borderId="59">
      <alignment horizontal="right" vertical="center"/>
    </xf>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4"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0" fontId="4" fillId="0" borderId="59">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 fontId="4" fillId="0" borderId="59" applyFill="0" applyBorder="0" applyProtection="0">
      <alignment horizontal="righ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49" fontId="5" fillId="0" borderId="59" applyNumberFormat="0" applyFill="0" applyBorder="0" applyProtection="0">
      <alignment horizontal="left" vertical="center"/>
    </xf>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4" fillId="0" borderId="59" applyNumberFormat="0" applyFill="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0"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49" fontId="4" fillId="0" borderId="67" applyNumberFormat="0" applyFont="0" applyFill="0" applyBorder="0" applyProtection="0">
      <alignment horizontal="left" vertical="center" indent="2"/>
    </xf>
    <xf numFmtId="0" fontId="4" fillId="0" borderId="63">
      <alignment horizontal="left" vertical="center" wrapText="1" indent="2"/>
    </xf>
    <xf numFmtId="0" fontId="50" fillId="0" borderId="68"/>
    <xf numFmtId="4" fontId="4" fillId="0" borderId="67" applyFill="0" applyBorder="0" applyProtection="0">
      <alignment horizontal="right" vertical="center"/>
    </xf>
    <xf numFmtId="0" fontId="4" fillId="0" borderId="67" applyNumberFormat="0" applyFill="0" applyAlignment="0" applyProtection="0"/>
    <xf numFmtId="196" fontId="4" fillId="0" borderId="67">
      <alignment horizontal="right" vertical="center"/>
    </xf>
    <xf numFmtId="49" fontId="5" fillId="0" borderId="67" applyNumberFormat="0" applyFill="0" applyBorder="0" applyProtection="0">
      <alignment horizontal="left" vertical="center"/>
    </xf>
    <xf numFmtId="0" fontId="50" fillId="0" borderId="68"/>
    <xf numFmtId="0" fontId="6" fillId="24" borderId="67">
      <alignment horizontal="right" vertical="center"/>
    </xf>
    <xf numFmtId="0" fontId="18" fillId="25" borderId="62" applyNumberFormat="0" applyAlignment="0" applyProtection="0"/>
    <xf numFmtId="0" fontId="24" fillId="10" borderId="62" applyNumberFormat="0" applyAlignment="0" applyProtection="0"/>
    <xf numFmtId="0" fontId="9" fillId="31" borderId="66" applyNumberFormat="0" applyFont="0" applyAlignment="0" applyProtection="0"/>
    <xf numFmtId="0" fontId="14" fillId="25" borderId="61" applyNumberFormat="0" applyAlignment="0" applyProtection="0"/>
    <xf numFmtId="0" fontId="4" fillId="30" borderId="67"/>
    <xf numFmtId="0" fontId="3" fillId="0" borderId="67" applyNumberFormat="0" applyFill="0" applyProtection="0">
      <alignment horizontal="right"/>
    </xf>
    <xf numFmtId="0" fontId="44" fillId="34" borderId="67" applyNumberFormat="0" applyProtection="0">
      <alignment horizontal="right"/>
    </xf>
    <xf numFmtId="0" fontId="44" fillId="34" borderId="67" applyNumberFormat="0" applyProtection="0">
      <alignment horizontal="left"/>
    </xf>
    <xf numFmtId="0" fontId="3" fillId="0" borderId="67" applyNumberFormat="0" applyFill="0" applyProtection="0">
      <alignment horizontal="right"/>
    </xf>
    <xf numFmtId="0" fontId="26" fillId="0" borderId="65" applyNumberFormat="0" applyFill="0" applyAlignment="0" applyProtection="0"/>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0"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4" fillId="25" borderId="61"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8"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19" fillId="25" borderId="62" applyNumberFormat="0" applyAlignment="0" applyProtection="0"/>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24"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0" borderId="63">
      <alignment horizontal="left" vertical="center" wrapText="1" indent="2"/>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4" fillId="23" borderId="64">
      <alignment horizontal="left" vertical="center"/>
    </xf>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4" fillId="10" borderId="62" applyNumberFormat="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6" fillId="0" borderId="65" applyNumberFormat="0" applyFill="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25" fillId="10" borderId="62" applyNumberForma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10"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3" fillId="31" borderId="66" applyNumberFormat="0" applyFon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0" fontId="15" fillId="25" borderId="61" applyNumberFormat="0" applyAlignment="0" applyProtection="0"/>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168" fontId="4" fillId="32" borderId="67" applyNumberFormat="0" applyFont="0" applyBorder="0" applyAlignment="0" applyProtection="0">
      <alignment horizontal="right" vertical="center"/>
    </xf>
    <xf numFmtId="0"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4"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4" fillId="30" borderId="67"/>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0" fontId="27" fillId="0" borderId="65" applyNumberFormat="0" applyFill="0" applyAlignment="0" applyProtection="0"/>
    <xf numFmtId="49" fontId="4" fillId="0" borderId="67" applyNumberFormat="0" applyFont="0" applyFill="0" applyBorder="0" applyProtection="0">
      <alignment horizontal="left" vertical="center" indent="2"/>
    </xf>
    <xf numFmtId="0" fontId="4" fillId="0" borderId="63">
      <alignment horizontal="left" vertical="center" wrapText="1" indent="2"/>
    </xf>
    <xf numFmtId="4" fontId="4" fillId="0" borderId="330">
      <alignment horizontal="right" vertical="center"/>
    </xf>
    <xf numFmtId="4" fontId="4" fillId="30" borderId="247"/>
    <xf numFmtId="0" fontId="50" fillId="0" borderId="68"/>
    <xf numFmtId="4" fontId="4" fillId="0" borderId="67" applyFill="0" applyBorder="0" applyProtection="0">
      <alignment horizontal="right" vertical="center"/>
    </xf>
    <xf numFmtId="0" fontId="4" fillId="0" borderId="67" applyNumberFormat="0" applyFill="0" applyAlignment="0" applyProtection="0"/>
    <xf numFmtId="196" fontId="4" fillId="0" borderId="67">
      <alignment horizontal="right" vertical="center"/>
    </xf>
    <xf numFmtId="49" fontId="5" fillId="0" borderId="67" applyNumberFormat="0" applyFill="0" applyBorder="0" applyProtection="0">
      <alignment horizontal="left" vertical="center"/>
    </xf>
    <xf numFmtId="0" fontId="4" fillId="24" borderId="334">
      <alignment horizontal="left" vertical="center" wrapText="1" indent="2"/>
    </xf>
    <xf numFmtId="49" fontId="4" fillId="0" borderId="247" applyNumberFormat="0" applyFont="0" applyFill="0" applyBorder="0" applyProtection="0">
      <alignment horizontal="left" vertical="center" indent="2"/>
    </xf>
    <xf numFmtId="49" fontId="5" fillId="0" borderId="239" applyNumberFormat="0" applyFill="0" applyBorder="0" applyProtection="0">
      <alignment horizontal="left" vertical="center"/>
    </xf>
    <xf numFmtId="0" fontId="24" fillId="10" borderId="194" applyNumberFormat="0" applyAlignment="0" applyProtection="0"/>
    <xf numFmtId="49" fontId="5" fillId="0" borderId="418" applyNumberFormat="0" applyFill="0" applyBorder="0" applyProtection="0">
      <alignment horizontal="left" vertical="center"/>
    </xf>
    <xf numFmtId="0" fontId="4" fillId="30" borderId="247"/>
    <xf numFmtId="0" fontId="50" fillId="0" borderId="68"/>
    <xf numFmtId="0" fontId="4" fillId="24" borderId="334">
      <alignment horizontal="left" vertical="center" wrapText="1" indent="2"/>
    </xf>
    <xf numFmtId="0" fontId="4" fillId="23" borderId="335">
      <alignment horizontal="left" vertical="center"/>
    </xf>
    <xf numFmtId="0" fontId="27" fillId="0" borderId="336" applyNumberFormat="0" applyFill="0" applyAlignment="0" applyProtection="0"/>
    <xf numFmtId="0" fontId="4" fillId="0" borderId="418">
      <alignment horizontal="right" vertical="center"/>
    </xf>
    <xf numFmtId="0" fontId="4" fillId="0" borderId="418" applyNumberFormat="0" applyFill="0" applyAlignment="0" applyProtection="0"/>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 fontId="4" fillId="0" borderId="239" applyFill="0" applyBorder="0" applyProtection="0">
      <alignment horizontal="right" vertical="center"/>
    </xf>
    <xf numFmtId="49" fontId="5" fillId="0" borderId="239" applyNumberFormat="0" applyFill="0" applyBorder="0" applyProtection="0">
      <alignment horizontal="lef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4"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0" fontId="4" fillId="0" borderId="148">
      <alignment horizontal="right" vertical="center"/>
    </xf>
    <xf numFmtId="49" fontId="5" fillId="0" borderId="239" applyNumberFormat="0" applyFill="0" applyBorder="0" applyProtection="0">
      <alignment horizontal="left" vertical="center"/>
    </xf>
    <xf numFmtId="0" fontId="4" fillId="0" borderId="239" applyNumberFormat="0" applyFill="0" applyAlignment="0" applyProtection="0"/>
    <xf numFmtId="49" fontId="4" fillId="0" borderId="378" applyNumberFormat="0" applyFont="0" applyFill="0" applyBorder="0" applyProtection="0">
      <alignment horizontal="left" vertical="center" indent="2"/>
    </xf>
    <xf numFmtId="4" fontId="4" fillId="0" borderId="330">
      <alignment horizontal="right" vertical="center"/>
    </xf>
    <xf numFmtId="0" fontId="6" fillId="24" borderId="67">
      <alignment horizontal="right" vertical="center"/>
    </xf>
    <xf numFmtId="0" fontId="18" fillId="25" borderId="62" applyNumberFormat="0" applyAlignment="0" applyProtection="0"/>
    <xf numFmtId="0" fontId="24" fillId="10" borderId="62" applyNumberFormat="0" applyAlignment="0" applyProtection="0"/>
    <xf numFmtId="0" fontId="9" fillId="31" borderId="66" applyNumberFormat="0" applyFont="0" applyAlignment="0" applyProtection="0"/>
    <xf numFmtId="0" fontId="14" fillId="25" borderId="61" applyNumberFormat="0" applyAlignment="0" applyProtection="0"/>
    <xf numFmtId="0" fontId="4" fillId="30" borderId="67"/>
    <xf numFmtId="0" fontId="3" fillId="0" borderId="67" applyNumberFormat="0" applyFill="0" applyProtection="0">
      <alignment horizontal="right"/>
    </xf>
    <xf numFmtId="0" fontId="44" fillId="34" borderId="67" applyNumberFormat="0" applyProtection="0">
      <alignment horizontal="right"/>
    </xf>
    <xf numFmtId="0" fontId="44" fillId="34" borderId="67" applyNumberFormat="0" applyProtection="0">
      <alignment horizontal="left"/>
    </xf>
    <xf numFmtId="0" fontId="3" fillId="0" borderId="67" applyNumberFormat="0" applyFill="0" applyProtection="0">
      <alignment horizontal="right"/>
    </xf>
    <xf numFmtId="0" fontId="26" fillId="0" borderId="65" applyNumberFormat="0" applyFill="0" applyAlignment="0" applyProtection="0"/>
    <xf numFmtId="0" fontId="25" fillId="10" borderId="194" applyNumberFormat="0" applyAlignment="0" applyProtection="0"/>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49" fontId="4" fillId="0" borderId="67" applyNumberFormat="0" applyFont="0" applyFill="0" applyBorder="0" applyProtection="0">
      <alignment horizontal="left" vertical="center" indent="2"/>
    </xf>
    <xf numFmtId="0"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4"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6" fillId="23" borderId="67">
      <alignment horizontal="right" vertical="center"/>
    </xf>
    <xf numFmtId="0"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4"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0" fontId="13" fillId="23"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4"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6" fillId="24" borderId="67">
      <alignment horizontal="right" vertical="center"/>
    </xf>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4" fillId="25" borderId="69"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8"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19" fillId="25" borderId="70" applyNumberFormat="0" applyAlignment="0" applyProtection="0"/>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24"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0" borderId="71">
      <alignment horizontal="left" vertical="center" wrapText="1" indent="2"/>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4" fillId="23" borderId="72">
      <alignment horizontal="left" vertical="center"/>
    </xf>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4" fillId="10" borderId="70" applyNumberFormat="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6" fillId="0" borderId="73" applyNumberFormat="0" applyFill="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25" fillId="10" borderId="70" applyNumberFormat="0" applyAlignment="0" applyProtection="0"/>
    <xf numFmtId="0"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4"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0" fontId="4" fillId="0" borderId="67">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 fontId="4" fillId="0" borderId="67" applyFill="0" applyBorder="0" applyProtection="0">
      <alignment horizontal="righ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49" fontId="5" fillId="0" borderId="67" applyNumberFormat="0" applyFill="0" applyBorder="0" applyProtection="0">
      <alignment horizontal="left" vertical="center"/>
    </xf>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4" fillId="0" borderId="67" applyNumberFormat="0" applyFill="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10" fillId="31" borderId="74" applyNumberFormat="0" applyFont="0" applyAlignment="0" applyProtection="0"/>
    <xf numFmtId="0" fontId="3" fillId="31" borderId="74" applyNumberFormat="0" applyFont="0" applyAlignment="0" applyProtection="0"/>
    <xf numFmtId="0" fontId="3" fillId="31" borderId="74" applyNumberFormat="0" applyFont="0" applyAlignment="0" applyProtection="0"/>
    <xf numFmtId="0" fontId="3" fillId="31" borderId="74" applyNumberFormat="0" applyFont="0" applyAlignment="0" applyProtection="0"/>
    <xf numFmtId="0" fontId="3" fillId="31" borderId="74" applyNumberFormat="0" applyFont="0" applyAlignment="0" applyProtection="0"/>
    <xf numFmtId="0" fontId="3" fillId="31" borderId="74" applyNumberFormat="0" applyFont="0" applyAlignment="0" applyProtection="0"/>
    <xf numFmtId="0" fontId="3" fillId="31" borderId="74" applyNumberFormat="0" applyFont="0" applyAlignment="0" applyProtection="0"/>
    <xf numFmtId="0" fontId="3" fillId="31" borderId="74" applyNumberFormat="0" applyFon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0" fontId="15" fillId="25" borderId="69" applyNumberFormat="0" applyAlignment="0" applyProtection="0"/>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168" fontId="4" fillId="32" borderId="75" applyNumberFormat="0" applyFont="0" applyBorder="0" applyAlignment="0" applyProtection="0">
      <alignment horizontal="right" vertical="center"/>
    </xf>
    <xf numFmtId="0"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4"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4" fillId="30" borderId="75"/>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0" fontId="27" fillId="0" borderId="73" applyNumberFormat="0" applyFill="0" applyAlignment="0" applyProtection="0"/>
    <xf numFmtId="49" fontId="4" fillId="0" borderId="75" applyNumberFormat="0" applyFont="0" applyFill="0" applyBorder="0" applyProtection="0">
      <alignment horizontal="left" vertical="center" indent="2"/>
    </xf>
    <xf numFmtId="0" fontId="4" fillId="0" borderId="71">
      <alignment horizontal="left" vertical="center" wrapText="1" indent="2"/>
    </xf>
    <xf numFmtId="0" fontId="50" fillId="0" borderId="76"/>
    <xf numFmtId="4" fontId="4" fillId="0" borderId="75" applyFill="0" applyBorder="0" applyProtection="0">
      <alignment horizontal="right" vertical="center"/>
    </xf>
    <xf numFmtId="0" fontId="4" fillId="0" borderId="75" applyNumberFormat="0" applyFill="0" applyAlignment="0" applyProtection="0"/>
    <xf numFmtId="196" fontId="4" fillId="0" borderId="75">
      <alignment horizontal="right" vertical="center"/>
    </xf>
    <xf numFmtId="49" fontId="5" fillId="0" borderId="75" applyNumberFormat="0" applyFill="0" applyBorder="0" applyProtection="0">
      <alignment horizontal="left" vertical="center"/>
    </xf>
    <xf numFmtId="0" fontId="50" fillId="0" borderId="76"/>
    <xf numFmtId="0" fontId="4" fillId="23" borderId="80">
      <alignment horizontal="left" vertical="center"/>
    </xf>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0"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4" fontId="6" fillId="24" borderId="85">
      <alignment horizontal="right" vertical="center"/>
    </xf>
    <xf numFmtId="0" fontId="6" fillId="24" borderId="85">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0"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4" fontId="6" fillId="24" borderId="80">
      <alignment horizontal="right" vertical="center"/>
    </xf>
    <xf numFmtId="0" fontId="6" fillId="24" borderId="80">
      <alignment horizontal="right" vertical="center"/>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49" fontId="4" fillId="0" borderId="80" applyNumberFormat="0" applyFont="0" applyFill="0" applyBorder="0" applyProtection="0">
      <alignment horizontal="left" vertical="center" indent="5"/>
    </xf>
    <xf numFmtId="0" fontId="6" fillId="24" borderId="75">
      <alignment horizontal="right" vertical="center"/>
    </xf>
    <xf numFmtId="0" fontId="18" fillId="25" borderId="70" applyNumberFormat="0" applyAlignment="0" applyProtection="0"/>
    <xf numFmtId="0" fontId="24" fillId="10" borderId="70" applyNumberFormat="0" applyAlignment="0" applyProtection="0"/>
    <xf numFmtId="0" fontId="9" fillId="31" borderId="74" applyNumberFormat="0" applyFont="0" applyAlignment="0" applyProtection="0"/>
    <xf numFmtId="0" fontId="14" fillId="25" borderId="69" applyNumberFormat="0" applyAlignment="0" applyProtection="0"/>
    <xf numFmtId="0" fontId="4" fillId="30" borderId="75"/>
    <xf numFmtId="0" fontId="3" fillId="0" borderId="75" applyNumberFormat="0" applyFill="0" applyProtection="0">
      <alignment horizontal="right"/>
    </xf>
    <xf numFmtId="0" fontId="44" fillId="34" borderId="75" applyNumberFormat="0" applyProtection="0">
      <alignment horizontal="right"/>
    </xf>
    <xf numFmtId="0" fontId="44" fillId="34" borderId="75" applyNumberFormat="0" applyProtection="0">
      <alignment horizontal="left"/>
    </xf>
    <xf numFmtId="0" fontId="3" fillId="0" borderId="75" applyNumberFormat="0" applyFill="0" applyProtection="0">
      <alignment horizontal="right"/>
    </xf>
    <xf numFmtId="0" fontId="26" fillId="0" borderId="73" applyNumberFormat="0" applyFill="0" applyAlignment="0" applyProtection="0"/>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49" fontId="4" fillId="0" borderId="75" applyNumberFormat="0" applyFont="0" applyFill="0" applyBorder="0" applyProtection="0">
      <alignment horizontal="left" vertical="center" indent="2"/>
    </xf>
    <xf numFmtId="0"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4"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6" fillId="23" borderId="75">
      <alignment horizontal="right" vertical="center"/>
    </xf>
    <xf numFmtId="0"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4"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0" fontId="13" fillId="23"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4"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6" fillId="24" borderId="75">
      <alignment horizontal="right" vertical="center"/>
    </xf>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4" fillId="25" borderId="77"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8"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19" fillId="25" borderId="78" applyNumberFormat="0" applyAlignment="0" applyProtection="0"/>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24"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0" borderId="79">
      <alignment horizontal="left" vertical="center" wrapText="1" indent="2"/>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4" fillId="23" borderId="80">
      <alignment horizontal="left" vertical="center"/>
    </xf>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4" fillId="10" borderId="78" applyNumberFormat="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6" fillId="0" borderId="81" applyNumberFormat="0" applyFill="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25" fillId="10" borderId="78" applyNumberFormat="0" applyAlignment="0" applyProtection="0"/>
    <xf numFmtId="0"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4"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0" fontId="4" fillId="0" borderId="75">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 fontId="4" fillId="0" borderId="75" applyFill="0" applyBorder="0" applyProtection="0">
      <alignment horizontal="righ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49" fontId="5" fillId="0" borderId="75" applyNumberFormat="0" applyFill="0" applyBorder="0" applyProtection="0">
      <alignment horizontal="left" vertical="center"/>
    </xf>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4" fillId="0" borderId="75" applyNumberFormat="0" applyFill="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10" fillId="31" borderId="82" applyNumberFormat="0" applyFont="0" applyAlignment="0" applyProtection="0"/>
    <xf numFmtId="0" fontId="3" fillId="31" borderId="82" applyNumberFormat="0" applyFont="0" applyAlignment="0" applyProtection="0"/>
    <xf numFmtId="0" fontId="3" fillId="31" borderId="82" applyNumberFormat="0" applyFont="0" applyAlignment="0" applyProtection="0"/>
    <xf numFmtId="0" fontId="3" fillId="31" borderId="82" applyNumberFormat="0" applyFont="0" applyAlignment="0" applyProtection="0"/>
    <xf numFmtId="0" fontId="3" fillId="31" borderId="82" applyNumberFormat="0" applyFont="0" applyAlignment="0" applyProtection="0"/>
    <xf numFmtId="0" fontId="3" fillId="31" borderId="82" applyNumberFormat="0" applyFont="0" applyAlignment="0" applyProtection="0"/>
    <xf numFmtId="0" fontId="3" fillId="31" borderId="82" applyNumberFormat="0" applyFont="0" applyAlignment="0" applyProtection="0"/>
    <xf numFmtId="0" fontId="3" fillId="31" borderId="82" applyNumberFormat="0" applyFon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0" fontId="15" fillId="25" borderId="77" applyNumberFormat="0" applyAlignment="0" applyProtection="0"/>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0"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49" fontId="4" fillId="0" borderId="83" applyNumberFormat="0" applyFont="0" applyFill="0" applyBorder="0" applyProtection="0">
      <alignment horizontal="left" vertical="center" indent="2"/>
    </xf>
    <xf numFmtId="0" fontId="4" fillId="0" borderId="79">
      <alignment horizontal="left" vertical="center" wrapText="1" indent="2"/>
    </xf>
    <xf numFmtId="0" fontId="50" fillId="0" borderId="84"/>
    <xf numFmtId="4" fontId="4" fillId="0" borderId="83" applyFill="0" applyBorder="0" applyProtection="0">
      <alignment horizontal="right" vertical="center"/>
    </xf>
    <xf numFmtId="0" fontId="4" fillId="0" borderId="83" applyNumberFormat="0" applyFill="0" applyAlignment="0" applyProtection="0"/>
    <xf numFmtId="196" fontId="4" fillId="0" borderId="83">
      <alignment horizontal="right" vertical="center"/>
    </xf>
    <xf numFmtId="49" fontId="5" fillId="0" borderId="83" applyNumberFormat="0" applyFill="0" applyBorder="0" applyProtection="0">
      <alignment horizontal="left" vertical="center"/>
    </xf>
    <xf numFmtId="0" fontId="50" fillId="0" borderId="84"/>
    <xf numFmtId="0" fontId="6" fillId="24" borderId="83">
      <alignment horizontal="right" vertical="center"/>
    </xf>
    <xf numFmtId="0" fontId="18" fillId="25" borderId="78" applyNumberFormat="0" applyAlignment="0" applyProtection="0"/>
    <xf numFmtId="0" fontId="24" fillId="10" borderId="78" applyNumberFormat="0" applyAlignment="0" applyProtection="0"/>
    <xf numFmtId="0" fontId="9" fillId="31" borderId="82" applyNumberFormat="0" applyFont="0" applyAlignment="0" applyProtection="0"/>
    <xf numFmtId="0" fontId="14" fillId="25" borderId="77" applyNumberFormat="0" applyAlignment="0" applyProtection="0"/>
    <xf numFmtId="0" fontId="4" fillId="30" borderId="83"/>
    <xf numFmtId="0" fontId="3" fillId="0" borderId="83" applyNumberFormat="0" applyFill="0" applyProtection="0">
      <alignment horizontal="right"/>
    </xf>
    <xf numFmtId="0" fontId="44" fillId="34" borderId="83" applyNumberFormat="0" applyProtection="0">
      <alignment horizontal="right"/>
    </xf>
    <xf numFmtId="0" fontId="44" fillId="34" borderId="83" applyNumberFormat="0" applyProtection="0">
      <alignment horizontal="left"/>
    </xf>
    <xf numFmtId="0" fontId="3" fillId="0" borderId="83" applyNumberFormat="0" applyFill="0" applyProtection="0">
      <alignment horizontal="right"/>
    </xf>
    <xf numFmtId="0" fontId="26" fillId="0" borderId="81" applyNumberFormat="0" applyFill="0" applyAlignment="0" applyProtection="0"/>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0"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18" fillId="25" borderId="87" applyNumberFormat="0" applyAlignment="0" applyProtection="0"/>
    <xf numFmtId="0" fontId="24" fillId="10" borderId="87" applyNumberFormat="0" applyAlignment="0" applyProtection="0"/>
    <xf numFmtId="0" fontId="9" fillId="31" borderId="91" applyNumberFormat="0" applyFont="0" applyAlignment="0" applyProtection="0"/>
    <xf numFmtId="0" fontId="14" fillId="25" borderId="86" applyNumberFormat="0" applyAlignment="0" applyProtection="0"/>
    <xf numFmtId="0" fontId="26" fillId="0" borderId="90" applyNumberFormat="0" applyFill="0" applyAlignment="0" applyProtection="0"/>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0"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0"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49" fontId="4" fillId="0" borderId="83" applyNumberFormat="0" applyFont="0" applyFill="0" applyBorder="0" applyProtection="0">
      <alignment horizontal="left" vertical="center" indent="2"/>
    </xf>
    <xf numFmtId="0" fontId="4" fillId="0" borderId="88">
      <alignment horizontal="left" vertical="center" wrapText="1" indent="2"/>
    </xf>
    <xf numFmtId="0" fontId="50" fillId="0" borderId="84"/>
    <xf numFmtId="4" fontId="4" fillId="0" borderId="83" applyFill="0" applyBorder="0" applyProtection="0">
      <alignment horizontal="right" vertical="center"/>
    </xf>
    <xf numFmtId="0" fontId="4" fillId="0" borderId="83" applyNumberFormat="0" applyFill="0" applyAlignment="0" applyProtection="0"/>
    <xf numFmtId="196" fontId="4" fillId="0" borderId="83">
      <alignment horizontal="right" vertical="center"/>
    </xf>
    <xf numFmtId="49" fontId="5" fillId="0" borderId="83" applyNumberFormat="0" applyFill="0" applyBorder="0" applyProtection="0">
      <alignment horizontal="left" vertical="center"/>
    </xf>
    <xf numFmtId="0" fontId="50" fillId="0" borderId="84"/>
    <xf numFmtId="0" fontId="6" fillId="24" borderId="83">
      <alignment horizontal="right" vertical="center"/>
    </xf>
    <xf numFmtId="0" fontId="18" fillId="25" borderId="87" applyNumberFormat="0" applyAlignment="0" applyProtection="0"/>
    <xf numFmtId="0" fontId="24" fillId="10" borderId="87" applyNumberFormat="0" applyAlignment="0" applyProtection="0"/>
    <xf numFmtId="0" fontId="9" fillId="31" borderId="91" applyNumberFormat="0" applyFont="0" applyAlignment="0" applyProtection="0"/>
    <xf numFmtId="0" fontId="14" fillId="25" borderId="86" applyNumberFormat="0" applyAlignment="0" applyProtection="0"/>
    <xf numFmtId="0" fontId="4" fillId="30" borderId="83"/>
    <xf numFmtId="0" fontId="3" fillId="0" borderId="83" applyNumberFormat="0" applyFill="0" applyProtection="0">
      <alignment horizontal="right"/>
    </xf>
    <xf numFmtId="0" fontId="44" fillId="34" borderId="83" applyNumberFormat="0" applyProtection="0">
      <alignment horizontal="right"/>
    </xf>
    <xf numFmtId="0" fontId="44" fillId="34" borderId="83" applyNumberFormat="0" applyProtection="0">
      <alignment horizontal="left"/>
    </xf>
    <xf numFmtId="0" fontId="3" fillId="0" borderId="83" applyNumberFormat="0" applyFill="0" applyProtection="0">
      <alignment horizontal="right"/>
    </xf>
    <xf numFmtId="0" fontId="26" fillId="0" borderId="90" applyNumberFormat="0" applyFill="0" applyAlignment="0" applyProtection="0"/>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0"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49" fontId="4" fillId="0" borderId="92" applyNumberFormat="0" applyFont="0" applyFill="0" applyBorder="0" applyProtection="0">
      <alignment horizontal="left" vertical="center" indent="2"/>
    </xf>
    <xf numFmtId="0"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4"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6" fillId="23" borderId="92">
      <alignment horizontal="right" vertical="center"/>
    </xf>
    <xf numFmtId="0"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4"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13" fillId="23" borderId="92">
      <alignment horizontal="right" vertical="center"/>
    </xf>
    <xf numFmtId="0"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4"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6" fillId="24" borderId="92">
      <alignment horizontal="right" vertical="center"/>
    </xf>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4" fillId="25" borderId="86"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8"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0" fontId="19" fillId="25" borderId="87" applyNumberFormat="0" applyAlignment="0" applyProtection="0"/>
    <xf numFmtId="168" fontId="4" fillId="32" borderId="338" applyNumberFormat="0" applyFont="0" applyBorder="0" applyAlignment="0" applyProtection="0">
      <alignment horizontal="right" vertical="center"/>
    </xf>
    <xf numFmtId="168" fontId="4" fillId="32" borderId="338" applyNumberFormat="0" applyFont="0" applyBorder="0" applyAlignment="0" applyProtection="0">
      <alignment horizontal="right" vertical="center"/>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24"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0" borderId="88">
      <alignment horizontal="left" vertical="center" wrapText="1" indent="2"/>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4" fillId="23" borderId="89">
      <alignment horizontal="left" vertical="center"/>
    </xf>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4" fillId="10" borderId="87" applyNumberFormat="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6" fillId="0" borderId="90" applyNumberFormat="0" applyFill="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25" fillId="10" borderId="87" applyNumberFormat="0" applyAlignment="0" applyProtection="0"/>
    <xf numFmtId="0"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4"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0" fontId="4" fillId="0" borderId="92">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 fontId="4" fillId="0" borderId="92" applyFill="0" applyBorder="0" applyProtection="0">
      <alignment horizontal="righ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49" fontId="5" fillId="0" borderId="92" applyNumberFormat="0" applyFill="0" applyBorder="0" applyProtection="0">
      <alignment horizontal="left" vertical="center"/>
    </xf>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4" fillId="0" borderId="92" applyNumberFormat="0" applyFill="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10"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3" fillId="31" borderId="91" applyNumberFormat="0" applyFon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0" fontId="15" fillId="25" borderId="86" applyNumberFormat="0" applyAlignment="0" applyProtection="0"/>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168" fontId="4" fillId="32" borderId="83" applyNumberFormat="0" applyFont="0" applyBorder="0" applyAlignment="0" applyProtection="0">
      <alignment horizontal="right" vertical="center"/>
    </xf>
    <xf numFmtId="0"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4"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4" fillId="30" borderId="83"/>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0" fontId="27" fillId="0" borderId="90" applyNumberFormat="0" applyFill="0" applyAlignment="0" applyProtection="0"/>
    <xf numFmtId="49" fontId="4" fillId="0" borderId="83" applyNumberFormat="0" applyFont="0" applyFill="0" applyBorder="0" applyProtection="0">
      <alignment horizontal="left" vertical="center" indent="2"/>
    </xf>
    <xf numFmtId="0" fontId="4" fillId="0" borderId="88">
      <alignment horizontal="left" vertical="center" wrapText="1" indent="2"/>
    </xf>
    <xf numFmtId="4" fontId="4" fillId="30" borderId="247"/>
    <xf numFmtId="0" fontId="50" fillId="0" borderId="84"/>
    <xf numFmtId="4" fontId="4" fillId="0" borderId="83" applyFill="0" applyBorder="0" applyProtection="0">
      <alignment horizontal="right" vertical="center"/>
    </xf>
    <xf numFmtId="0" fontId="4" fillId="0" borderId="83" applyNumberFormat="0" applyFill="0" applyAlignment="0" applyProtection="0"/>
    <xf numFmtId="196" fontId="4" fillId="0" borderId="83">
      <alignment horizontal="right" vertical="center"/>
    </xf>
    <xf numFmtId="49" fontId="5" fillId="0" borderId="83" applyNumberFormat="0" applyFill="0" applyBorder="0" applyProtection="0">
      <alignment horizontal="left" vertical="center"/>
    </xf>
    <xf numFmtId="0" fontId="24" fillId="10" borderId="194" applyNumberFormat="0" applyAlignment="0" applyProtection="0"/>
    <xf numFmtId="4" fontId="4" fillId="30" borderId="247"/>
    <xf numFmtId="0" fontId="50" fillId="0" borderId="84"/>
    <xf numFmtId="0" fontId="6" fillId="24" borderId="83">
      <alignment horizontal="right" vertical="center"/>
    </xf>
    <xf numFmtId="0" fontId="18" fillId="25" borderId="87" applyNumberFormat="0" applyAlignment="0" applyProtection="0"/>
    <xf numFmtId="168" fontId="4" fillId="32" borderId="338" applyNumberFormat="0" applyFont="0" applyBorder="0" applyAlignment="0" applyProtection="0">
      <alignment horizontal="right" vertical="center"/>
    </xf>
    <xf numFmtId="0" fontId="24" fillId="10" borderId="87" applyNumberFormat="0" applyAlignment="0" applyProtection="0"/>
    <xf numFmtId="0" fontId="9" fillId="31" borderId="91" applyNumberFormat="0" applyFont="0" applyAlignment="0" applyProtection="0"/>
    <xf numFmtId="0" fontId="14" fillId="25" borderId="86" applyNumberFormat="0" applyAlignment="0" applyProtection="0"/>
    <xf numFmtId="0" fontId="4" fillId="30" borderId="83"/>
    <xf numFmtId="0" fontId="3" fillId="0" borderId="83" applyNumberFormat="0" applyFill="0" applyProtection="0">
      <alignment horizontal="right"/>
    </xf>
    <xf numFmtId="0" fontId="44" fillId="34" borderId="83" applyNumberFormat="0" applyProtection="0">
      <alignment horizontal="right"/>
    </xf>
    <xf numFmtId="0" fontId="44" fillId="34" borderId="83" applyNumberFormat="0" applyProtection="0">
      <alignment horizontal="left"/>
    </xf>
    <xf numFmtId="0" fontId="3" fillId="0" borderId="83" applyNumberFormat="0" applyFill="0" applyProtection="0">
      <alignment horizontal="right"/>
    </xf>
    <xf numFmtId="0" fontId="26" fillId="0" borderId="90" applyNumberFormat="0" applyFill="0" applyAlignment="0" applyProtection="0"/>
    <xf numFmtId="0" fontId="25" fillId="10" borderId="194" applyNumberFormat="0" applyAlignment="0" applyProtection="0"/>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49" fontId="4" fillId="0" borderId="83" applyNumberFormat="0" applyFont="0" applyFill="0" applyBorder="0" applyProtection="0">
      <alignment horizontal="left" vertical="center" indent="2"/>
    </xf>
    <xf numFmtId="0"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4"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6" fillId="23" borderId="83">
      <alignment horizontal="right" vertical="center"/>
    </xf>
    <xf numFmtId="0"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4"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0" fontId="13" fillId="23"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4"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6" fillId="24" borderId="83">
      <alignment horizontal="right" vertical="center"/>
    </xf>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4" fillId="25" borderId="93"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8"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19" fillId="25" borderId="94" applyNumberFormat="0" applyAlignment="0" applyProtection="0"/>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24"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0" borderId="95">
      <alignment horizontal="left" vertical="center" wrapText="1" indent="2"/>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4" fillId="23" borderId="96">
      <alignment horizontal="left" vertical="center"/>
    </xf>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4" fillId="10" borderId="94" applyNumberFormat="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6" fillId="0" borderId="97" applyNumberFormat="0" applyFill="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25" fillId="10" borderId="94" applyNumberFormat="0" applyAlignment="0" applyProtection="0"/>
    <xf numFmtId="0"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4"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0" fontId="4" fillId="0" borderId="83">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 fontId="4" fillId="0" borderId="83" applyFill="0" applyBorder="0" applyProtection="0">
      <alignment horizontal="righ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49" fontId="5" fillId="0" borderId="83" applyNumberFormat="0" applyFill="0" applyBorder="0" applyProtection="0">
      <alignment horizontal="left" vertical="center"/>
    </xf>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4" fillId="0" borderId="83" applyNumberFormat="0" applyFill="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10" fillId="31" borderId="98" applyNumberFormat="0" applyFont="0" applyAlignment="0" applyProtection="0"/>
    <xf numFmtId="0" fontId="3" fillId="31" borderId="98" applyNumberFormat="0" applyFont="0" applyAlignment="0" applyProtection="0"/>
    <xf numFmtId="0" fontId="3" fillId="31" borderId="98" applyNumberFormat="0" applyFont="0" applyAlignment="0" applyProtection="0"/>
    <xf numFmtId="0" fontId="3" fillId="31" borderId="98" applyNumberFormat="0" applyFont="0" applyAlignment="0" applyProtection="0"/>
    <xf numFmtId="0" fontId="3" fillId="31" borderId="98" applyNumberFormat="0" applyFont="0" applyAlignment="0" applyProtection="0"/>
    <xf numFmtId="0" fontId="3" fillId="31" borderId="98" applyNumberFormat="0" applyFont="0" applyAlignment="0" applyProtection="0"/>
    <xf numFmtId="0" fontId="3" fillId="31" borderId="98" applyNumberFormat="0" applyFont="0" applyAlignment="0" applyProtection="0"/>
    <xf numFmtId="0" fontId="3" fillId="31" borderId="98" applyNumberFormat="0" applyFon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0" fontId="15" fillId="25" borderId="93" applyNumberFormat="0" applyAlignment="0" applyProtection="0"/>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168" fontId="4" fillId="32" borderId="99" applyNumberFormat="0" applyFont="0" applyBorder="0" applyAlignment="0" applyProtection="0">
      <alignment horizontal="right" vertical="center"/>
    </xf>
    <xf numFmtId="0"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4"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4" fillId="30" borderId="99"/>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0" fontId="27" fillId="0" borderId="97" applyNumberFormat="0" applyFill="0" applyAlignment="0" applyProtection="0"/>
    <xf numFmtId="49" fontId="4" fillId="0" borderId="99" applyNumberFormat="0" applyFont="0" applyFill="0" applyBorder="0" applyProtection="0">
      <alignment horizontal="left" vertical="center" indent="2"/>
    </xf>
    <xf numFmtId="0" fontId="4" fillId="0" borderId="95">
      <alignment horizontal="left" vertical="center" wrapText="1" indent="2"/>
    </xf>
    <xf numFmtId="0" fontId="50" fillId="0" borderId="100"/>
    <xf numFmtId="4" fontId="4" fillId="0" borderId="99" applyFill="0" applyBorder="0" applyProtection="0">
      <alignment horizontal="right" vertical="center"/>
    </xf>
    <xf numFmtId="0" fontId="4" fillId="0" borderId="99" applyNumberFormat="0" applyFill="0" applyAlignment="0" applyProtection="0"/>
    <xf numFmtId="196" fontId="4" fillId="0" borderId="99">
      <alignment horizontal="right" vertical="center"/>
    </xf>
    <xf numFmtId="49" fontId="5" fillId="0" borderId="99" applyNumberFormat="0" applyFill="0" applyBorder="0" applyProtection="0">
      <alignment horizontal="left" vertical="center"/>
    </xf>
    <xf numFmtId="0" fontId="50" fillId="0" borderId="100"/>
    <xf numFmtId="0" fontId="6" fillId="24" borderId="99">
      <alignment horizontal="right" vertical="center"/>
    </xf>
    <xf numFmtId="0" fontId="18" fillId="25" borderId="94" applyNumberFormat="0" applyAlignment="0" applyProtection="0"/>
    <xf numFmtId="0" fontId="24" fillId="10" borderId="94" applyNumberFormat="0" applyAlignment="0" applyProtection="0"/>
    <xf numFmtId="0" fontId="9" fillId="31" borderId="98" applyNumberFormat="0" applyFont="0" applyAlignment="0" applyProtection="0"/>
    <xf numFmtId="0" fontId="14" fillId="25" borderId="93" applyNumberFormat="0" applyAlignment="0" applyProtection="0"/>
    <xf numFmtId="0" fontId="4" fillId="30" borderId="99"/>
    <xf numFmtId="0" fontId="3" fillId="0" borderId="99" applyNumberFormat="0" applyFill="0" applyProtection="0">
      <alignment horizontal="right"/>
    </xf>
    <xf numFmtId="0" fontId="44" fillId="34" borderId="99" applyNumberFormat="0" applyProtection="0">
      <alignment horizontal="right"/>
    </xf>
    <xf numFmtId="0" fontId="44" fillId="34" borderId="99" applyNumberFormat="0" applyProtection="0">
      <alignment horizontal="left"/>
    </xf>
    <xf numFmtId="0" fontId="3" fillId="0" borderId="99" applyNumberFormat="0" applyFill="0" applyProtection="0">
      <alignment horizontal="right"/>
    </xf>
    <xf numFmtId="0" fontId="26" fillId="0" borderId="97" applyNumberFormat="0" applyFill="0" applyAlignment="0" applyProtection="0"/>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49" fontId="4" fillId="0" borderId="148" applyNumberFormat="0" applyFont="0" applyFill="0" applyBorder="0" applyProtection="0">
      <alignment horizontal="left" vertical="center" indent="2"/>
    </xf>
    <xf numFmtId="0" fontId="13" fillId="23" borderId="239">
      <alignment horizontal="right" vertical="center"/>
    </xf>
    <xf numFmtId="0"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0" fontId="6" fillId="23" borderId="239">
      <alignment horizontal="right" vertical="center"/>
    </xf>
    <xf numFmtId="0" fontId="6" fillId="23" borderId="239">
      <alignment horizontal="right" vertical="center"/>
    </xf>
    <xf numFmtId="0" fontId="3" fillId="31" borderId="198" applyNumberFormat="0" applyFont="0" applyAlignment="0" applyProtection="0"/>
    <xf numFmtId="0" fontId="24" fillId="10" borderId="194" applyNumberFormat="0" applyAlignment="0" applyProtection="0"/>
    <xf numFmtId="0" fontId="24" fillId="10" borderId="194" applyNumberFormat="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7" fillId="0" borderId="197" applyNumberFormat="0" applyFill="0" applyAlignment="0" applyProtection="0"/>
    <xf numFmtId="0" fontId="27"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0" fontId="26" fillId="0" borderId="197" applyNumberFormat="0" applyFill="0" applyAlignment="0" applyProtection="0"/>
    <xf numFmtId="4" fontId="4" fillId="0" borderId="287" applyFill="0" applyBorder="0" applyProtection="0">
      <alignment horizontal="right" vertical="center"/>
    </xf>
    <xf numFmtId="4" fontId="4" fillId="0" borderId="287" applyFill="0" applyBorder="0" applyProtection="0">
      <alignment horizontal="right" vertical="center"/>
    </xf>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25" fillId="10" borderId="194" applyNumberFormat="0" applyAlignment="0" applyProtection="0"/>
    <xf numFmtId="0" fontId="4" fillId="0" borderId="191">
      <alignment horizontal="right" vertical="center"/>
    </xf>
    <xf numFmtId="4" fontId="4" fillId="0" borderId="191">
      <alignment horizontal="right" vertical="center"/>
    </xf>
    <xf numFmtId="4" fontId="4" fillId="0" borderId="191">
      <alignment horizontal="right" vertical="center"/>
    </xf>
    <xf numFmtId="4" fontId="4" fillId="0" borderId="191">
      <alignment horizontal="right" vertical="center"/>
    </xf>
    <xf numFmtId="4" fontId="4" fillId="0" borderId="191">
      <alignment horizontal="right" vertical="center"/>
    </xf>
    <xf numFmtId="4" fontId="4" fillId="0" borderId="191">
      <alignment horizontal="right" vertical="center"/>
    </xf>
    <xf numFmtId="0" fontId="3" fillId="31" borderId="289" applyNumberFormat="0" applyFont="0" applyAlignment="0" applyProtection="0"/>
    <xf numFmtId="0" fontId="3" fillId="31" borderId="289" applyNumberFormat="0" applyFont="0" applyAlignment="0" applyProtection="0"/>
    <xf numFmtId="168" fontId="4" fillId="32" borderId="290" applyNumberFormat="0" applyFont="0" applyBorder="0" applyAlignment="0" applyProtection="0">
      <alignment horizontal="right" vertical="center"/>
    </xf>
    <xf numFmtId="168" fontId="4" fillId="32" borderId="290" applyNumberFormat="0" applyFont="0" applyBorder="0" applyAlignment="0" applyProtection="0">
      <alignment horizontal="right" vertical="center"/>
    </xf>
    <xf numFmtId="168" fontId="4" fillId="32" borderId="290" applyNumberFormat="0" applyFont="0" applyBorder="0" applyAlignment="0" applyProtection="0">
      <alignment horizontal="right" vertical="center"/>
    </xf>
    <xf numFmtId="168" fontId="4" fillId="32" borderId="290" applyNumberFormat="0" applyFont="0" applyBorder="0" applyAlignment="0" applyProtection="0">
      <alignment horizontal="right" vertical="center"/>
    </xf>
    <xf numFmtId="168" fontId="4" fillId="32" borderId="290" applyNumberFormat="0" applyFont="0" applyBorder="0" applyAlignment="0" applyProtection="0">
      <alignment horizontal="right" vertical="center"/>
    </xf>
    <xf numFmtId="168" fontId="4" fillId="32" borderId="290" applyNumberFormat="0" applyFont="0" applyBorder="0" applyAlignment="0" applyProtection="0">
      <alignment horizontal="right" vertical="center"/>
    </xf>
    <xf numFmtId="0" fontId="6" fillId="24" borderId="108">
      <alignment horizontal="right" vertical="center"/>
    </xf>
    <xf numFmtId="0" fontId="6" fillId="24" borderId="378">
      <alignment horizontal="right" vertical="center"/>
    </xf>
    <xf numFmtId="0" fontId="18" fillId="25" borderId="103" applyNumberFormat="0" applyAlignment="0" applyProtection="0"/>
    <xf numFmtId="0" fontId="4" fillId="0" borderId="378" applyNumberFormat="0" applyFill="0" applyAlignment="0" applyProtection="0"/>
    <xf numFmtId="0" fontId="4" fillId="0" borderId="191" applyNumberFormat="0" applyFill="0" applyAlignment="0" applyProtection="0"/>
    <xf numFmtId="0" fontId="4" fillId="0" borderId="191" applyNumberFormat="0" applyFill="0" applyAlignment="0" applyProtection="0"/>
    <xf numFmtId="0" fontId="10" fillId="31" borderId="198" applyNumberFormat="0" applyFont="0" applyAlignment="0" applyProtection="0"/>
    <xf numFmtId="0" fontId="10" fillId="31" borderId="198" applyNumberFormat="0" applyFont="0" applyAlignment="0" applyProtection="0"/>
    <xf numFmtId="0" fontId="24" fillId="10" borderId="103" applyNumberFormat="0" applyAlignment="0" applyProtection="0"/>
    <xf numFmtId="0" fontId="15" fillId="25" borderId="193" applyNumberFormat="0" applyAlignment="0" applyProtection="0"/>
    <xf numFmtId="168" fontId="4" fillId="32" borderId="199" applyNumberFormat="0" applyFont="0" applyBorder="0" applyAlignment="0" applyProtection="0">
      <alignment horizontal="right" vertical="center"/>
    </xf>
    <xf numFmtId="0" fontId="9" fillId="31" borderId="107" applyNumberFormat="0" applyFont="0" applyAlignment="0" applyProtection="0"/>
    <xf numFmtId="0" fontId="14" fillId="25" borderId="102" applyNumberFormat="0" applyAlignment="0" applyProtection="0"/>
    <xf numFmtId="0" fontId="4" fillId="30" borderId="108"/>
    <xf numFmtId="0" fontId="13" fillId="23" borderId="239">
      <alignment horizontal="right" vertical="center"/>
    </xf>
    <xf numFmtId="0" fontId="3" fillId="0" borderId="108" applyNumberFormat="0" applyFill="0" applyProtection="0">
      <alignment horizontal="right"/>
    </xf>
    <xf numFmtId="0" fontId="44" fillId="34" borderId="108" applyNumberFormat="0" applyProtection="0">
      <alignment horizontal="right"/>
    </xf>
    <xf numFmtId="0" fontId="6" fillId="23" borderId="239">
      <alignment horizontal="right" vertical="center"/>
    </xf>
    <xf numFmtId="0" fontId="44" fillId="34" borderId="108" applyNumberFormat="0" applyProtection="0">
      <alignment horizontal="left"/>
    </xf>
    <xf numFmtId="0" fontId="3" fillId="0" borderId="108" applyNumberFormat="0" applyFill="0" applyProtection="0">
      <alignment horizontal="right"/>
    </xf>
    <xf numFmtId="0" fontId="6" fillId="23" borderId="239">
      <alignment horizontal="right" vertical="center"/>
    </xf>
    <xf numFmtId="0" fontId="6" fillId="23" borderId="239">
      <alignment horizontal="right" vertical="center"/>
    </xf>
    <xf numFmtId="0" fontId="26" fillId="0" borderId="106" applyNumberFormat="0" applyFill="0" applyAlignment="0" applyProtection="0"/>
    <xf numFmtId="0" fontId="6" fillId="23" borderId="239">
      <alignment horizontal="right" vertical="center"/>
    </xf>
    <xf numFmtId="4" fontId="6" fillId="23" borderId="239">
      <alignment horizontal="right" vertical="center"/>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49" fontId="4" fillId="0" borderId="108" applyNumberFormat="0" applyFont="0" applyFill="0" applyBorder="0" applyProtection="0">
      <alignment horizontal="left" vertical="center" indent="2"/>
    </xf>
    <xf numFmtId="0"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4"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6" fillId="23" borderId="108">
      <alignment horizontal="right" vertical="center"/>
    </xf>
    <xf numFmtId="0"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4"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0" fontId="13" fillId="23"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4"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6" fillId="24" borderId="108">
      <alignment horizontal="right" vertical="center"/>
    </xf>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4"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0" fontId="4" fillId="0" borderId="108">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 fontId="4" fillId="0" borderId="108" applyFill="0" applyBorder="0" applyProtection="0">
      <alignment horizontal="righ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49" fontId="5" fillId="0" borderId="108" applyNumberFormat="0" applyFill="0" applyBorder="0" applyProtection="0">
      <alignment horizontal="left" vertical="center"/>
    </xf>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4" fillId="0" borderId="108" applyNumberFormat="0" applyFill="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0"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49" fontId="4" fillId="0" borderId="116" applyNumberFormat="0" applyFont="0" applyFill="0" applyBorder="0" applyProtection="0">
      <alignment horizontal="left" vertical="center" indent="2"/>
    </xf>
    <xf numFmtId="0" fontId="4" fillId="0" borderId="112">
      <alignment horizontal="left" vertical="center" wrapText="1" indent="2"/>
    </xf>
    <xf numFmtId="0" fontId="50" fillId="0" borderId="117"/>
    <xf numFmtId="4" fontId="4" fillId="0" borderId="116" applyFill="0" applyBorder="0" applyProtection="0">
      <alignment horizontal="right" vertical="center"/>
    </xf>
    <xf numFmtId="0" fontId="4" fillId="0" borderId="116" applyNumberFormat="0" applyFill="0" applyAlignment="0" applyProtection="0"/>
    <xf numFmtId="196" fontId="4" fillId="0" borderId="116">
      <alignment horizontal="right" vertical="center"/>
    </xf>
    <xf numFmtId="49" fontId="5" fillId="0" borderId="116" applyNumberFormat="0" applyFill="0" applyBorder="0" applyProtection="0">
      <alignment horizontal="left" vertical="center"/>
    </xf>
    <xf numFmtId="0" fontId="50" fillId="0" borderId="117"/>
    <xf numFmtId="0" fontId="6" fillId="24" borderId="116">
      <alignment horizontal="right" vertical="center"/>
    </xf>
    <xf numFmtId="0" fontId="18" fillId="25" borderId="111" applyNumberFormat="0" applyAlignment="0" applyProtection="0"/>
    <xf numFmtId="0" fontId="24" fillId="10" borderId="111" applyNumberFormat="0" applyAlignment="0" applyProtection="0"/>
    <xf numFmtId="0" fontId="9" fillId="31" borderId="115" applyNumberFormat="0" applyFont="0" applyAlignment="0" applyProtection="0"/>
    <xf numFmtId="0" fontId="14" fillId="25" borderId="110" applyNumberFormat="0" applyAlignment="0" applyProtection="0"/>
    <xf numFmtId="0" fontId="4" fillId="30" borderId="116"/>
    <xf numFmtId="0" fontId="3" fillId="0" borderId="116" applyNumberFormat="0" applyFill="0" applyProtection="0">
      <alignment horizontal="right"/>
    </xf>
    <xf numFmtId="0" fontId="44" fillId="34" borderId="116" applyNumberFormat="0" applyProtection="0">
      <alignment horizontal="right"/>
    </xf>
    <xf numFmtId="0" fontId="44" fillId="34" borderId="116" applyNumberFormat="0" applyProtection="0">
      <alignment horizontal="left"/>
    </xf>
    <xf numFmtId="0" fontId="3" fillId="0" borderId="116" applyNumberFormat="0" applyFill="0" applyProtection="0">
      <alignment horizontal="right"/>
    </xf>
    <xf numFmtId="0" fontId="26" fillId="0" borderId="114" applyNumberFormat="0" applyFill="0" applyAlignment="0" applyProtection="0"/>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0"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4" fillId="25" borderId="110"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8"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19" fillId="25" borderId="111" applyNumberFormat="0" applyAlignment="0" applyProtection="0"/>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24"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0" borderId="112">
      <alignment horizontal="left" vertical="center" wrapText="1" indent="2"/>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4" fillId="23" borderId="113">
      <alignment horizontal="left" vertical="center"/>
    </xf>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4" fillId="10" borderId="111" applyNumberFormat="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6" fillId="0" borderId="114" applyNumberFormat="0" applyFill="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25" fillId="10" borderId="111" applyNumberForma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10"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3" fillId="31" borderId="115" applyNumberFormat="0" applyFon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0" fontId="15" fillId="25" borderId="110" applyNumberFormat="0" applyAlignment="0" applyProtection="0"/>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168" fontId="4" fillId="32" borderId="116" applyNumberFormat="0" applyFont="0" applyBorder="0" applyAlignment="0" applyProtection="0">
      <alignment horizontal="right" vertical="center"/>
    </xf>
    <xf numFmtId="0"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4"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4" fillId="30" borderId="116"/>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0" fontId="27" fillId="0" borderId="114" applyNumberFormat="0" applyFill="0" applyAlignment="0" applyProtection="0"/>
    <xf numFmtId="49" fontId="4" fillId="0" borderId="116" applyNumberFormat="0" applyFont="0" applyFill="0" applyBorder="0" applyProtection="0">
      <alignment horizontal="left" vertical="center" indent="2"/>
    </xf>
    <xf numFmtId="0" fontId="4" fillId="0" borderId="112">
      <alignment horizontal="left" vertical="center" wrapText="1" indent="2"/>
    </xf>
    <xf numFmtId="0" fontId="15" fillId="25" borderId="193" applyNumberFormat="0" applyAlignment="0" applyProtection="0"/>
    <xf numFmtId="0" fontId="4" fillId="0" borderId="191" applyNumberFormat="0" applyFill="0" applyAlignment="0" applyProtection="0"/>
    <xf numFmtId="0" fontId="50" fillId="0" borderId="117"/>
    <xf numFmtId="4" fontId="4" fillId="0" borderId="116" applyFill="0" applyBorder="0" applyProtection="0">
      <alignment horizontal="right" vertical="center"/>
    </xf>
    <xf numFmtId="0" fontId="4" fillId="0" borderId="116" applyNumberFormat="0" applyFill="0" applyAlignment="0" applyProtection="0"/>
    <xf numFmtId="196" fontId="4" fillId="0" borderId="116">
      <alignment horizontal="right" vertical="center"/>
    </xf>
    <xf numFmtId="49" fontId="5" fillId="0" borderId="116" applyNumberFormat="0" applyFill="0" applyBorder="0" applyProtection="0">
      <alignment horizontal="left" vertical="center"/>
    </xf>
    <xf numFmtId="0" fontId="3" fillId="31" borderId="198" applyNumberFormat="0" applyFont="0" applyAlignment="0" applyProtection="0"/>
    <xf numFmtId="0" fontId="15" fillId="25" borderId="193" applyNumberFormat="0" applyAlignment="0" applyProtection="0"/>
    <xf numFmtId="4" fontId="6" fillId="24" borderId="378">
      <alignment horizontal="right" vertical="center"/>
    </xf>
    <xf numFmtId="4" fontId="6" fillId="23" borderId="239">
      <alignment horizontal="right" vertical="center"/>
    </xf>
    <xf numFmtId="0" fontId="15" fillId="25" borderId="193" applyNumberFormat="0" applyAlignment="0" applyProtection="0"/>
    <xf numFmtId="0" fontId="4" fillId="0" borderId="191" applyNumberFormat="0" applyFill="0" applyAlignment="0" applyProtection="0"/>
    <xf numFmtId="0" fontId="50" fillId="0" borderId="117"/>
    <xf numFmtId="0" fontId="3" fillId="31" borderId="198" applyNumberFormat="0" applyFont="0" applyAlignment="0" applyProtection="0"/>
    <xf numFmtId="0" fontId="15" fillId="25" borderId="193" applyNumberFormat="0" applyAlignment="0" applyProtection="0"/>
    <xf numFmtId="0" fontId="15" fillId="25" borderId="193" applyNumberFormat="0" applyAlignment="0" applyProtection="0"/>
    <xf numFmtId="4" fontId="4" fillId="0" borderId="290" applyFill="0" applyBorder="0" applyProtection="0">
      <alignment horizontal="right" vertical="center"/>
    </xf>
    <xf numFmtId="49" fontId="4" fillId="0" borderId="330" applyNumberFormat="0" applyFont="0" applyFill="0" applyBorder="0" applyProtection="0">
      <alignment horizontal="left" vertical="center" indent="2"/>
    </xf>
    <xf numFmtId="49" fontId="5" fillId="0" borderId="290" applyNumberFormat="0" applyFill="0" applyBorder="0" applyProtection="0">
      <alignment horizontal="left" vertical="center"/>
    </xf>
    <xf numFmtId="49" fontId="5" fillId="0" borderId="378" applyNumberFormat="0" applyFill="0" applyBorder="0" applyProtection="0">
      <alignment horizontal="left" vertical="center"/>
    </xf>
    <xf numFmtId="4" fontId="6" fillId="23" borderId="378">
      <alignment horizontal="right" vertical="center"/>
    </xf>
    <xf numFmtId="4" fontId="6" fillId="23" borderId="378">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9" fontId="5" fillId="0" borderId="191" applyNumberFormat="0" applyFill="0" applyBorder="0" applyProtection="0">
      <alignment horizontal="lef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 fontId="4" fillId="0" borderId="191" applyFill="0" applyBorder="0" applyProtection="0">
      <alignment horizontal="right" vertical="center"/>
    </xf>
    <xf numFmtId="49" fontId="5" fillId="0" borderId="191" applyNumberFormat="0" applyFill="0" applyBorder="0" applyProtection="0">
      <alignment horizontal="left" vertical="center"/>
    </xf>
    <xf numFmtId="49" fontId="5" fillId="0" borderId="191" applyNumberFormat="0" applyFill="0" applyBorder="0" applyProtection="0">
      <alignment horizontal="left" vertical="center"/>
    </xf>
    <xf numFmtId="49" fontId="5" fillId="0" borderId="191" applyNumberFormat="0" applyFill="0" applyBorder="0" applyProtection="0">
      <alignment horizontal="left" vertical="center"/>
    </xf>
    <xf numFmtId="0" fontId="15" fillId="25" borderId="193" applyNumberFormat="0" applyAlignment="0" applyProtection="0"/>
    <xf numFmtId="0" fontId="6" fillId="24" borderId="116">
      <alignment horizontal="right" vertical="center"/>
    </xf>
    <xf numFmtId="0" fontId="18" fillId="25" borderId="111" applyNumberFormat="0" applyAlignment="0" applyProtection="0"/>
    <xf numFmtId="0" fontId="24" fillId="10" borderId="111" applyNumberFormat="0" applyAlignment="0" applyProtection="0"/>
    <xf numFmtId="0" fontId="9" fillId="31" borderId="115" applyNumberFormat="0" applyFont="0" applyAlignment="0" applyProtection="0"/>
    <xf numFmtId="0" fontId="14" fillId="25" borderId="110" applyNumberFormat="0" applyAlignment="0" applyProtection="0"/>
    <xf numFmtId="0" fontId="4" fillId="30" borderId="116"/>
    <xf numFmtId="0" fontId="3" fillId="0" borderId="116" applyNumberFormat="0" applyFill="0" applyProtection="0">
      <alignment horizontal="right"/>
    </xf>
    <xf numFmtId="0" fontId="44" fillId="34" borderId="116" applyNumberFormat="0" applyProtection="0">
      <alignment horizontal="right"/>
    </xf>
    <xf numFmtId="0" fontId="44" fillId="34" borderId="116" applyNumberFormat="0" applyProtection="0">
      <alignment horizontal="left"/>
    </xf>
    <xf numFmtId="0" fontId="3" fillId="0" borderId="116" applyNumberFormat="0" applyFill="0" applyProtection="0">
      <alignment horizontal="right"/>
    </xf>
    <xf numFmtId="0" fontId="26" fillId="0" borderId="114" applyNumberFormat="0" applyFill="0" applyAlignment="0" applyProtection="0"/>
    <xf numFmtId="4" fontId="6" fillId="23" borderId="239">
      <alignment horizontal="right" vertical="center"/>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49" fontId="4" fillId="0" borderId="116" applyNumberFormat="0" applyFont="0" applyFill="0" applyBorder="0" applyProtection="0">
      <alignment horizontal="left" vertical="center" indent="2"/>
    </xf>
    <xf numFmtId="0"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4"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6" fillId="23" borderId="116">
      <alignment horizontal="right" vertical="center"/>
    </xf>
    <xf numFmtId="0"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4"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0" fontId="13" fillId="23"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4"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6" fillId="24" borderId="116">
      <alignment horizontal="right" vertical="center"/>
    </xf>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4" fillId="25" borderId="118"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8"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19" fillId="25" borderId="119" applyNumberFormat="0" applyAlignment="0" applyProtection="0"/>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24"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0" borderId="120">
      <alignment horizontal="left" vertical="center" wrapText="1" indent="2"/>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4" fillId="23" borderId="121">
      <alignment horizontal="left" vertical="center"/>
    </xf>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4" fillId="10" borderId="119" applyNumberFormat="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6" fillId="0" borderId="122" applyNumberFormat="0" applyFill="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25" fillId="10" borderId="119" applyNumberFormat="0" applyAlignment="0" applyProtection="0"/>
    <xf numFmtId="0"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4"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0" fontId="4" fillId="0" borderId="116">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 fontId="4" fillId="0" borderId="116" applyFill="0" applyBorder="0" applyProtection="0">
      <alignment horizontal="righ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49" fontId="5" fillId="0" borderId="116" applyNumberFormat="0" applyFill="0" applyBorder="0" applyProtection="0">
      <alignment horizontal="left" vertical="center"/>
    </xf>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4" fillId="0" borderId="116" applyNumberFormat="0" applyFill="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10" fillId="31" borderId="123" applyNumberFormat="0" applyFont="0" applyAlignment="0" applyProtection="0"/>
    <xf numFmtId="0" fontId="3" fillId="31" borderId="123" applyNumberFormat="0" applyFont="0" applyAlignment="0" applyProtection="0"/>
    <xf numFmtId="0" fontId="3" fillId="31" borderId="123" applyNumberFormat="0" applyFont="0" applyAlignment="0" applyProtection="0"/>
    <xf numFmtId="0" fontId="3" fillId="31" borderId="123" applyNumberFormat="0" applyFont="0" applyAlignment="0" applyProtection="0"/>
    <xf numFmtId="0" fontId="3" fillId="31" borderId="123" applyNumberFormat="0" applyFont="0" applyAlignment="0" applyProtection="0"/>
    <xf numFmtId="0" fontId="3" fillId="31" borderId="123" applyNumberFormat="0" applyFont="0" applyAlignment="0" applyProtection="0"/>
    <xf numFmtId="0" fontId="3" fillId="31" borderId="123" applyNumberFormat="0" applyFont="0" applyAlignment="0" applyProtection="0"/>
    <xf numFmtId="0" fontId="3" fillId="31" borderId="123" applyNumberFormat="0" applyFon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0" fontId="15" fillId="25" borderId="118" applyNumberFormat="0" applyAlignment="0" applyProtection="0"/>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168" fontId="4" fillId="32" borderId="124" applyNumberFormat="0" applyFont="0" applyBorder="0" applyAlignment="0" applyProtection="0">
      <alignment horizontal="right" vertical="center"/>
    </xf>
    <xf numFmtId="0"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4"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4" fillId="30" borderId="124"/>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0" fontId="27" fillId="0" borderId="122" applyNumberFormat="0" applyFill="0" applyAlignment="0" applyProtection="0"/>
    <xf numFmtId="49" fontId="4" fillId="0" borderId="124" applyNumberFormat="0" applyFont="0" applyFill="0" applyBorder="0" applyProtection="0">
      <alignment horizontal="left" vertical="center" indent="2"/>
    </xf>
    <xf numFmtId="0" fontId="4" fillId="0" borderId="120">
      <alignment horizontal="left" vertical="center" wrapText="1" indent="2"/>
    </xf>
    <xf numFmtId="0" fontId="50" fillId="0" borderId="125"/>
    <xf numFmtId="4" fontId="4" fillId="0" borderId="124" applyFill="0" applyBorder="0" applyProtection="0">
      <alignment horizontal="right" vertical="center"/>
    </xf>
    <xf numFmtId="0" fontId="4" fillId="0" borderId="124" applyNumberFormat="0" applyFill="0" applyAlignment="0" applyProtection="0"/>
    <xf numFmtId="196" fontId="4" fillId="0" borderId="124">
      <alignment horizontal="right" vertical="center"/>
    </xf>
    <xf numFmtId="49" fontId="5" fillId="0" borderId="124" applyNumberFormat="0" applyFill="0" applyBorder="0" applyProtection="0">
      <alignment horizontal="left" vertical="center"/>
    </xf>
    <xf numFmtId="0" fontId="50" fillId="0" borderId="125"/>
    <xf numFmtId="0" fontId="4" fillId="23" borderId="129">
      <alignment horizontal="left" vertical="center"/>
    </xf>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0"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4" fontId="6" fillId="24" borderId="134">
      <alignment horizontal="right" vertical="center"/>
    </xf>
    <xf numFmtId="0" fontId="6" fillId="24" borderId="134">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0"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4" fontId="6" fillId="24" borderId="129">
      <alignment horizontal="right" vertical="center"/>
    </xf>
    <xf numFmtId="0" fontId="6" fillId="24" borderId="129">
      <alignment horizontal="right" vertical="center"/>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49" fontId="4" fillId="0" borderId="129" applyNumberFormat="0" applyFont="0" applyFill="0" applyBorder="0" applyProtection="0">
      <alignment horizontal="left" vertical="center" indent="5"/>
    </xf>
    <xf numFmtId="0" fontId="6" fillId="24" borderId="124">
      <alignment horizontal="right" vertical="center"/>
    </xf>
    <xf numFmtId="0" fontId="18" fillId="25" borderId="119" applyNumberFormat="0" applyAlignment="0" applyProtection="0"/>
    <xf numFmtId="0" fontId="24" fillId="10" borderId="119" applyNumberFormat="0" applyAlignment="0" applyProtection="0"/>
    <xf numFmtId="0" fontId="9" fillId="31" borderId="123" applyNumberFormat="0" applyFont="0" applyAlignment="0" applyProtection="0"/>
    <xf numFmtId="0" fontId="14" fillId="25" borderId="118" applyNumberFormat="0" applyAlignment="0" applyProtection="0"/>
    <xf numFmtId="0" fontId="4" fillId="30" borderId="124"/>
    <xf numFmtId="0" fontId="3" fillId="0" borderId="124" applyNumberFormat="0" applyFill="0" applyProtection="0">
      <alignment horizontal="right"/>
    </xf>
    <xf numFmtId="0" fontId="44" fillId="34" borderId="124" applyNumberFormat="0" applyProtection="0">
      <alignment horizontal="right"/>
    </xf>
    <xf numFmtId="0" fontId="44" fillId="34" borderId="124" applyNumberFormat="0" applyProtection="0">
      <alignment horizontal="left"/>
    </xf>
    <xf numFmtId="0" fontId="3" fillId="0" borderId="124" applyNumberFormat="0" applyFill="0" applyProtection="0">
      <alignment horizontal="right"/>
    </xf>
    <xf numFmtId="0" fontId="26" fillId="0" borderId="122" applyNumberFormat="0" applyFill="0" applyAlignment="0" applyProtection="0"/>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49" fontId="4" fillId="0" borderId="124" applyNumberFormat="0" applyFont="0" applyFill="0" applyBorder="0" applyProtection="0">
      <alignment horizontal="left" vertical="center" indent="2"/>
    </xf>
    <xf numFmtId="0"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4"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6" fillId="23" borderId="124">
      <alignment horizontal="right" vertical="center"/>
    </xf>
    <xf numFmtId="0"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4"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0" fontId="13" fillId="23"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4"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6" fillId="24" borderId="124">
      <alignment horizontal="right" vertical="center"/>
    </xf>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4" fillId="25" borderId="126"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8"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19" fillId="25" borderId="127" applyNumberFormat="0" applyAlignment="0" applyProtection="0"/>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24"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0" borderId="128">
      <alignment horizontal="left" vertical="center" wrapText="1" indent="2"/>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4" fillId="23" borderId="129">
      <alignment horizontal="left" vertical="center"/>
    </xf>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4" fillId="10" borderId="127" applyNumberFormat="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6" fillId="0" borderId="130" applyNumberFormat="0" applyFill="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25" fillId="10" borderId="127" applyNumberFormat="0" applyAlignment="0" applyProtection="0"/>
    <xf numFmtId="0"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4"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0" fontId="4" fillId="0" borderId="124">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 fontId="4" fillId="0" borderId="124" applyFill="0" applyBorder="0" applyProtection="0">
      <alignment horizontal="righ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49" fontId="5" fillId="0" borderId="124" applyNumberFormat="0" applyFill="0" applyBorder="0" applyProtection="0">
      <alignment horizontal="left" vertical="center"/>
    </xf>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4" fillId="0" borderId="124" applyNumberFormat="0" applyFill="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10" fillId="31" borderId="131" applyNumberFormat="0" applyFont="0" applyAlignment="0" applyProtection="0"/>
    <xf numFmtId="0" fontId="3" fillId="31" borderId="131" applyNumberFormat="0" applyFont="0" applyAlignment="0" applyProtection="0"/>
    <xf numFmtId="0" fontId="3" fillId="31" borderId="131" applyNumberFormat="0" applyFont="0" applyAlignment="0" applyProtection="0"/>
    <xf numFmtId="0" fontId="3" fillId="31" borderId="131" applyNumberFormat="0" applyFont="0" applyAlignment="0" applyProtection="0"/>
    <xf numFmtId="0" fontId="3" fillId="31" borderId="131" applyNumberFormat="0" applyFont="0" applyAlignment="0" applyProtection="0"/>
    <xf numFmtId="0" fontId="3" fillId="31" borderId="131" applyNumberFormat="0" applyFont="0" applyAlignment="0" applyProtection="0"/>
    <xf numFmtId="0" fontId="3" fillId="31" borderId="131" applyNumberFormat="0" applyFont="0" applyAlignment="0" applyProtection="0"/>
    <xf numFmtId="0" fontId="3" fillId="31" borderId="131" applyNumberFormat="0" applyFon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0" fontId="15" fillId="25" borderId="126" applyNumberFormat="0" applyAlignment="0" applyProtection="0"/>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0"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0" fontId="27" fillId="0" borderId="130" applyNumberFormat="0" applyFill="0" applyAlignment="0" applyProtection="0"/>
    <xf numFmtId="49" fontId="4" fillId="0" borderId="132" applyNumberFormat="0" applyFont="0" applyFill="0" applyBorder="0" applyProtection="0">
      <alignment horizontal="left" vertical="center" indent="2"/>
    </xf>
    <xf numFmtId="0" fontId="4" fillId="0" borderId="128">
      <alignment horizontal="left" vertical="center" wrapText="1" indent="2"/>
    </xf>
    <xf numFmtId="0" fontId="50" fillId="0" borderId="133"/>
    <xf numFmtId="4" fontId="4" fillId="0" borderId="132" applyFill="0" applyBorder="0" applyProtection="0">
      <alignment horizontal="right" vertical="center"/>
    </xf>
    <xf numFmtId="0" fontId="4" fillId="0" borderId="132" applyNumberFormat="0" applyFill="0" applyAlignment="0" applyProtection="0"/>
    <xf numFmtId="196" fontId="4" fillId="0" borderId="132">
      <alignment horizontal="right" vertical="center"/>
    </xf>
    <xf numFmtId="49" fontId="5" fillId="0" borderId="132" applyNumberFormat="0" applyFill="0" applyBorder="0" applyProtection="0">
      <alignment horizontal="left" vertical="center"/>
    </xf>
    <xf numFmtId="0" fontId="50" fillId="0" borderId="133"/>
    <xf numFmtId="0" fontId="6" fillId="24" borderId="132">
      <alignment horizontal="right" vertical="center"/>
    </xf>
    <xf numFmtId="0" fontId="18" fillId="25" borderId="127" applyNumberFormat="0" applyAlignment="0" applyProtection="0"/>
    <xf numFmtId="0" fontId="24" fillId="10" borderId="127" applyNumberFormat="0" applyAlignment="0" applyProtection="0"/>
    <xf numFmtId="0" fontId="9" fillId="31" borderId="131" applyNumberFormat="0" applyFont="0" applyAlignment="0" applyProtection="0"/>
    <xf numFmtId="0" fontId="14" fillId="25" borderId="126" applyNumberFormat="0" applyAlignment="0" applyProtection="0"/>
    <xf numFmtId="0" fontId="4" fillId="30" borderId="132"/>
    <xf numFmtId="0" fontId="3" fillId="0" borderId="132" applyNumberFormat="0" applyFill="0" applyProtection="0">
      <alignment horizontal="right"/>
    </xf>
    <xf numFmtId="0" fontId="44" fillId="34" borderId="132" applyNumberFormat="0" applyProtection="0">
      <alignment horizontal="right"/>
    </xf>
    <xf numFmtId="0" fontId="44" fillId="34" borderId="132" applyNumberFormat="0" applyProtection="0">
      <alignment horizontal="left"/>
    </xf>
    <xf numFmtId="0" fontId="3" fillId="0" borderId="132" applyNumberFormat="0" applyFill="0" applyProtection="0">
      <alignment horizontal="right"/>
    </xf>
    <xf numFmtId="0" fontId="26" fillId="0" borderId="130" applyNumberFormat="0" applyFill="0" applyAlignment="0" applyProtection="0"/>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0"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18" fillId="25" borderId="136" applyNumberFormat="0" applyAlignment="0" applyProtection="0"/>
    <xf numFmtId="0" fontId="24" fillId="10" borderId="136" applyNumberFormat="0" applyAlignment="0" applyProtection="0"/>
    <xf numFmtId="0" fontId="9" fillId="31" borderId="140" applyNumberFormat="0" applyFont="0" applyAlignment="0" applyProtection="0"/>
    <xf numFmtId="0" fontId="14" fillId="25" borderId="135" applyNumberFormat="0" applyAlignment="0" applyProtection="0"/>
    <xf numFmtId="0" fontId="26" fillId="0" borderId="139" applyNumberFormat="0" applyFill="0" applyAlignment="0" applyProtection="0"/>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0"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0"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49" fontId="4" fillId="0" borderId="132" applyNumberFormat="0" applyFont="0" applyFill="0" applyBorder="0" applyProtection="0">
      <alignment horizontal="left" vertical="center" indent="2"/>
    </xf>
    <xf numFmtId="0" fontId="4" fillId="0" borderId="137">
      <alignment horizontal="left" vertical="center" wrapText="1" indent="2"/>
    </xf>
    <xf numFmtId="0" fontId="50" fillId="0" borderId="133"/>
    <xf numFmtId="4" fontId="4" fillId="0" borderId="132" applyFill="0" applyBorder="0" applyProtection="0">
      <alignment horizontal="right" vertical="center"/>
    </xf>
    <xf numFmtId="0" fontId="4" fillId="0" borderId="132" applyNumberFormat="0" applyFill="0" applyAlignment="0" applyProtection="0"/>
    <xf numFmtId="196" fontId="4" fillId="0" borderId="132">
      <alignment horizontal="right" vertical="center"/>
    </xf>
    <xf numFmtId="49" fontId="5" fillId="0" borderId="132" applyNumberFormat="0" applyFill="0" applyBorder="0" applyProtection="0">
      <alignment horizontal="left" vertical="center"/>
    </xf>
    <xf numFmtId="0" fontId="50" fillId="0" borderId="133"/>
    <xf numFmtId="0" fontId="6" fillId="24" borderId="132">
      <alignment horizontal="right" vertical="center"/>
    </xf>
    <xf numFmtId="0" fontId="18" fillId="25" borderId="136" applyNumberFormat="0" applyAlignment="0" applyProtection="0"/>
    <xf numFmtId="0" fontId="24" fillId="10" borderId="136" applyNumberFormat="0" applyAlignment="0" applyProtection="0"/>
    <xf numFmtId="0" fontId="9" fillId="31" borderId="140" applyNumberFormat="0" applyFont="0" applyAlignment="0" applyProtection="0"/>
    <xf numFmtId="0" fontId="14" fillId="25" borderId="135" applyNumberFormat="0" applyAlignment="0" applyProtection="0"/>
    <xf numFmtId="0" fontId="4" fillId="30" borderId="132"/>
    <xf numFmtId="0" fontId="3" fillId="0" borderId="132" applyNumberFormat="0" applyFill="0" applyProtection="0">
      <alignment horizontal="right"/>
    </xf>
    <xf numFmtId="0" fontId="44" fillId="34" borderId="132" applyNumberFormat="0" applyProtection="0">
      <alignment horizontal="right"/>
    </xf>
    <xf numFmtId="0" fontId="44" fillId="34" borderId="132" applyNumberFormat="0" applyProtection="0">
      <alignment horizontal="left"/>
    </xf>
    <xf numFmtId="0" fontId="3" fillId="0" borderId="132" applyNumberFormat="0" applyFill="0" applyProtection="0">
      <alignment horizontal="right"/>
    </xf>
    <xf numFmtId="0" fontId="26" fillId="0" borderId="139" applyNumberFormat="0" applyFill="0" applyAlignment="0" applyProtection="0"/>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0"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49" fontId="4" fillId="0" borderId="141" applyNumberFormat="0" applyFont="0" applyFill="0" applyBorder="0" applyProtection="0">
      <alignment horizontal="left" vertical="center" indent="2"/>
    </xf>
    <xf numFmtId="0"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4"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6" fillId="23" borderId="141">
      <alignment horizontal="right" vertical="center"/>
    </xf>
    <xf numFmtId="0"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4"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13" fillId="23" borderId="141">
      <alignment horizontal="right" vertical="center"/>
    </xf>
    <xf numFmtId="0"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4"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6" fillId="24" borderId="141">
      <alignment horizontal="right" vertical="center"/>
    </xf>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4" fillId="25" borderId="135"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8"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19" fillId="25" borderId="136" applyNumberFormat="0" applyAlignment="0" applyProtection="0"/>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24"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0" borderId="137">
      <alignment horizontal="left" vertical="center" wrapText="1" indent="2"/>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4" fillId="23" borderId="138">
      <alignment horizontal="left" vertical="center"/>
    </xf>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4" fillId="10" borderId="136" applyNumberFormat="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6" fillId="0" borderId="139" applyNumberFormat="0" applyFill="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25" fillId="10" borderId="136" applyNumberFormat="0" applyAlignment="0" applyProtection="0"/>
    <xf numFmtId="0"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4"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0" fontId="4" fillId="0" borderId="141">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 fontId="4" fillId="0" borderId="141" applyFill="0" applyBorder="0" applyProtection="0">
      <alignment horizontal="righ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49" fontId="5" fillId="0" borderId="141" applyNumberFormat="0" applyFill="0" applyBorder="0" applyProtection="0">
      <alignment horizontal="left" vertical="center"/>
    </xf>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4" fillId="0" borderId="141" applyNumberFormat="0" applyFill="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10"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3" fillId="31" borderId="140" applyNumberFormat="0" applyFon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0" fontId="15" fillId="25" borderId="135" applyNumberFormat="0" applyAlignment="0" applyProtection="0"/>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168" fontId="4" fillId="32" borderId="132" applyNumberFormat="0" applyFont="0" applyBorder="0" applyAlignment="0" applyProtection="0">
      <alignment horizontal="right" vertical="center"/>
    </xf>
    <xf numFmtId="0"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4"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4" fillId="30" borderId="132"/>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0" fontId="27" fillId="0" borderId="139" applyNumberFormat="0" applyFill="0" applyAlignment="0" applyProtection="0"/>
    <xf numFmtId="49" fontId="4" fillId="0" borderId="132" applyNumberFormat="0" applyFont="0" applyFill="0" applyBorder="0" applyProtection="0">
      <alignment horizontal="left" vertical="center" indent="2"/>
    </xf>
    <xf numFmtId="0" fontId="4" fillId="0" borderId="137">
      <alignment horizontal="left" vertical="center" wrapText="1" indent="2"/>
    </xf>
    <xf numFmtId="0" fontId="4" fillId="0" borderId="191" applyNumberFormat="0" applyFill="0" applyAlignment="0" applyProtection="0"/>
    <xf numFmtId="0" fontId="50" fillId="0" borderId="133"/>
    <xf numFmtId="4" fontId="4" fillId="0" borderId="132" applyFill="0" applyBorder="0" applyProtection="0">
      <alignment horizontal="right" vertical="center"/>
    </xf>
    <xf numFmtId="0" fontId="4" fillId="0" borderId="132" applyNumberFormat="0" applyFill="0" applyAlignment="0" applyProtection="0"/>
    <xf numFmtId="196" fontId="4" fillId="0" borderId="132">
      <alignment horizontal="right" vertical="center"/>
    </xf>
    <xf numFmtId="49" fontId="5" fillId="0" borderId="132" applyNumberFormat="0" applyFill="0" applyBorder="0" applyProtection="0">
      <alignment horizontal="left" vertical="center"/>
    </xf>
    <xf numFmtId="4" fontId="6" fillId="23" borderId="239">
      <alignment horizontal="right" vertical="center"/>
    </xf>
    <xf numFmtId="0" fontId="4" fillId="0" borderId="191" applyNumberFormat="0" applyFill="0" applyAlignment="0" applyProtection="0"/>
    <xf numFmtId="0" fontId="50" fillId="0" borderId="133"/>
    <xf numFmtId="0" fontId="6" fillId="24" borderId="132">
      <alignment horizontal="right" vertical="center"/>
    </xf>
    <xf numFmtId="0" fontId="18" fillId="25" borderId="136" applyNumberFormat="0" applyAlignment="0" applyProtection="0"/>
    <xf numFmtId="0" fontId="24" fillId="10" borderId="136" applyNumberFormat="0" applyAlignment="0" applyProtection="0"/>
    <xf numFmtId="0" fontId="9" fillId="31" borderId="140" applyNumberFormat="0" applyFont="0" applyAlignment="0" applyProtection="0"/>
    <xf numFmtId="0" fontId="14" fillId="25" borderId="135" applyNumberFormat="0" applyAlignment="0" applyProtection="0"/>
    <xf numFmtId="0" fontId="4" fillId="30" borderId="132"/>
    <xf numFmtId="0" fontId="3" fillId="0" borderId="132" applyNumberFormat="0" applyFill="0" applyProtection="0">
      <alignment horizontal="right"/>
    </xf>
    <xf numFmtId="0" fontId="44" fillId="34" borderId="132" applyNumberFormat="0" applyProtection="0">
      <alignment horizontal="right"/>
    </xf>
    <xf numFmtId="0" fontId="44" fillId="34" borderId="132" applyNumberFormat="0" applyProtection="0">
      <alignment horizontal="left"/>
    </xf>
    <xf numFmtId="0" fontId="3" fillId="0" borderId="132" applyNumberFormat="0" applyFill="0" applyProtection="0">
      <alignment horizontal="right"/>
    </xf>
    <xf numFmtId="0" fontId="26" fillId="0" borderId="139" applyNumberFormat="0" applyFill="0" applyAlignment="0" applyProtection="0"/>
    <xf numFmtId="4" fontId="6" fillId="23" borderId="239">
      <alignment horizontal="right" vertical="center"/>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49" fontId="4" fillId="0" borderId="132" applyNumberFormat="0" applyFont="0" applyFill="0" applyBorder="0" applyProtection="0">
      <alignment horizontal="left" vertical="center" indent="2"/>
    </xf>
    <xf numFmtId="0"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4"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6" fillId="23" borderId="132">
      <alignment horizontal="right" vertical="center"/>
    </xf>
    <xf numFmtId="0"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4"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0" fontId="13" fillId="23"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4"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6" fillId="24" borderId="132">
      <alignment horizontal="right" vertical="center"/>
    </xf>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4" fillId="25" borderId="142"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8"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19" fillId="25" borderId="143" applyNumberFormat="0" applyAlignment="0" applyProtection="0"/>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24"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0" borderId="144">
      <alignment horizontal="left" vertical="center" wrapText="1" indent="2"/>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4" fillId="23" borderId="145">
      <alignment horizontal="left" vertical="center"/>
    </xf>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4" fillId="10" borderId="143" applyNumberFormat="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6" fillId="0" borderId="146" applyNumberFormat="0" applyFill="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25" fillId="10" borderId="143" applyNumberFormat="0" applyAlignment="0" applyProtection="0"/>
    <xf numFmtId="0"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4"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0" fontId="4" fillId="0" borderId="132">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 fontId="4" fillId="0" borderId="132" applyFill="0" applyBorder="0" applyProtection="0">
      <alignment horizontal="righ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49" fontId="5" fillId="0" borderId="132" applyNumberFormat="0" applyFill="0" applyBorder="0" applyProtection="0">
      <alignment horizontal="left" vertical="center"/>
    </xf>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4" fillId="0" borderId="132" applyNumberFormat="0" applyFill="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10" fillId="31" borderId="147" applyNumberFormat="0" applyFont="0" applyAlignment="0" applyProtection="0"/>
    <xf numFmtId="0" fontId="3" fillId="31" borderId="147" applyNumberFormat="0" applyFont="0" applyAlignment="0" applyProtection="0"/>
    <xf numFmtId="0" fontId="3" fillId="31" borderId="147" applyNumberFormat="0" applyFont="0" applyAlignment="0" applyProtection="0"/>
    <xf numFmtId="0" fontId="3" fillId="31" borderId="147" applyNumberFormat="0" applyFont="0" applyAlignment="0" applyProtection="0"/>
    <xf numFmtId="0" fontId="3" fillId="31" borderId="147" applyNumberFormat="0" applyFont="0" applyAlignment="0" applyProtection="0"/>
    <xf numFmtId="0" fontId="3" fillId="31" borderId="147" applyNumberFormat="0" applyFont="0" applyAlignment="0" applyProtection="0"/>
    <xf numFmtId="0" fontId="3" fillId="31" borderId="147" applyNumberFormat="0" applyFont="0" applyAlignment="0" applyProtection="0"/>
    <xf numFmtId="0" fontId="3" fillId="31" borderId="147" applyNumberFormat="0" applyFon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0" fontId="15" fillId="25" borderId="142" applyNumberFormat="0" applyAlignment="0" applyProtection="0"/>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168" fontId="4" fillId="32" borderId="148" applyNumberFormat="0" applyFont="0" applyBorder="0" applyAlignment="0" applyProtection="0">
      <alignment horizontal="right" vertical="center"/>
    </xf>
    <xf numFmtId="0"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4"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4" fillId="30" borderId="148"/>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0" fontId="27" fillId="0" borderId="146" applyNumberFormat="0" applyFill="0" applyAlignment="0" applyProtection="0"/>
    <xf numFmtId="49" fontId="4" fillId="0" borderId="148" applyNumberFormat="0" applyFont="0" applyFill="0" applyBorder="0" applyProtection="0">
      <alignment horizontal="left" vertical="center" indent="2"/>
    </xf>
    <xf numFmtId="0" fontId="4" fillId="0" borderId="144">
      <alignment horizontal="left" vertical="center" wrapText="1" indent="2"/>
    </xf>
    <xf numFmtId="0" fontId="50" fillId="0" borderId="149"/>
    <xf numFmtId="4" fontId="4" fillId="0" borderId="148" applyFill="0" applyBorder="0" applyProtection="0">
      <alignment horizontal="right" vertical="center"/>
    </xf>
    <xf numFmtId="0" fontId="4" fillId="0" borderId="148" applyNumberFormat="0" applyFill="0" applyAlignment="0" applyProtection="0"/>
    <xf numFmtId="196" fontId="4" fillId="0" borderId="148">
      <alignment horizontal="right" vertical="center"/>
    </xf>
    <xf numFmtId="49" fontId="5" fillId="0" borderId="148" applyNumberFormat="0" applyFill="0" applyBorder="0" applyProtection="0">
      <alignment horizontal="left" vertical="center"/>
    </xf>
    <xf numFmtId="0" fontId="50" fillId="0" borderId="149"/>
    <xf numFmtId="0" fontId="6" fillId="24" borderId="148">
      <alignment horizontal="right" vertical="center"/>
    </xf>
    <xf numFmtId="0" fontId="18" fillId="25" borderId="143" applyNumberFormat="0" applyAlignment="0" applyProtection="0"/>
    <xf numFmtId="0" fontId="24" fillId="10" borderId="143" applyNumberFormat="0" applyAlignment="0" applyProtection="0"/>
    <xf numFmtId="0" fontId="9" fillId="31" borderId="147" applyNumberFormat="0" applyFont="0" applyAlignment="0" applyProtection="0"/>
    <xf numFmtId="0" fontId="14" fillId="25" borderId="142" applyNumberFormat="0" applyAlignment="0" applyProtection="0"/>
    <xf numFmtId="0" fontId="4" fillId="30" borderId="148"/>
    <xf numFmtId="0" fontId="3" fillId="0" borderId="148" applyNumberFormat="0" applyFill="0" applyProtection="0">
      <alignment horizontal="right"/>
    </xf>
    <xf numFmtId="0" fontId="44" fillId="34" borderId="148" applyNumberFormat="0" applyProtection="0">
      <alignment horizontal="right"/>
    </xf>
    <xf numFmtId="0" fontId="44" fillId="34" borderId="148" applyNumberFormat="0" applyProtection="0">
      <alignment horizontal="left"/>
    </xf>
    <xf numFmtId="0" fontId="3" fillId="0" borderId="148" applyNumberFormat="0" applyFill="0" applyProtection="0">
      <alignment horizontal="right"/>
    </xf>
    <xf numFmtId="0" fontId="26" fillId="0" borderId="146" applyNumberFormat="0" applyFill="0" applyAlignment="0" applyProtection="0"/>
    <xf numFmtId="4" fontId="4" fillId="0" borderId="287" applyFill="0" applyBorder="0" applyProtection="0">
      <alignment horizontal="righ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23" borderId="196">
      <alignment horizontal="left" vertical="center"/>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0"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0" fontId="4" fillId="24" borderId="195">
      <alignment horizontal="left" vertical="center" wrapText="1" indent="2"/>
    </xf>
    <xf numFmtId="49" fontId="4" fillId="0" borderId="418" applyNumberFormat="0" applyFont="0" applyFill="0" applyBorder="0" applyProtection="0">
      <alignment horizontal="left" vertical="center" indent="2"/>
    </xf>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9"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8" fillId="25" borderId="194"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5" fillId="25" borderId="193" applyNumberFormat="0" applyAlignment="0" applyProtection="0"/>
    <xf numFmtId="0" fontId="15" fillId="25" borderId="193" applyNumberFormat="0" applyAlignment="0" applyProtection="0"/>
    <xf numFmtId="0" fontId="15" fillId="25" borderId="193" applyNumberFormat="0" applyAlignment="0" applyProtection="0"/>
    <xf numFmtId="0" fontId="15" fillId="25" borderId="193" applyNumberFormat="0" applyAlignment="0" applyProtection="0"/>
    <xf numFmtId="0" fontId="15" fillId="25" borderId="193" applyNumberFormat="0" applyAlignment="0" applyProtection="0"/>
    <xf numFmtId="0" fontId="15"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14" fillId="25" borderId="193" applyNumberFormat="0" applyAlignment="0" applyProtection="0"/>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0"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4" fontId="6" fillId="24"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0"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4" fontId="13" fillId="23" borderId="191">
      <alignment horizontal="right" vertical="center"/>
    </xf>
    <xf numFmtId="0" fontId="13"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0"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4" fontId="6" fillId="23" borderId="191">
      <alignment horizontal="right" vertical="center"/>
    </xf>
    <xf numFmtId="0" fontId="6" fillId="23" borderId="191">
      <alignment horizontal="right" vertical="center"/>
    </xf>
    <xf numFmtId="0" fontId="4" fillId="0" borderId="378" applyNumberFormat="0" applyFill="0" applyAlignment="0" applyProtection="0"/>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0" fontId="4" fillId="0" borderId="287">
      <alignment horizontal="right" vertical="center"/>
    </xf>
    <xf numFmtId="0" fontId="4" fillId="0" borderId="287">
      <alignment horizontal="right" vertical="center"/>
    </xf>
    <xf numFmtId="0" fontId="4" fillId="0" borderId="287">
      <alignment horizontal="right" vertical="center"/>
    </xf>
    <xf numFmtId="0" fontId="4" fillId="0" borderId="287">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49" fontId="4" fillId="0" borderId="191" applyNumberFormat="0" applyFont="0" applyFill="0" applyBorder="0" applyProtection="0">
      <alignment horizontal="left" vertical="center" indent="2"/>
    </xf>
    <xf numFmtId="49" fontId="4" fillId="0" borderId="191" applyNumberFormat="0" applyFont="0" applyFill="0" applyBorder="0" applyProtection="0">
      <alignment horizontal="left" vertical="center" indent="2"/>
    </xf>
    <xf numFmtId="49" fontId="4" fillId="0" borderId="191" applyNumberFormat="0" applyFont="0" applyFill="0" applyBorder="0" applyProtection="0">
      <alignment horizontal="left" vertical="center" indent="2"/>
    </xf>
    <xf numFmtId="49" fontId="4" fillId="0" borderId="191" applyNumberFormat="0" applyFont="0" applyFill="0" applyBorder="0" applyProtection="0">
      <alignment horizontal="left" vertical="center" indent="2"/>
    </xf>
    <xf numFmtId="4" fontId="4" fillId="0" borderId="330" applyFill="0" applyBorder="0" applyProtection="0">
      <alignment horizontal="right" vertical="center"/>
    </xf>
    <xf numFmtId="49" fontId="4" fillId="0" borderId="191" applyNumberFormat="0" applyFont="0" applyFill="0" applyBorder="0" applyProtection="0">
      <alignment horizontal="left" vertical="center" indent="2"/>
    </xf>
    <xf numFmtId="4" fontId="4" fillId="0" borderId="330" applyFill="0" applyBorder="0" applyProtection="0">
      <alignment horizontal="right" vertical="center"/>
    </xf>
    <xf numFmtId="49" fontId="5" fillId="0" borderId="418" applyNumberFormat="0" applyFill="0" applyBorder="0" applyProtection="0">
      <alignment horizontal="left" vertical="center"/>
    </xf>
    <xf numFmtId="4" fontId="4" fillId="0" borderId="330" applyFill="0" applyBorder="0" applyProtection="0">
      <alignment horizontal="right" vertical="center"/>
    </xf>
    <xf numFmtId="49" fontId="5" fillId="0" borderId="239" applyNumberFormat="0" applyFill="0" applyBorder="0" applyProtection="0">
      <alignment horizontal="left" vertical="center"/>
    </xf>
    <xf numFmtId="0" fontId="6" fillId="23" borderId="239">
      <alignment horizontal="right" vertical="center"/>
    </xf>
    <xf numFmtId="0" fontId="6"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4" fontId="13" fillId="23" borderId="239">
      <alignment horizontal="right" vertical="center"/>
    </xf>
    <xf numFmtId="0" fontId="13" fillId="23" borderId="239">
      <alignment horizontal="right" vertical="center"/>
    </xf>
    <xf numFmtId="0" fontId="13" fillId="23" borderId="239">
      <alignment horizontal="right" vertical="center"/>
    </xf>
    <xf numFmtId="0" fontId="13" fillId="23" borderId="239">
      <alignment horizontal="right" vertical="center"/>
    </xf>
    <xf numFmtId="0" fontId="13" fillId="23"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0"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4" fontId="6" fillId="24" borderId="239">
      <alignment horizontal="right" vertical="center"/>
    </xf>
    <xf numFmtId="0" fontId="18" fillId="25" borderId="242" applyNumberFormat="0" applyAlignment="0" applyProtection="0"/>
    <xf numFmtId="0" fontId="19" fillId="25" borderId="242" applyNumberFormat="0" applyAlignment="0" applyProtection="0"/>
    <xf numFmtId="0" fontId="19" fillId="25" borderId="242" applyNumberFormat="0" applyAlignment="0" applyProtection="0"/>
    <xf numFmtId="0" fontId="18" fillId="25" borderId="242" applyNumberFormat="0" applyAlignment="0" applyProtection="0"/>
    <xf numFmtId="0" fontId="18" fillId="25" borderId="242" applyNumberFormat="0" applyAlignment="0" applyProtection="0"/>
    <xf numFmtId="0" fontId="19" fillId="25" borderId="242" applyNumberFormat="0" applyAlignment="0" applyProtection="0"/>
    <xf numFmtId="0" fontId="6" fillId="24" borderId="151">
      <alignment horizontal="right" vertical="center"/>
    </xf>
    <xf numFmtId="0" fontId="25" fillId="10" borderId="242" applyNumberFormat="0" applyAlignment="0" applyProtection="0"/>
    <xf numFmtId="0" fontId="27" fillId="0" borderId="245" applyNumberFormat="0" applyFill="0" applyAlignment="0" applyProtection="0"/>
    <xf numFmtId="4" fontId="4" fillId="0" borderId="418">
      <alignment horizontal="right" vertical="center"/>
    </xf>
    <xf numFmtId="0" fontId="4" fillId="0" borderId="418">
      <alignment horizontal="right" vertical="center"/>
    </xf>
    <xf numFmtId="0" fontId="4" fillId="0" borderId="418">
      <alignment horizontal="right" vertical="center"/>
    </xf>
    <xf numFmtId="0" fontId="4" fillId="0" borderId="239" applyNumberFormat="0" applyFill="0" applyAlignment="0" applyProtection="0"/>
    <xf numFmtId="0" fontId="4" fillId="23" borderId="335">
      <alignment horizontal="left" vertical="center"/>
    </xf>
    <xf numFmtId="0" fontId="9" fillId="31" borderId="150" applyNumberFormat="0" applyFont="0" applyAlignment="0" applyProtection="0"/>
    <xf numFmtId="0" fontId="27" fillId="0" borderId="336" applyNumberFormat="0" applyFill="0" applyAlignment="0" applyProtection="0"/>
    <xf numFmtId="0" fontId="4" fillId="30" borderId="151"/>
    <xf numFmtId="49" fontId="4" fillId="0" borderId="191" applyNumberFormat="0" applyFont="0" applyFill="0" applyBorder="0" applyProtection="0">
      <alignment horizontal="left" vertical="center" indent="2"/>
    </xf>
    <xf numFmtId="0" fontId="3" fillId="0" borderId="151" applyNumberFormat="0" applyFill="0" applyProtection="0">
      <alignment horizontal="right"/>
    </xf>
    <xf numFmtId="0" fontId="44" fillId="34" borderId="151" applyNumberFormat="0" applyProtection="0">
      <alignment horizontal="right"/>
    </xf>
    <xf numFmtId="49" fontId="4" fillId="0" borderId="191" applyNumberFormat="0" applyFont="0" applyFill="0" applyBorder="0" applyProtection="0">
      <alignment horizontal="left" vertical="center" indent="2"/>
    </xf>
    <xf numFmtId="0" fontId="44" fillId="34" borderId="151" applyNumberFormat="0" applyProtection="0">
      <alignment horizontal="left"/>
    </xf>
    <xf numFmtId="0" fontId="3" fillId="0" borderId="151" applyNumberFormat="0" applyFill="0" applyProtection="0">
      <alignment horizontal="right"/>
    </xf>
    <xf numFmtId="49" fontId="4" fillId="0" borderId="191" applyNumberFormat="0" applyFont="0" applyFill="0" applyBorder="0" applyProtection="0">
      <alignment horizontal="left" vertical="center" indent="2"/>
    </xf>
    <xf numFmtId="49" fontId="4" fillId="0" borderId="191" applyNumberFormat="0" applyFont="0" applyFill="0" applyBorder="0" applyProtection="0">
      <alignment horizontal="left" vertical="center" indent="2"/>
    </xf>
    <xf numFmtId="4" fontId="4" fillId="0" borderId="378">
      <alignment horizontal="right" vertical="center"/>
    </xf>
    <xf numFmtId="0" fontId="4" fillId="0" borderId="287" applyNumberFormat="0" applyFill="0" applyAlignment="0" applyProtection="0"/>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49" fontId="4" fillId="0" borderId="151" applyNumberFormat="0" applyFont="0" applyFill="0" applyBorder="0" applyProtection="0">
      <alignment horizontal="left" vertical="center" indent="2"/>
    </xf>
    <xf numFmtId="0"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4"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6" fillId="23" borderId="151">
      <alignment horizontal="right" vertical="center"/>
    </xf>
    <xf numFmtId="0"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4"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0" fontId="13" fillId="23"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4"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6" fillId="24" borderId="151">
      <alignment horizontal="right" vertical="center"/>
    </xf>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4"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0" fontId="4" fillId="0" borderId="151">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 fontId="4" fillId="0" borderId="151" applyFill="0" applyBorder="0" applyProtection="0">
      <alignment horizontal="righ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49" fontId="5" fillId="0" borderId="151" applyNumberFormat="0" applyFill="0" applyBorder="0" applyProtection="0">
      <alignment horizontal="left" vertical="center"/>
    </xf>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4" fillId="0" borderId="151" applyNumberFormat="0" applyFill="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0"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49" fontId="4" fillId="0" borderId="159" applyNumberFormat="0" applyFont="0" applyFill="0" applyBorder="0" applyProtection="0">
      <alignment horizontal="left" vertical="center" indent="2"/>
    </xf>
    <xf numFmtId="0" fontId="4" fillId="0" borderId="155">
      <alignment horizontal="left" vertical="center" wrapText="1" indent="2"/>
    </xf>
    <xf numFmtId="0" fontId="50" fillId="0" borderId="160"/>
    <xf numFmtId="4" fontId="4" fillId="0" borderId="159" applyFill="0" applyBorder="0" applyProtection="0">
      <alignment horizontal="right" vertical="center"/>
    </xf>
    <xf numFmtId="0" fontId="4" fillId="0" borderId="159" applyNumberFormat="0" applyFill="0" applyAlignment="0" applyProtection="0"/>
    <xf numFmtId="196" fontId="4" fillId="0" borderId="159">
      <alignment horizontal="right" vertical="center"/>
    </xf>
    <xf numFmtId="49" fontId="5" fillId="0" borderId="159" applyNumberFormat="0" applyFill="0" applyBorder="0" applyProtection="0">
      <alignment horizontal="left" vertical="center"/>
    </xf>
    <xf numFmtId="0" fontId="50" fillId="0" borderId="160"/>
    <xf numFmtId="0" fontId="6" fillId="24" borderId="159">
      <alignment horizontal="right" vertical="center"/>
    </xf>
    <xf numFmtId="0" fontId="18" fillId="25" borderId="154" applyNumberFormat="0" applyAlignment="0" applyProtection="0"/>
    <xf numFmtId="0" fontId="24" fillId="10" borderId="154" applyNumberFormat="0" applyAlignment="0" applyProtection="0"/>
    <xf numFmtId="0" fontId="9" fillId="31" borderId="158" applyNumberFormat="0" applyFont="0" applyAlignment="0" applyProtection="0"/>
    <xf numFmtId="0" fontId="14" fillId="25" borderId="153" applyNumberFormat="0" applyAlignment="0" applyProtection="0"/>
    <xf numFmtId="0" fontId="4" fillId="30" borderId="159"/>
    <xf numFmtId="0" fontId="3" fillId="0" borderId="159" applyNumberFormat="0" applyFill="0" applyProtection="0">
      <alignment horizontal="right"/>
    </xf>
    <xf numFmtId="0" fontId="44" fillId="34" borderId="159" applyNumberFormat="0" applyProtection="0">
      <alignment horizontal="right"/>
    </xf>
    <xf numFmtId="0" fontId="44" fillId="34" borderId="159" applyNumberFormat="0" applyProtection="0">
      <alignment horizontal="left"/>
    </xf>
    <xf numFmtId="0" fontId="3" fillId="0" borderId="159" applyNumberFormat="0" applyFill="0" applyProtection="0">
      <alignment horizontal="right"/>
    </xf>
    <xf numFmtId="0" fontId="26" fillId="0" borderId="157" applyNumberFormat="0" applyFill="0" applyAlignment="0" applyProtection="0"/>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0"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4" fillId="25" borderId="153"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8"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19" fillId="25" borderId="154" applyNumberFormat="0" applyAlignment="0" applyProtection="0"/>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24"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0" borderId="155">
      <alignment horizontal="left" vertical="center" wrapText="1" indent="2"/>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4" fillId="23" borderId="156">
      <alignment horizontal="left" vertical="center"/>
    </xf>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4" fillId="10" borderId="154" applyNumberFormat="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6" fillId="0" borderId="157" applyNumberFormat="0" applyFill="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25" fillId="10" borderId="154" applyNumberForma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10"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3" fillId="31" borderId="158" applyNumberFormat="0" applyFon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0" fontId="15" fillId="25" borderId="153" applyNumberFormat="0" applyAlignment="0" applyProtection="0"/>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168" fontId="4" fillId="32" borderId="159" applyNumberFormat="0" applyFont="0" applyBorder="0" applyAlignment="0" applyProtection="0">
      <alignment horizontal="right" vertical="center"/>
    </xf>
    <xf numFmtId="0"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4"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4" fillId="30" borderId="159"/>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0" fontId="27" fillId="0" borderId="157" applyNumberFormat="0" applyFill="0" applyAlignment="0" applyProtection="0"/>
    <xf numFmtId="49" fontId="4" fillId="0" borderId="159" applyNumberFormat="0" applyFont="0" applyFill="0" applyBorder="0" applyProtection="0">
      <alignment horizontal="left" vertical="center" indent="2"/>
    </xf>
    <xf numFmtId="0" fontId="4" fillId="0" borderId="155">
      <alignment horizontal="left" vertical="center" wrapText="1" indent="2"/>
    </xf>
    <xf numFmtId="0" fontId="4" fillId="0" borderId="239" applyNumberFormat="0" applyFill="0" applyAlignment="0" applyProtection="0"/>
    <xf numFmtId="0" fontId="50" fillId="0" borderId="160"/>
    <xf numFmtId="4" fontId="4" fillId="0" borderId="159" applyFill="0" applyBorder="0" applyProtection="0">
      <alignment horizontal="right" vertical="center"/>
    </xf>
    <xf numFmtId="0" fontId="4" fillId="0" borderId="159" applyNumberFormat="0" applyFill="0" applyAlignment="0" applyProtection="0"/>
    <xf numFmtId="196" fontId="4" fillId="0" borderId="159">
      <alignment horizontal="right" vertical="center"/>
    </xf>
    <xf numFmtId="49" fontId="5" fillId="0" borderId="159" applyNumberFormat="0" applyFill="0" applyBorder="0" applyProtection="0">
      <alignment horizontal="left" vertical="center"/>
    </xf>
    <xf numFmtId="49" fontId="5" fillId="0" borderId="239" applyNumberFormat="0" applyFill="0" applyBorder="0" applyProtection="0">
      <alignment horizontal="left" vertical="center"/>
    </xf>
    <xf numFmtId="0" fontId="4" fillId="0" borderId="239" applyNumberFormat="0" applyFill="0" applyAlignment="0" applyProtection="0"/>
    <xf numFmtId="0" fontId="27" fillId="0" borderId="336" applyNumberFormat="0" applyFill="0" applyAlignment="0" applyProtection="0"/>
    <xf numFmtId="0" fontId="4" fillId="0" borderId="239" applyNumberFormat="0" applyFill="0" applyAlignment="0" applyProtection="0"/>
    <xf numFmtId="0" fontId="50" fillId="0" borderId="160"/>
    <xf numFmtId="49" fontId="5" fillId="0" borderId="239" applyNumberFormat="0" applyFill="0" applyBorder="0" applyProtection="0">
      <alignment horizontal="left" vertical="center"/>
    </xf>
    <xf numFmtId="0" fontId="4" fillId="0" borderId="239" applyNumberFormat="0" applyFill="0" applyAlignment="0" applyProtection="0"/>
    <xf numFmtId="0" fontId="4" fillId="0" borderId="239" applyNumberFormat="0" applyFill="0" applyAlignment="0" applyProtection="0"/>
    <xf numFmtId="4" fontId="4" fillId="30" borderId="338"/>
    <xf numFmtId="4" fontId="4" fillId="30" borderId="338"/>
    <xf numFmtId="4" fontId="4" fillId="30" borderId="338"/>
    <xf numFmtId="4" fontId="4" fillId="30" borderId="338"/>
    <xf numFmtId="4" fontId="4" fillId="30" borderId="338"/>
    <xf numFmtId="4" fontId="4" fillId="30" borderId="338"/>
    <xf numFmtId="0" fontId="4" fillId="30" borderId="338"/>
    <xf numFmtId="0" fontId="4" fillId="30" borderId="338"/>
    <xf numFmtId="0" fontId="4" fillId="30" borderId="338"/>
    <xf numFmtId="0" fontId="4" fillId="30" borderId="338"/>
    <xf numFmtId="0" fontId="4" fillId="30" borderId="338"/>
    <xf numFmtId="0" fontId="4" fillId="30" borderId="338"/>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4" fillId="0" borderId="239" applyNumberFormat="0" applyFill="0" applyAlignment="0" applyProtection="0"/>
    <xf numFmtId="0" fontId="6" fillId="24" borderId="159">
      <alignment horizontal="right" vertical="center"/>
    </xf>
    <xf numFmtId="0" fontId="18" fillId="25" borderId="154" applyNumberFormat="0" applyAlignment="0" applyProtection="0"/>
    <xf numFmtId="0" fontId="24" fillId="10" borderId="154" applyNumberFormat="0" applyAlignment="0" applyProtection="0"/>
    <xf numFmtId="0" fontId="9" fillId="31" borderId="158" applyNumberFormat="0" applyFont="0" applyAlignment="0" applyProtection="0"/>
    <xf numFmtId="0" fontId="14" fillId="25" borderId="153" applyNumberFormat="0" applyAlignment="0" applyProtection="0"/>
    <xf numFmtId="0" fontId="4" fillId="30" borderId="159"/>
    <xf numFmtId="0" fontId="3" fillId="0" borderId="159" applyNumberFormat="0" applyFill="0" applyProtection="0">
      <alignment horizontal="right"/>
    </xf>
    <xf numFmtId="0" fontId="44" fillId="34" borderId="159" applyNumberFormat="0" applyProtection="0">
      <alignment horizontal="right"/>
    </xf>
    <xf numFmtId="0" fontId="44" fillId="34" borderId="159" applyNumberFormat="0" applyProtection="0">
      <alignment horizontal="left"/>
    </xf>
    <xf numFmtId="0" fontId="3" fillId="0" borderId="159" applyNumberFormat="0" applyFill="0" applyProtection="0">
      <alignment horizontal="right"/>
    </xf>
    <xf numFmtId="0" fontId="26" fillId="0" borderId="157" applyNumberFormat="0" applyFill="0" applyAlignment="0" applyProtection="0"/>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49" fontId="4" fillId="0" borderId="159" applyNumberFormat="0" applyFont="0" applyFill="0" applyBorder="0" applyProtection="0">
      <alignment horizontal="left" vertical="center" indent="2"/>
    </xf>
    <xf numFmtId="0"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4"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6" fillId="23" borderId="159">
      <alignment horizontal="right" vertical="center"/>
    </xf>
    <xf numFmtId="0"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4"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0" fontId="13" fillId="23"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4"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6" fillId="24" borderId="159">
      <alignment horizontal="right" vertical="center"/>
    </xf>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4" fillId="25" borderId="161"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8"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19" fillId="25" borderId="162" applyNumberFormat="0" applyAlignment="0" applyProtection="0"/>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24"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0" borderId="163">
      <alignment horizontal="left" vertical="center" wrapText="1" indent="2"/>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4" fillId="23" borderId="164">
      <alignment horizontal="left" vertical="center"/>
    </xf>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4" fillId="10" borderId="162" applyNumberFormat="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6" fillId="0" borderId="165" applyNumberFormat="0" applyFill="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25" fillId="10" borderId="162" applyNumberFormat="0" applyAlignment="0" applyProtection="0"/>
    <xf numFmtId="0"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4"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0" fontId="4" fillId="0" borderId="159">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 fontId="4" fillId="0" borderId="159" applyFill="0" applyBorder="0" applyProtection="0">
      <alignment horizontal="righ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49" fontId="5" fillId="0" borderId="159" applyNumberFormat="0" applyFill="0" applyBorder="0" applyProtection="0">
      <alignment horizontal="left" vertical="center"/>
    </xf>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4" fillId="0" borderId="159" applyNumberFormat="0" applyFill="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10" fillId="31" borderId="166" applyNumberFormat="0" applyFont="0" applyAlignment="0" applyProtection="0"/>
    <xf numFmtId="0" fontId="3" fillId="31" borderId="166" applyNumberFormat="0" applyFont="0" applyAlignment="0" applyProtection="0"/>
    <xf numFmtId="0" fontId="3" fillId="31" borderId="166" applyNumberFormat="0" applyFont="0" applyAlignment="0" applyProtection="0"/>
    <xf numFmtId="0" fontId="3" fillId="31" borderId="166" applyNumberFormat="0" applyFont="0" applyAlignment="0" applyProtection="0"/>
    <xf numFmtId="0" fontId="3" fillId="31" borderId="166" applyNumberFormat="0" applyFont="0" applyAlignment="0" applyProtection="0"/>
    <xf numFmtId="0" fontId="3" fillId="31" borderId="166" applyNumberFormat="0" applyFont="0" applyAlignment="0" applyProtection="0"/>
    <xf numFmtId="0" fontId="3" fillId="31" borderId="166" applyNumberFormat="0" applyFont="0" applyAlignment="0" applyProtection="0"/>
    <xf numFmtId="0" fontId="3" fillId="31" borderId="166" applyNumberFormat="0" applyFon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0" fontId="15" fillId="25" borderId="161" applyNumberFormat="0" applyAlignment="0" applyProtection="0"/>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168" fontId="4" fillId="32" borderId="167" applyNumberFormat="0" applyFont="0" applyBorder="0" applyAlignment="0" applyProtection="0">
      <alignment horizontal="right" vertical="center"/>
    </xf>
    <xf numFmtId="0"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4"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4" fillId="30" borderId="167"/>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0" fontId="27" fillId="0" borderId="165" applyNumberFormat="0" applyFill="0" applyAlignment="0" applyProtection="0"/>
    <xf numFmtId="49" fontId="4" fillId="0" borderId="167" applyNumberFormat="0" applyFont="0" applyFill="0" applyBorder="0" applyProtection="0">
      <alignment horizontal="left" vertical="center" indent="2"/>
    </xf>
    <xf numFmtId="0" fontId="4" fillId="0" borderId="163">
      <alignment horizontal="left" vertical="center" wrapText="1" indent="2"/>
    </xf>
    <xf numFmtId="0" fontId="50" fillId="0" borderId="168"/>
    <xf numFmtId="4" fontId="4" fillId="0" borderId="167" applyFill="0" applyBorder="0" applyProtection="0">
      <alignment horizontal="right" vertical="center"/>
    </xf>
    <xf numFmtId="0" fontId="4" fillId="0" borderId="167" applyNumberFormat="0" applyFill="0" applyAlignment="0" applyProtection="0"/>
    <xf numFmtId="196" fontId="4" fillId="0" borderId="167">
      <alignment horizontal="right" vertical="center"/>
    </xf>
    <xf numFmtId="49" fontId="5" fillId="0" borderId="167" applyNumberFormat="0" applyFill="0" applyBorder="0" applyProtection="0">
      <alignment horizontal="left" vertical="center"/>
    </xf>
    <xf numFmtId="0" fontId="50" fillId="0" borderId="168"/>
    <xf numFmtId="0" fontId="4" fillId="23" borderId="172">
      <alignment horizontal="left" vertical="center"/>
    </xf>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0"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4" fontId="6" fillId="24" borderId="177">
      <alignment horizontal="right" vertical="center"/>
    </xf>
    <xf numFmtId="0" fontId="6" fillId="24" borderId="177">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0"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4" fontId="6" fillId="24" borderId="172">
      <alignment horizontal="right" vertical="center"/>
    </xf>
    <xf numFmtId="0" fontId="6" fillId="24" borderId="172">
      <alignment horizontal="right" vertical="center"/>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49" fontId="4" fillId="0" borderId="172" applyNumberFormat="0" applyFont="0" applyFill="0" applyBorder="0" applyProtection="0">
      <alignment horizontal="left" vertical="center" indent="5"/>
    </xf>
    <xf numFmtId="0" fontId="6" fillId="24" borderId="167">
      <alignment horizontal="right" vertical="center"/>
    </xf>
    <xf numFmtId="0" fontId="18" fillId="25" borderId="162" applyNumberFormat="0" applyAlignment="0" applyProtection="0"/>
    <xf numFmtId="0" fontId="24" fillId="10" borderId="162" applyNumberFormat="0" applyAlignment="0" applyProtection="0"/>
    <xf numFmtId="0" fontId="9" fillId="31" borderId="166" applyNumberFormat="0" applyFont="0" applyAlignment="0" applyProtection="0"/>
    <xf numFmtId="0" fontId="14" fillId="25" borderId="161" applyNumberFormat="0" applyAlignment="0" applyProtection="0"/>
    <xf numFmtId="0" fontId="4" fillId="30" borderId="167"/>
    <xf numFmtId="0" fontId="3" fillId="0" borderId="167" applyNumberFormat="0" applyFill="0" applyProtection="0">
      <alignment horizontal="right"/>
    </xf>
    <xf numFmtId="0" fontId="44" fillId="34" borderId="167" applyNumberFormat="0" applyProtection="0">
      <alignment horizontal="right"/>
    </xf>
    <xf numFmtId="0" fontId="44" fillId="34" borderId="167" applyNumberFormat="0" applyProtection="0">
      <alignment horizontal="left"/>
    </xf>
    <xf numFmtId="0" fontId="3" fillId="0" borderId="167" applyNumberFormat="0" applyFill="0" applyProtection="0">
      <alignment horizontal="right"/>
    </xf>
    <xf numFmtId="0" fontId="26" fillId="0" borderId="165" applyNumberFormat="0" applyFill="0" applyAlignment="0" applyProtection="0"/>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49" fontId="4" fillId="0" borderId="167" applyNumberFormat="0" applyFont="0" applyFill="0" applyBorder="0" applyProtection="0">
      <alignment horizontal="left" vertical="center" indent="2"/>
    </xf>
    <xf numFmtId="0"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4"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6" fillId="23" borderId="167">
      <alignment horizontal="right" vertical="center"/>
    </xf>
    <xf numFmtId="0"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4"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0" fontId="13" fillId="23"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4"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6" fillId="24" borderId="167">
      <alignment horizontal="right" vertical="center"/>
    </xf>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4" fillId="25" borderId="169"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8"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19" fillId="25" borderId="170" applyNumberFormat="0" applyAlignment="0" applyProtection="0"/>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24"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0" borderId="171">
      <alignment horizontal="left" vertical="center" wrapText="1" indent="2"/>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4" fillId="23" borderId="172">
      <alignment horizontal="left" vertical="center"/>
    </xf>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4" fillId="10" borderId="170" applyNumberFormat="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6" fillId="0" borderId="173" applyNumberFormat="0" applyFill="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25" fillId="10" borderId="170" applyNumberFormat="0" applyAlignment="0" applyProtection="0"/>
    <xf numFmtId="0"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4"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0" fontId="4" fillId="0" borderId="167">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 fontId="4" fillId="0" borderId="167" applyFill="0" applyBorder="0" applyProtection="0">
      <alignment horizontal="righ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49" fontId="5" fillId="0" borderId="167" applyNumberFormat="0" applyFill="0" applyBorder="0" applyProtection="0">
      <alignment horizontal="left" vertical="center"/>
    </xf>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4" fillId="0" borderId="167" applyNumberFormat="0" applyFill="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10" fillId="31" borderId="174" applyNumberFormat="0" applyFont="0" applyAlignment="0" applyProtection="0"/>
    <xf numFmtId="0" fontId="3" fillId="31" borderId="174" applyNumberFormat="0" applyFont="0" applyAlignment="0" applyProtection="0"/>
    <xf numFmtId="0" fontId="3" fillId="31" borderId="174" applyNumberFormat="0" applyFont="0" applyAlignment="0" applyProtection="0"/>
    <xf numFmtId="0" fontId="3" fillId="31" borderId="174" applyNumberFormat="0" applyFont="0" applyAlignment="0" applyProtection="0"/>
    <xf numFmtId="0" fontId="3" fillId="31" borderId="174" applyNumberFormat="0" applyFont="0" applyAlignment="0" applyProtection="0"/>
    <xf numFmtId="0" fontId="3" fillId="31" borderId="174" applyNumberFormat="0" applyFont="0" applyAlignment="0" applyProtection="0"/>
    <xf numFmtId="0" fontId="3" fillId="31" borderId="174" applyNumberFormat="0" applyFont="0" applyAlignment="0" applyProtection="0"/>
    <xf numFmtId="0" fontId="3" fillId="31" borderId="174" applyNumberFormat="0" applyFon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0" fontId="15" fillId="25" borderId="169" applyNumberFormat="0" applyAlignment="0" applyProtection="0"/>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0"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0" fontId="27" fillId="0" borderId="173" applyNumberFormat="0" applyFill="0" applyAlignment="0" applyProtection="0"/>
    <xf numFmtId="49" fontId="4" fillId="0" borderId="175" applyNumberFormat="0" applyFont="0" applyFill="0" applyBorder="0" applyProtection="0">
      <alignment horizontal="left" vertical="center" indent="2"/>
    </xf>
    <xf numFmtId="0" fontId="4" fillId="0" borderId="171">
      <alignment horizontal="left" vertical="center" wrapText="1" indent="2"/>
    </xf>
    <xf numFmtId="0" fontId="50" fillId="0" borderId="176"/>
    <xf numFmtId="4" fontId="4" fillId="0" borderId="175" applyFill="0" applyBorder="0" applyProtection="0">
      <alignment horizontal="right" vertical="center"/>
    </xf>
    <xf numFmtId="0" fontId="4" fillId="0" borderId="175" applyNumberFormat="0" applyFill="0" applyAlignment="0" applyProtection="0"/>
    <xf numFmtId="196" fontId="4" fillId="0" borderId="175">
      <alignment horizontal="right" vertical="center"/>
    </xf>
    <xf numFmtId="49" fontId="5" fillId="0" borderId="175" applyNumberFormat="0" applyFill="0" applyBorder="0" applyProtection="0">
      <alignment horizontal="left" vertical="center"/>
    </xf>
    <xf numFmtId="0" fontId="50" fillId="0" borderId="176"/>
    <xf numFmtId="0" fontId="6" fillId="24" borderId="175">
      <alignment horizontal="right" vertical="center"/>
    </xf>
    <xf numFmtId="0" fontId="18" fillId="25" borderId="170" applyNumberFormat="0" applyAlignment="0" applyProtection="0"/>
    <xf numFmtId="0" fontId="24" fillId="10" borderId="170" applyNumberFormat="0" applyAlignment="0" applyProtection="0"/>
    <xf numFmtId="0" fontId="9" fillId="31" borderId="174" applyNumberFormat="0" applyFont="0" applyAlignment="0" applyProtection="0"/>
    <xf numFmtId="0" fontId="14" fillId="25" borderId="169" applyNumberFormat="0" applyAlignment="0" applyProtection="0"/>
    <xf numFmtId="0" fontId="4" fillId="30" borderId="175"/>
    <xf numFmtId="0" fontId="3" fillId="0" borderId="175" applyNumberFormat="0" applyFill="0" applyProtection="0">
      <alignment horizontal="right"/>
    </xf>
    <xf numFmtId="0" fontId="44" fillId="34" borderId="175" applyNumberFormat="0" applyProtection="0">
      <alignment horizontal="right"/>
    </xf>
    <xf numFmtId="0" fontId="44" fillId="34" borderId="175" applyNumberFormat="0" applyProtection="0">
      <alignment horizontal="left"/>
    </xf>
    <xf numFmtId="0" fontId="3" fillId="0" borderId="175" applyNumberFormat="0" applyFill="0" applyProtection="0">
      <alignment horizontal="right"/>
    </xf>
    <xf numFmtId="0" fontId="26" fillId="0" borderId="173" applyNumberFormat="0" applyFill="0" applyAlignment="0" applyProtection="0"/>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0"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18" fillId="25" borderId="179" applyNumberFormat="0" applyAlignment="0" applyProtection="0"/>
    <xf numFmtId="0" fontId="24" fillId="10" borderId="179" applyNumberFormat="0" applyAlignment="0" applyProtection="0"/>
    <xf numFmtId="0" fontId="9" fillId="31" borderId="183" applyNumberFormat="0" applyFont="0" applyAlignment="0" applyProtection="0"/>
    <xf numFmtId="0" fontId="14" fillId="25" borderId="178" applyNumberFormat="0" applyAlignment="0" applyProtection="0"/>
    <xf numFmtId="0" fontId="26" fillId="0" borderId="182" applyNumberFormat="0" applyFill="0" applyAlignment="0" applyProtection="0"/>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0"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0"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49" fontId="4" fillId="0" borderId="175" applyNumberFormat="0" applyFont="0" applyFill="0" applyBorder="0" applyProtection="0">
      <alignment horizontal="left" vertical="center" indent="2"/>
    </xf>
    <xf numFmtId="0" fontId="4" fillId="0" borderId="180">
      <alignment horizontal="left" vertical="center" wrapText="1" indent="2"/>
    </xf>
    <xf numFmtId="0" fontId="50" fillId="0" borderId="176"/>
    <xf numFmtId="4" fontId="4" fillId="0" borderId="175" applyFill="0" applyBorder="0" applyProtection="0">
      <alignment horizontal="right" vertical="center"/>
    </xf>
    <xf numFmtId="0" fontId="4" fillId="0" borderId="175" applyNumberFormat="0" applyFill="0" applyAlignment="0" applyProtection="0"/>
    <xf numFmtId="196" fontId="4" fillId="0" borderId="175">
      <alignment horizontal="right" vertical="center"/>
    </xf>
    <xf numFmtId="49" fontId="5" fillId="0" borderId="175" applyNumberFormat="0" applyFill="0" applyBorder="0" applyProtection="0">
      <alignment horizontal="left" vertical="center"/>
    </xf>
    <xf numFmtId="0" fontId="50" fillId="0" borderId="176"/>
    <xf numFmtId="0" fontId="6" fillId="24" borderId="175">
      <alignment horizontal="right" vertical="center"/>
    </xf>
    <xf numFmtId="0" fontId="18" fillId="25" borderId="179" applyNumberFormat="0" applyAlignment="0" applyProtection="0"/>
    <xf numFmtId="0" fontId="24" fillId="10" borderId="179" applyNumberFormat="0" applyAlignment="0" applyProtection="0"/>
    <xf numFmtId="0" fontId="9" fillId="31" borderId="183" applyNumberFormat="0" applyFont="0" applyAlignment="0" applyProtection="0"/>
    <xf numFmtId="0" fontId="14" fillId="25" borderId="178" applyNumberFormat="0" applyAlignment="0" applyProtection="0"/>
    <xf numFmtId="0" fontId="4" fillId="30" borderId="175"/>
    <xf numFmtId="0" fontId="3" fillId="0" borderId="175" applyNumberFormat="0" applyFill="0" applyProtection="0">
      <alignment horizontal="right"/>
    </xf>
    <xf numFmtId="0" fontId="44" fillId="34" borderId="175" applyNumberFormat="0" applyProtection="0">
      <alignment horizontal="right"/>
    </xf>
    <xf numFmtId="0" fontId="44" fillId="34" borderId="175" applyNumberFormat="0" applyProtection="0">
      <alignment horizontal="left"/>
    </xf>
    <xf numFmtId="0" fontId="3" fillId="0" borderId="175" applyNumberFormat="0" applyFill="0" applyProtection="0">
      <alignment horizontal="right"/>
    </xf>
    <xf numFmtId="0" fontId="26" fillId="0" borderId="182" applyNumberFormat="0" applyFill="0" applyAlignment="0" applyProtection="0"/>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0"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49" fontId="4" fillId="0" borderId="184" applyNumberFormat="0" applyFont="0" applyFill="0" applyBorder="0" applyProtection="0">
      <alignment horizontal="left" vertical="center" indent="2"/>
    </xf>
    <xf numFmtId="0"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4"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6" fillId="23" borderId="184">
      <alignment horizontal="right" vertical="center"/>
    </xf>
    <xf numFmtId="0"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4"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13" fillId="23" borderId="184">
      <alignment horizontal="right" vertical="center"/>
    </xf>
    <xf numFmtId="0"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4"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6" fillId="24" borderId="184">
      <alignment horizontal="right" vertical="center"/>
    </xf>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4" fillId="25" borderId="178"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8"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9" fillId="25" borderId="179" applyNumberFormat="0" applyAlignment="0" applyProtection="0"/>
    <xf numFmtId="0" fontId="10" fillId="31" borderId="337" applyNumberFormat="0" applyFont="0" applyAlignment="0" applyProtection="0"/>
    <xf numFmtId="0" fontId="10" fillId="31" borderId="337" applyNumberFormat="0" applyFont="0" applyAlignment="0" applyProtection="0"/>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24"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0" borderId="180">
      <alignment horizontal="left" vertical="center" wrapText="1" indent="2"/>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4" fillId="23" borderId="181">
      <alignment horizontal="left" vertical="center"/>
    </xf>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4" fillId="10" borderId="179" applyNumberFormat="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6" fillId="0" borderId="182" applyNumberFormat="0" applyFill="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25" fillId="10" borderId="179" applyNumberFormat="0" applyAlignment="0" applyProtection="0"/>
    <xf numFmtId="0"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4"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0" fontId="4" fillId="0" borderId="184">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 fontId="4" fillId="0" borderId="184" applyFill="0" applyBorder="0" applyProtection="0">
      <alignment horizontal="righ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49" fontId="5" fillId="0" borderId="184" applyNumberFormat="0" applyFill="0" applyBorder="0" applyProtection="0">
      <alignment horizontal="left" vertical="center"/>
    </xf>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4" fillId="0" borderId="184" applyNumberFormat="0" applyFill="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10"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3" fillId="31" borderId="183" applyNumberFormat="0" applyFon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0" fontId="15" fillId="25" borderId="178" applyNumberFormat="0" applyAlignment="0" applyProtection="0"/>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168" fontId="4" fillId="32" borderId="175" applyNumberFormat="0" applyFont="0" applyBorder="0" applyAlignment="0" applyProtection="0">
      <alignment horizontal="right" vertical="center"/>
    </xf>
    <xf numFmtId="0"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4"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4" fillId="30" borderId="175"/>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0" fontId="27" fillId="0" borderId="182" applyNumberFormat="0" applyFill="0" applyAlignment="0" applyProtection="0"/>
    <xf numFmtId="49" fontId="4" fillId="0" borderId="175" applyNumberFormat="0" applyFont="0" applyFill="0" applyBorder="0" applyProtection="0">
      <alignment horizontal="left" vertical="center" indent="2"/>
    </xf>
    <xf numFmtId="0" fontId="4" fillId="0" borderId="180">
      <alignment horizontal="left" vertical="center" wrapText="1" indent="2"/>
    </xf>
    <xf numFmtId="0" fontId="50" fillId="0" borderId="176"/>
    <xf numFmtId="4" fontId="4" fillId="0" borderId="175" applyFill="0" applyBorder="0" applyProtection="0">
      <alignment horizontal="right" vertical="center"/>
    </xf>
    <xf numFmtId="0" fontId="4" fillId="0" borderId="175" applyNumberFormat="0" applyFill="0" applyAlignment="0" applyProtection="0"/>
    <xf numFmtId="196" fontId="4" fillId="0" borderId="175">
      <alignment horizontal="right" vertical="center"/>
    </xf>
    <xf numFmtId="49" fontId="5" fillId="0" borderId="175" applyNumberFormat="0" applyFill="0" applyBorder="0" applyProtection="0">
      <alignment horizontal="left" vertical="center"/>
    </xf>
    <xf numFmtId="0" fontId="50" fillId="0" borderId="176"/>
    <xf numFmtId="0" fontId="6" fillId="24" borderId="175">
      <alignment horizontal="right" vertical="center"/>
    </xf>
    <xf numFmtId="0" fontId="18" fillId="25" borderId="179" applyNumberFormat="0" applyAlignment="0" applyProtection="0"/>
    <xf numFmtId="0" fontId="25" fillId="10" borderId="242" applyNumberFormat="0" applyAlignment="0" applyProtection="0"/>
    <xf numFmtId="0" fontId="25" fillId="10" borderId="242" applyNumberFormat="0" applyAlignment="0" applyProtection="0"/>
    <xf numFmtId="0" fontId="24" fillId="10" borderId="179" applyNumberFormat="0" applyAlignment="0" applyProtection="0"/>
    <xf numFmtId="0" fontId="4" fillId="24" borderId="334">
      <alignment horizontal="left" vertical="center" wrapText="1" indent="2"/>
    </xf>
    <xf numFmtId="0" fontId="4" fillId="24" borderId="334">
      <alignment horizontal="left" vertical="center" wrapText="1" indent="2"/>
    </xf>
    <xf numFmtId="0" fontId="9" fillId="31" borderId="183" applyNumberFormat="0" applyFont="0" applyAlignment="0" applyProtection="0"/>
    <xf numFmtId="0" fontId="14" fillId="25" borderId="178" applyNumberFormat="0" applyAlignment="0" applyProtection="0"/>
    <xf numFmtId="0" fontId="4" fillId="30" borderId="175"/>
    <xf numFmtId="0" fontId="3" fillId="0" borderId="175" applyNumberFormat="0" applyFill="0" applyProtection="0">
      <alignment horizontal="right"/>
    </xf>
    <xf numFmtId="0" fontId="44" fillId="34" borderId="175" applyNumberFormat="0" applyProtection="0">
      <alignment horizontal="right"/>
    </xf>
    <xf numFmtId="0" fontId="44" fillId="34" borderId="175" applyNumberFormat="0" applyProtection="0">
      <alignment horizontal="left"/>
    </xf>
    <xf numFmtId="0" fontId="3" fillId="0" borderId="175" applyNumberFormat="0" applyFill="0" applyProtection="0">
      <alignment horizontal="right"/>
    </xf>
    <xf numFmtId="0" fontId="26" fillId="0" borderId="182" applyNumberFormat="0" applyFill="0" applyAlignment="0" applyProtection="0"/>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49" fontId="4" fillId="0" borderId="175" applyNumberFormat="0" applyFont="0" applyFill="0" applyBorder="0" applyProtection="0">
      <alignment horizontal="left" vertical="center" indent="2"/>
    </xf>
    <xf numFmtId="0"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4"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6" fillId="23" borderId="175">
      <alignment horizontal="right" vertical="center"/>
    </xf>
    <xf numFmtId="0"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4"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0" fontId="13" fillId="23"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4"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6" fillId="24" borderId="175">
      <alignment horizontal="right" vertical="center"/>
    </xf>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4" fillId="25" borderId="185"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8"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19" fillId="25" borderId="186" applyNumberFormat="0" applyAlignment="0" applyProtection="0"/>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24"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0" borderId="187">
      <alignment horizontal="left" vertical="center" wrapText="1" indent="2"/>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4" fillId="23" borderId="188">
      <alignment horizontal="left" vertical="center"/>
    </xf>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4" fillId="10" borderId="186" applyNumberFormat="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6" fillId="0" borderId="189" applyNumberFormat="0" applyFill="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25" fillId="10" borderId="186" applyNumberFormat="0" applyAlignment="0" applyProtection="0"/>
    <xf numFmtId="0"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4"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0" fontId="4" fillId="0" borderId="175">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 fontId="4" fillId="0" borderId="175" applyFill="0" applyBorder="0" applyProtection="0">
      <alignment horizontal="righ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49" fontId="5" fillId="0" borderId="175" applyNumberFormat="0" applyFill="0" applyBorder="0" applyProtection="0">
      <alignment horizontal="left" vertical="center"/>
    </xf>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4" fillId="0" borderId="175" applyNumberFormat="0" applyFill="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10" fillId="31" borderId="190" applyNumberFormat="0" applyFont="0" applyAlignment="0" applyProtection="0"/>
    <xf numFmtId="0" fontId="3" fillId="31" borderId="190" applyNumberFormat="0" applyFont="0" applyAlignment="0" applyProtection="0"/>
    <xf numFmtId="0" fontId="3" fillId="31" borderId="190" applyNumberFormat="0" applyFont="0" applyAlignment="0" applyProtection="0"/>
    <xf numFmtId="0" fontId="3" fillId="31" borderId="190" applyNumberFormat="0" applyFont="0" applyAlignment="0" applyProtection="0"/>
    <xf numFmtId="0" fontId="3" fillId="31" borderId="190" applyNumberFormat="0" applyFont="0" applyAlignment="0" applyProtection="0"/>
    <xf numFmtId="0" fontId="3" fillId="31" borderId="190" applyNumberFormat="0" applyFont="0" applyAlignment="0" applyProtection="0"/>
    <xf numFmtId="0" fontId="3" fillId="31" borderId="190" applyNumberFormat="0" applyFont="0" applyAlignment="0" applyProtection="0"/>
    <xf numFmtId="0" fontId="3" fillId="31" borderId="190" applyNumberFormat="0" applyFon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0" fontId="15" fillId="25" borderId="185" applyNumberFormat="0" applyAlignment="0" applyProtection="0"/>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168" fontId="4" fillId="32" borderId="191" applyNumberFormat="0" applyFont="0" applyBorder="0" applyAlignment="0" applyProtection="0">
      <alignment horizontal="right" vertical="center"/>
    </xf>
    <xf numFmtId="0"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4"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4" fillId="30" borderId="191"/>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0" fontId="27" fillId="0" borderId="189" applyNumberFormat="0" applyFill="0" applyAlignment="0" applyProtection="0"/>
    <xf numFmtId="49" fontId="4" fillId="0" borderId="191" applyNumberFormat="0" applyFont="0" applyFill="0" applyBorder="0" applyProtection="0">
      <alignment horizontal="left" vertical="center" indent="2"/>
    </xf>
    <xf numFmtId="0" fontId="4" fillId="0" borderId="187">
      <alignment horizontal="left" vertical="center" wrapText="1" indent="2"/>
    </xf>
    <xf numFmtId="0" fontId="50" fillId="0" borderId="192"/>
    <xf numFmtId="4" fontId="4" fillId="0" borderId="191" applyFill="0" applyBorder="0" applyProtection="0">
      <alignment horizontal="right" vertical="center"/>
    </xf>
    <xf numFmtId="0" fontId="4" fillId="0" borderId="191" applyNumberFormat="0" applyFill="0" applyAlignment="0" applyProtection="0"/>
    <xf numFmtId="196" fontId="4" fillId="0" borderId="191">
      <alignment horizontal="right" vertical="center"/>
    </xf>
    <xf numFmtId="49" fontId="5" fillId="0" borderId="191" applyNumberFormat="0" applyFill="0" applyBorder="0" applyProtection="0">
      <alignment horizontal="left" vertical="center"/>
    </xf>
    <xf numFmtId="0" fontId="50" fillId="0" borderId="192"/>
    <xf numFmtId="0" fontId="6" fillId="24" borderId="191">
      <alignment horizontal="right" vertical="center"/>
    </xf>
    <xf numFmtId="0" fontId="18" fillId="25" borderId="186" applyNumberFormat="0" applyAlignment="0" applyProtection="0"/>
    <xf numFmtId="0" fontId="24" fillId="10" borderId="186" applyNumberFormat="0" applyAlignment="0" applyProtection="0"/>
    <xf numFmtId="0" fontId="9" fillId="31" borderId="190" applyNumberFormat="0" applyFont="0" applyAlignment="0" applyProtection="0"/>
    <xf numFmtId="0" fontId="14" fillId="25" borderId="185" applyNumberFormat="0" applyAlignment="0" applyProtection="0"/>
    <xf numFmtId="0" fontId="4" fillId="30" borderId="191"/>
    <xf numFmtId="0" fontId="3" fillId="0" borderId="191" applyNumberFormat="0" applyFill="0" applyProtection="0">
      <alignment horizontal="right"/>
    </xf>
    <xf numFmtId="0" fontId="44" fillId="34" borderId="191" applyNumberFormat="0" applyProtection="0">
      <alignment horizontal="right"/>
    </xf>
    <xf numFmtId="0" fontId="44" fillId="34" borderId="191" applyNumberFormat="0" applyProtection="0">
      <alignment horizontal="left"/>
    </xf>
    <xf numFmtId="0" fontId="3" fillId="0" borderId="191" applyNumberFormat="0" applyFill="0" applyProtection="0">
      <alignment horizontal="right"/>
    </xf>
    <xf numFmtId="0" fontId="26" fillId="0" borderId="189" applyNumberFormat="0" applyFill="0" applyAlignment="0" applyProtection="0"/>
    <xf numFmtId="0" fontId="4" fillId="30" borderId="421"/>
    <xf numFmtId="0" fontId="4" fillId="30" borderId="421"/>
    <xf numFmtId="0" fontId="4" fillId="30" borderId="421"/>
    <xf numFmtId="0" fontId="4" fillId="30" borderId="421"/>
    <xf numFmtId="0" fontId="4" fillId="30" borderId="421"/>
    <xf numFmtId="0" fontId="4" fillId="30" borderId="421"/>
    <xf numFmtId="0" fontId="4" fillId="30" borderId="421"/>
    <xf numFmtId="0" fontId="4" fillId="30" borderId="421"/>
    <xf numFmtId="0" fontId="4" fillId="30" borderId="421"/>
    <xf numFmtId="0" fontId="4" fillId="30" borderId="421"/>
    <xf numFmtId="4" fontId="4" fillId="30" borderId="421"/>
    <xf numFmtId="4" fontId="4" fillId="30" borderId="421"/>
    <xf numFmtId="4" fontId="4" fillId="30" borderId="421"/>
    <xf numFmtId="4" fontId="4" fillId="30" borderId="421"/>
    <xf numFmtId="4" fontId="4" fillId="30" borderId="421"/>
    <xf numFmtId="4" fontId="4" fillId="30" borderId="421"/>
    <xf numFmtId="4" fontId="4" fillId="30" borderId="421"/>
    <xf numFmtId="4" fontId="4" fillId="30" borderId="421"/>
    <xf numFmtId="0" fontId="4" fillId="30" borderId="421"/>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4" fillId="0" borderId="418" applyNumberFormat="0" applyFill="0" applyAlignment="0" applyProtection="0"/>
    <xf numFmtId="0" fontId="4" fillId="0" borderId="418" applyNumberFormat="0" applyFill="0" applyAlignment="0" applyProtection="0"/>
    <xf numFmtId="0" fontId="4" fillId="0" borderId="418" applyNumberFormat="0" applyFill="0" applyAlignment="0" applyProtection="0"/>
    <xf numFmtId="0" fontId="4" fillId="0" borderId="418"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7"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24" fillId="10" borderId="333" applyNumberFormat="0" applyAlignment="0" applyProtection="0"/>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49" fontId="4" fillId="0" borderId="239" applyNumberFormat="0" applyFont="0" applyFill="0" applyBorder="0" applyProtection="0">
      <alignment horizontal="left" vertical="center" indent="2"/>
    </xf>
    <xf numFmtId="0" fontId="4" fillId="23" borderId="335">
      <alignment horizontal="left" vertical="center"/>
    </xf>
    <xf numFmtId="0" fontId="4" fillId="23" borderId="335">
      <alignment horizontal="left" vertical="center"/>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24" borderId="334">
      <alignment horizontal="left" vertical="center" wrapText="1" indent="2"/>
    </xf>
    <xf numFmtId="0" fontId="4" fillId="0" borderId="334">
      <alignment horizontal="left" vertical="center" wrapText="1" indent="2"/>
    </xf>
    <xf numFmtId="0" fontId="10" fillId="31" borderId="289" applyNumberFormat="0" applyFont="0" applyAlignment="0" applyProtection="0"/>
    <xf numFmtId="0"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pplyFill="0" applyBorder="0" applyProtection="0">
      <alignment horizontal="right" vertical="center"/>
    </xf>
    <xf numFmtId="0" fontId="4" fillId="0" borderId="287">
      <alignment horizontal="right" vertical="center"/>
    </xf>
    <xf numFmtId="0" fontId="4" fillId="0" borderId="287">
      <alignment horizontal="right" vertical="center"/>
    </xf>
    <xf numFmtId="0" fontId="6" fillId="24" borderId="199">
      <alignment horizontal="right" vertical="center"/>
    </xf>
    <xf numFmtId="0" fontId="18" fillId="25" borderId="194" applyNumberFormat="0" applyAlignment="0" applyProtection="0"/>
    <xf numFmtId="49" fontId="5" fillId="0" borderId="287" applyNumberFormat="0" applyFill="0" applyBorder="0" applyProtection="0">
      <alignment horizontal="left" vertical="center"/>
    </xf>
    <xf numFmtId="49" fontId="5" fillId="0" borderId="287" applyNumberFormat="0" applyFill="0" applyBorder="0" applyProtection="0">
      <alignment horizontal="left" vertical="center"/>
    </xf>
    <xf numFmtId="49" fontId="5" fillId="0" borderId="287" applyNumberFormat="0" applyFill="0" applyBorder="0" applyProtection="0">
      <alignment horizontal="left" vertical="center"/>
    </xf>
    <xf numFmtId="0" fontId="4" fillId="0" borderId="287" applyNumberFormat="0" applyFill="0" applyAlignment="0" applyProtection="0"/>
    <xf numFmtId="0" fontId="4" fillId="0" borderId="287" applyNumberFormat="0" applyFill="0" applyAlignment="0" applyProtection="0"/>
    <xf numFmtId="0" fontId="24" fillId="10" borderId="194" applyNumberFormat="0" applyAlignment="0" applyProtection="0"/>
    <xf numFmtId="0" fontId="3" fillId="31" borderId="289" applyNumberFormat="0" applyFont="0" applyAlignment="0" applyProtection="0"/>
    <xf numFmtId="0" fontId="9" fillId="31" borderId="198" applyNumberFormat="0" applyFont="0" applyAlignment="0" applyProtection="0"/>
    <xf numFmtId="0" fontId="14" fillId="25" borderId="193" applyNumberFormat="0" applyAlignment="0" applyProtection="0"/>
    <xf numFmtId="0" fontId="4" fillId="0" borderId="378" applyNumberFormat="0" applyFill="0" applyAlignment="0" applyProtection="0"/>
    <xf numFmtId="0" fontId="4" fillId="30" borderId="199"/>
    <xf numFmtId="0" fontId="4" fillId="0" borderId="334">
      <alignment horizontal="left" vertical="center" wrapText="1" indent="2"/>
    </xf>
    <xf numFmtId="0" fontId="3" fillId="0" borderId="199" applyNumberFormat="0" applyFill="0" applyProtection="0">
      <alignment horizontal="right"/>
    </xf>
    <xf numFmtId="0" fontId="44" fillId="34" borderId="199" applyNumberFormat="0" applyProtection="0">
      <alignment horizontal="right"/>
    </xf>
    <xf numFmtId="0" fontId="4" fillId="0" borderId="334">
      <alignment horizontal="left" vertical="center" wrapText="1" indent="2"/>
    </xf>
    <xf numFmtId="0" fontId="44" fillId="34" borderId="199" applyNumberFormat="0" applyProtection="0">
      <alignment horizontal="left"/>
    </xf>
    <xf numFmtId="0" fontId="3" fillId="0" borderId="199" applyNumberFormat="0" applyFill="0" applyProtection="0">
      <alignment horizontal="right"/>
    </xf>
    <xf numFmtId="0" fontId="4" fillId="24" borderId="334">
      <alignment horizontal="left" vertical="center" wrapText="1" indent="2"/>
    </xf>
    <xf numFmtId="0" fontId="4" fillId="24" borderId="334">
      <alignment horizontal="left" vertical="center" wrapText="1" indent="2"/>
    </xf>
    <xf numFmtId="0" fontId="26" fillId="0" borderId="197" applyNumberFormat="0" applyFill="0" applyAlignment="0" applyProtection="0"/>
    <xf numFmtId="0" fontId="4" fillId="24" borderId="334">
      <alignment horizontal="left" vertical="center" wrapText="1" indent="2"/>
    </xf>
    <xf numFmtId="0" fontId="10" fillId="31" borderId="337" applyNumberFormat="0" applyFont="0" applyAlignment="0" applyProtection="0"/>
    <xf numFmtId="0" fontId="4" fillId="24" borderId="334">
      <alignment horizontal="left" vertical="center" wrapText="1"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49" fontId="4" fillId="0" borderId="199" applyNumberFormat="0" applyFont="0" applyFill="0" applyBorder="0" applyProtection="0">
      <alignment horizontal="left" vertical="center" indent="2"/>
    </xf>
    <xf numFmtId="0"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4"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6" fillId="23" borderId="199">
      <alignment horizontal="right" vertical="center"/>
    </xf>
    <xf numFmtId="0"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4"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0" fontId="13" fillId="23"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4"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6" fillId="24" borderId="199">
      <alignment horizontal="right" vertical="center"/>
    </xf>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4"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0" fontId="4" fillId="0" borderId="199">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 fontId="4" fillId="0" borderId="199" applyFill="0" applyBorder="0" applyProtection="0">
      <alignment horizontal="righ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49" fontId="5" fillId="0" borderId="199" applyNumberFormat="0" applyFill="0" applyBorder="0" applyProtection="0">
      <alignment horizontal="left" vertical="center"/>
    </xf>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4" fillId="0" borderId="199" applyNumberFormat="0" applyFill="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0"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49" fontId="4" fillId="0" borderId="207" applyNumberFormat="0" applyFont="0" applyFill="0" applyBorder="0" applyProtection="0">
      <alignment horizontal="left" vertical="center" indent="2"/>
    </xf>
    <xf numFmtId="0" fontId="4" fillId="0" borderId="203">
      <alignment horizontal="left" vertical="center" wrapText="1" indent="2"/>
    </xf>
    <xf numFmtId="0" fontId="50" fillId="0" borderId="208"/>
    <xf numFmtId="4" fontId="4" fillId="0" borderId="207" applyFill="0" applyBorder="0" applyProtection="0">
      <alignment horizontal="right" vertical="center"/>
    </xf>
    <xf numFmtId="0" fontId="4" fillId="0" borderId="207" applyNumberFormat="0" applyFill="0" applyAlignment="0" applyProtection="0"/>
    <xf numFmtId="196" fontId="4" fillId="0" borderId="207">
      <alignment horizontal="right" vertical="center"/>
    </xf>
    <xf numFmtId="49" fontId="5" fillId="0" borderId="207" applyNumberFormat="0" applyFill="0" applyBorder="0" applyProtection="0">
      <alignment horizontal="left" vertical="center"/>
    </xf>
    <xf numFmtId="0" fontId="50" fillId="0" borderId="208"/>
    <xf numFmtId="0" fontId="6" fillId="24" borderId="207">
      <alignment horizontal="right" vertical="center"/>
    </xf>
    <xf numFmtId="0" fontId="18" fillId="25" borderId="202" applyNumberFormat="0" applyAlignment="0" applyProtection="0"/>
    <xf numFmtId="0" fontId="24" fillId="10" borderId="202" applyNumberFormat="0" applyAlignment="0" applyProtection="0"/>
    <xf numFmtId="0" fontId="9" fillId="31" borderId="206" applyNumberFormat="0" applyFont="0" applyAlignment="0" applyProtection="0"/>
    <xf numFmtId="0" fontId="14" fillId="25" borderId="201" applyNumberFormat="0" applyAlignment="0" applyProtection="0"/>
    <xf numFmtId="0" fontId="4" fillId="30" borderId="207"/>
    <xf numFmtId="0" fontId="3" fillId="0" borderId="207" applyNumberFormat="0" applyFill="0" applyProtection="0">
      <alignment horizontal="right"/>
    </xf>
    <xf numFmtId="0" fontId="44" fillId="34" borderId="207" applyNumberFormat="0" applyProtection="0">
      <alignment horizontal="right"/>
    </xf>
    <xf numFmtId="0" fontId="44" fillId="34" borderId="207" applyNumberFormat="0" applyProtection="0">
      <alignment horizontal="left"/>
    </xf>
    <xf numFmtId="0" fontId="3" fillId="0" borderId="207" applyNumberFormat="0" applyFill="0" applyProtection="0">
      <alignment horizontal="right"/>
    </xf>
    <xf numFmtId="0" fontId="26" fillId="0" borderId="205" applyNumberFormat="0" applyFill="0" applyAlignment="0" applyProtection="0"/>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0"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4" fillId="25" borderId="201"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8"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19" fillId="25" borderId="202" applyNumberFormat="0" applyAlignment="0" applyProtection="0"/>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24"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0" borderId="203">
      <alignment horizontal="left" vertical="center" wrapText="1" indent="2"/>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4" fillId="23" borderId="204">
      <alignment horizontal="left" vertical="center"/>
    </xf>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4" fillId="10" borderId="202" applyNumberFormat="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6" fillId="0" borderId="205" applyNumberFormat="0" applyFill="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25" fillId="10" borderId="202" applyNumberForma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10"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3" fillId="31" borderId="206" applyNumberFormat="0" applyFon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0" fontId="15" fillId="25" borderId="201" applyNumberFormat="0" applyAlignment="0" applyProtection="0"/>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168" fontId="4" fillId="32" borderId="207" applyNumberFormat="0" applyFont="0" applyBorder="0" applyAlignment="0" applyProtection="0">
      <alignment horizontal="right" vertical="center"/>
    </xf>
    <xf numFmtId="0"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4"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4" fillId="30" borderId="207"/>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0" fontId="27" fillId="0" borderId="205" applyNumberFormat="0" applyFill="0" applyAlignment="0" applyProtection="0"/>
    <xf numFmtId="49" fontId="4" fillId="0" borderId="207" applyNumberFormat="0" applyFont="0" applyFill="0" applyBorder="0" applyProtection="0">
      <alignment horizontal="left" vertical="center" indent="2"/>
    </xf>
    <xf numFmtId="0" fontId="4" fillId="0" borderId="203">
      <alignment horizontal="left" vertical="center" wrapText="1" indent="2"/>
    </xf>
    <xf numFmtId="0" fontId="10" fillId="31" borderId="289" applyNumberFormat="0" applyFont="0" applyAlignment="0" applyProtection="0"/>
    <xf numFmtId="0" fontId="50" fillId="0" borderId="208"/>
    <xf numFmtId="4" fontId="4" fillId="0" borderId="207" applyFill="0" applyBorder="0" applyProtection="0">
      <alignment horizontal="right" vertical="center"/>
    </xf>
    <xf numFmtId="0" fontId="4" fillId="0" borderId="207" applyNumberFormat="0" applyFill="0" applyAlignment="0" applyProtection="0"/>
    <xf numFmtId="196" fontId="4" fillId="0" borderId="207">
      <alignment horizontal="right" vertical="center"/>
    </xf>
    <xf numFmtId="49" fontId="5" fillId="0" borderId="207" applyNumberFormat="0" applyFill="0" applyBorder="0" applyProtection="0">
      <alignment horizontal="left" vertical="center"/>
    </xf>
    <xf numFmtId="0" fontId="10" fillId="31" borderId="289" applyNumberFormat="0" applyFont="0" applyAlignment="0" applyProtection="0"/>
    <xf numFmtId="0" fontId="10" fillId="31" borderId="289" applyNumberFormat="0" applyFont="0" applyAlignment="0" applyProtection="0"/>
    <xf numFmtId="0" fontId="4" fillId="24" borderId="334">
      <alignment horizontal="left" vertical="center" wrapText="1" indent="2"/>
    </xf>
    <xf numFmtId="0" fontId="10" fillId="31" borderId="289" applyNumberFormat="0" applyFont="0" applyAlignment="0" applyProtection="0"/>
    <xf numFmtId="4" fontId="4" fillId="0" borderId="287" applyFill="0" applyBorder="0" applyProtection="0">
      <alignment horizontal="right" vertical="center"/>
    </xf>
    <xf numFmtId="0" fontId="50" fillId="0" borderId="208"/>
    <xf numFmtId="0" fontId="10" fillId="31" borderId="289" applyNumberFormat="0" applyFont="0" applyAlignment="0" applyProtection="0"/>
    <xf numFmtId="0" fontId="10" fillId="31" borderId="289" applyNumberFormat="0" applyFont="0" applyAlignment="0" applyProtection="0"/>
    <xf numFmtId="0" fontId="10" fillId="31" borderId="289" applyNumberFormat="0" applyFont="0" applyAlignment="0" applyProtection="0"/>
    <xf numFmtId="4" fontId="4" fillId="0" borderId="287" applyFill="0" applyBorder="0" applyProtection="0">
      <alignment horizontal="right" vertical="center"/>
    </xf>
    <xf numFmtId="49" fontId="4" fillId="0" borderId="418" applyNumberFormat="0" applyFont="0" applyFill="0" applyBorder="0" applyProtection="0">
      <alignment horizontal="left" vertical="center" indent="2"/>
    </xf>
    <xf numFmtId="4" fontId="4" fillId="0" borderId="287" applyFill="0" applyBorder="0" applyProtection="0">
      <alignment horizontal="right" vertical="center"/>
    </xf>
    <xf numFmtId="4" fontId="4" fillId="0" borderId="287" applyFill="0" applyBorder="0" applyProtection="0">
      <alignment horizontal="right" vertical="center"/>
    </xf>
    <xf numFmtId="0" fontId="10" fillId="31" borderId="289" applyNumberFormat="0" applyFont="0" applyAlignment="0" applyProtection="0"/>
    <xf numFmtId="0" fontId="6" fillId="24" borderId="207">
      <alignment horizontal="right" vertical="center"/>
    </xf>
    <xf numFmtId="0" fontId="18" fillId="25" borderId="202" applyNumberFormat="0" applyAlignment="0" applyProtection="0"/>
    <xf numFmtId="0" fontId="24" fillId="10" borderId="202" applyNumberFormat="0" applyAlignment="0" applyProtection="0"/>
    <xf numFmtId="0" fontId="9" fillId="31" borderId="206" applyNumberFormat="0" applyFont="0" applyAlignment="0" applyProtection="0"/>
    <xf numFmtId="0" fontId="14" fillId="25" borderId="201" applyNumberFormat="0" applyAlignment="0" applyProtection="0"/>
    <xf numFmtId="0" fontId="4" fillId="30" borderId="207"/>
    <xf numFmtId="0" fontId="3" fillId="0" borderId="207" applyNumberFormat="0" applyFill="0" applyProtection="0">
      <alignment horizontal="right"/>
    </xf>
    <xf numFmtId="0" fontId="44" fillId="34" borderId="207" applyNumberFormat="0" applyProtection="0">
      <alignment horizontal="right"/>
    </xf>
    <xf numFmtId="0" fontId="44" fillId="34" borderId="207" applyNumberFormat="0" applyProtection="0">
      <alignment horizontal="left"/>
    </xf>
    <xf numFmtId="0" fontId="3" fillId="0" borderId="207" applyNumberFormat="0" applyFill="0" applyProtection="0">
      <alignment horizontal="right"/>
    </xf>
    <xf numFmtId="0" fontId="26" fillId="0" borderId="205" applyNumberFormat="0" applyFill="0" applyAlignment="0" applyProtection="0"/>
    <xf numFmtId="0" fontId="4" fillId="24" borderId="334">
      <alignment horizontal="left" vertical="center" wrapText="1"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49" fontId="4" fillId="0" borderId="207" applyNumberFormat="0" applyFont="0" applyFill="0" applyBorder="0" applyProtection="0">
      <alignment horizontal="left" vertical="center" indent="2"/>
    </xf>
    <xf numFmtId="0"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4"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6" fillId="23" borderId="207">
      <alignment horizontal="right" vertical="center"/>
    </xf>
    <xf numFmtId="0"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4"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0" fontId="13" fillId="23"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4"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6" fillId="24" borderId="207">
      <alignment horizontal="right" vertical="center"/>
    </xf>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4" fillId="25" borderId="209"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8"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19" fillId="25" borderId="210" applyNumberFormat="0" applyAlignment="0" applyProtection="0"/>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24"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0" borderId="211">
      <alignment horizontal="left" vertical="center" wrapText="1" indent="2"/>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4" fillId="23" borderId="212">
      <alignment horizontal="left" vertical="center"/>
    </xf>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4" fillId="10" borderId="210" applyNumberFormat="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6" fillId="0" borderId="213" applyNumberFormat="0" applyFill="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25" fillId="10" borderId="210" applyNumberFormat="0" applyAlignment="0" applyProtection="0"/>
    <xf numFmtId="0"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4"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0" fontId="4" fillId="0" borderId="207">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 fontId="4" fillId="0" borderId="207" applyFill="0" applyBorder="0" applyProtection="0">
      <alignment horizontal="righ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49" fontId="5" fillId="0" borderId="207" applyNumberFormat="0" applyFill="0" applyBorder="0" applyProtection="0">
      <alignment horizontal="left" vertical="center"/>
    </xf>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4" fillId="0" borderId="207" applyNumberFormat="0" applyFill="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10" fillId="31" borderId="214" applyNumberFormat="0" applyFont="0" applyAlignment="0" applyProtection="0"/>
    <xf numFmtId="0" fontId="3" fillId="31" borderId="214" applyNumberFormat="0" applyFont="0" applyAlignment="0" applyProtection="0"/>
    <xf numFmtId="0" fontId="3" fillId="31" borderId="214" applyNumberFormat="0" applyFont="0" applyAlignment="0" applyProtection="0"/>
    <xf numFmtId="0" fontId="3" fillId="31" borderId="214" applyNumberFormat="0" applyFont="0" applyAlignment="0" applyProtection="0"/>
    <xf numFmtId="0" fontId="3" fillId="31" borderId="214" applyNumberFormat="0" applyFont="0" applyAlignment="0" applyProtection="0"/>
    <xf numFmtId="0" fontId="3" fillId="31" borderId="214" applyNumberFormat="0" applyFont="0" applyAlignment="0" applyProtection="0"/>
    <xf numFmtId="0" fontId="3" fillId="31" borderId="214" applyNumberFormat="0" applyFont="0" applyAlignment="0" applyProtection="0"/>
    <xf numFmtId="0" fontId="3" fillId="31" borderId="214" applyNumberFormat="0" applyFon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0" fontId="15" fillId="25" borderId="209" applyNumberFormat="0" applyAlignment="0" applyProtection="0"/>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168" fontId="4" fillId="32" borderId="215" applyNumberFormat="0" applyFont="0" applyBorder="0" applyAlignment="0" applyProtection="0">
      <alignment horizontal="right" vertical="center"/>
    </xf>
    <xf numFmtId="0"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4"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4" fillId="30" borderId="215"/>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0" fontId="27" fillId="0" borderId="213" applyNumberFormat="0" applyFill="0" applyAlignment="0" applyProtection="0"/>
    <xf numFmtId="49" fontId="4" fillId="0" borderId="215" applyNumberFormat="0" applyFont="0" applyFill="0" applyBorder="0" applyProtection="0">
      <alignment horizontal="left" vertical="center" indent="2"/>
    </xf>
    <xf numFmtId="0" fontId="4" fillId="0" borderId="211">
      <alignment horizontal="left" vertical="center" wrapText="1" indent="2"/>
    </xf>
    <xf numFmtId="0" fontId="50" fillId="0" borderId="216"/>
    <xf numFmtId="4" fontId="4" fillId="0" borderId="215" applyFill="0" applyBorder="0" applyProtection="0">
      <alignment horizontal="right" vertical="center"/>
    </xf>
    <xf numFmtId="0" fontId="4" fillId="0" borderId="215" applyNumberFormat="0" applyFill="0" applyAlignment="0" applyProtection="0"/>
    <xf numFmtId="196" fontId="4" fillId="0" borderId="215">
      <alignment horizontal="right" vertical="center"/>
    </xf>
    <xf numFmtId="49" fontId="5" fillId="0" borderId="215" applyNumberFormat="0" applyFill="0" applyBorder="0" applyProtection="0">
      <alignment horizontal="left" vertical="center"/>
    </xf>
    <xf numFmtId="0" fontId="50" fillId="0" borderId="216"/>
    <xf numFmtId="0" fontId="4" fillId="23" borderId="220">
      <alignment horizontal="left" vertical="center"/>
    </xf>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0"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4" fontId="6" fillId="24" borderId="225">
      <alignment horizontal="right" vertical="center"/>
    </xf>
    <xf numFmtId="0" fontId="6" fillId="24" borderId="225">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0"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4" fontId="6" fillId="24" borderId="220">
      <alignment horizontal="right" vertical="center"/>
    </xf>
    <xf numFmtId="0" fontId="6" fillId="24" borderId="220">
      <alignment horizontal="right" vertical="center"/>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49" fontId="4" fillId="0" borderId="220" applyNumberFormat="0" applyFont="0" applyFill="0" applyBorder="0" applyProtection="0">
      <alignment horizontal="left" vertical="center" indent="5"/>
    </xf>
    <xf numFmtId="0" fontId="6" fillId="24" borderId="215">
      <alignment horizontal="right" vertical="center"/>
    </xf>
    <xf numFmtId="0" fontId="18" fillId="25" borderId="210" applyNumberFormat="0" applyAlignment="0" applyProtection="0"/>
    <xf numFmtId="0" fontId="24" fillId="10" borderId="210" applyNumberFormat="0" applyAlignment="0" applyProtection="0"/>
    <xf numFmtId="0" fontId="9" fillId="31" borderId="214" applyNumberFormat="0" applyFont="0" applyAlignment="0" applyProtection="0"/>
    <xf numFmtId="0" fontId="14" fillId="25" borderId="209" applyNumberFormat="0" applyAlignment="0" applyProtection="0"/>
    <xf numFmtId="0" fontId="4" fillId="30" borderId="215"/>
    <xf numFmtId="0" fontId="3" fillId="0" borderId="215" applyNumberFormat="0" applyFill="0" applyProtection="0">
      <alignment horizontal="right"/>
    </xf>
    <xf numFmtId="0" fontId="44" fillId="34" borderId="215" applyNumberFormat="0" applyProtection="0">
      <alignment horizontal="right"/>
    </xf>
    <xf numFmtId="0" fontId="44" fillId="34" borderId="215" applyNumberFormat="0" applyProtection="0">
      <alignment horizontal="left"/>
    </xf>
    <xf numFmtId="0" fontId="3" fillId="0" borderId="215" applyNumberFormat="0" applyFill="0" applyProtection="0">
      <alignment horizontal="right"/>
    </xf>
    <xf numFmtId="0" fontId="26" fillId="0" borderId="213" applyNumberFormat="0" applyFill="0" applyAlignment="0" applyProtection="0"/>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49" fontId="4" fillId="0" borderId="215" applyNumberFormat="0" applyFont="0" applyFill="0" applyBorder="0" applyProtection="0">
      <alignment horizontal="left" vertical="center" indent="2"/>
    </xf>
    <xf numFmtId="0"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4"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6" fillId="23" borderId="215">
      <alignment horizontal="right" vertical="center"/>
    </xf>
    <xf numFmtId="0"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4"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0" fontId="13" fillId="23"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4"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6" fillId="24" borderId="215">
      <alignment horizontal="right" vertical="center"/>
    </xf>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4" fillId="25" borderId="217"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8"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19" fillId="25" borderId="218" applyNumberFormat="0" applyAlignment="0" applyProtection="0"/>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24"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0" borderId="219">
      <alignment horizontal="left" vertical="center" wrapText="1" indent="2"/>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4" fillId="23" borderId="220">
      <alignment horizontal="left" vertical="center"/>
    </xf>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4" fillId="10" borderId="218" applyNumberFormat="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6" fillId="0" borderId="221" applyNumberFormat="0" applyFill="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25" fillId="10" borderId="218" applyNumberFormat="0" applyAlignment="0" applyProtection="0"/>
    <xf numFmtId="0"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4"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0" fontId="4" fillId="0" borderId="215">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 fontId="4" fillId="0" borderId="215" applyFill="0" applyBorder="0" applyProtection="0">
      <alignment horizontal="righ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49" fontId="5" fillId="0" borderId="215" applyNumberFormat="0" applyFill="0" applyBorder="0" applyProtection="0">
      <alignment horizontal="left" vertical="center"/>
    </xf>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4" fillId="0" borderId="215" applyNumberFormat="0" applyFill="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10" fillId="31" borderId="222" applyNumberFormat="0" applyFont="0" applyAlignment="0" applyProtection="0"/>
    <xf numFmtId="0" fontId="3" fillId="31" borderId="222" applyNumberFormat="0" applyFont="0" applyAlignment="0" applyProtection="0"/>
    <xf numFmtId="0" fontId="3" fillId="31" borderId="222" applyNumberFormat="0" applyFont="0" applyAlignment="0" applyProtection="0"/>
    <xf numFmtId="0" fontId="3" fillId="31" borderId="222" applyNumberFormat="0" applyFont="0" applyAlignment="0" applyProtection="0"/>
    <xf numFmtId="0" fontId="3" fillId="31" borderId="222" applyNumberFormat="0" applyFont="0" applyAlignment="0" applyProtection="0"/>
    <xf numFmtId="0" fontId="3" fillId="31" borderId="222" applyNumberFormat="0" applyFont="0" applyAlignment="0" applyProtection="0"/>
    <xf numFmtId="0" fontId="3" fillId="31" borderId="222" applyNumberFormat="0" applyFont="0" applyAlignment="0" applyProtection="0"/>
    <xf numFmtId="0" fontId="3" fillId="31" borderId="222" applyNumberFormat="0" applyFon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0" fontId="15" fillId="25" borderId="217" applyNumberFormat="0" applyAlignment="0" applyProtection="0"/>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0"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0" fontId="27" fillId="0" borderId="221" applyNumberFormat="0" applyFill="0" applyAlignment="0" applyProtection="0"/>
    <xf numFmtId="49" fontId="4" fillId="0" borderId="223" applyNumberFormat="0" applyFont="0" applyFill="0" applyBorder="0" applyProtection="0">
      <alignment horizontal="left" vertical="center" indent="2"/>
    </xf>
    <xf numFmtId="0" fontId="4" fillId="0" borderId="219">
      <alignment horizontal="left" vertical="center" wrapText="1" indent="2"/>
    </xf>
    <xf numFmtId="0" fontId="50" fillId="0" borderId="224"/>
    <xf numFmtId="4" fontId="4" fillId="0" borderId="223" applyFill="0" applyBorder="0" applyProtection="0">
      <alignment horizontal="right" vertical="center"/>
    </xf>
    <xf numFmtId="0" fontId="4" fillId="0" borderId="223" applyNumberFormat="0" applyFill="0" applyAlignment="0" applyProtection="0"/>
    <xf numFmtId="196" fontId="4" fillId="0" borderId="223">
      <alignment horizontal="right" vertical="center"/>
    </xf>
    <xf numFmtId="49" fontId="5" fillId="0" borderId="223" applyNumberFormat="0" applyFill="0" applyBorder="0" applyProtection="0">
      <alignment horizontal="left" vertical="center"/>
    </xf>
    <xf numFmtId="0" fontId="50" fillId="0" borderId="224"/>
    <xf numFmtId="0" fontId="6" fillId="24" borderId="223">
      <alignment horizontal="right" vertical="center"/>
    </xf>
    <xf numFmtId="0" fontId="18" fillId="25" borderId="218" applyNumberFormat="0" applyAlignment="0" applyProtection="0"/>
    <xf numFmtId="0" fontId="24" fillId="10" borderId="218" applyNumberFormat="0" applyAlignment="0" applyProtection="0"/>
    <xf numFmtId="0" fontId="9" fillId="31" borderId="222" applyNumberFormat="0" applyFont="0" applyAlignment="0" applyProtection="0"/>
    <xf numFmtId="0" fontId="14" fillId="25" borderId="217" applyNumberFormat="0" applyAlignment="0" applyProtection="0"/>
    <xf numFmtId="0" fontId="4" fillId="30" borderId="223"/>
    <xf numFmtId="0" fontId="3" fillId="0" borderId="223" applyNumberFormat="0" applyFill="0" applyProtection="0">
      <alignment horizontal="right"/>
    </xf>
    <xf numFmtId="0" fontId="44" fillId="34" borderId="223" applyNumberFormat="0" applyProtection="0">
      <alignment horizontal="right"/>
    </xf>
    <xf numFmtId="0" fontId="44" fillId="34" borderId="223" applyNumberFormat="0" applyProtection="0">
      <alignment horizontal="left"/>
    </xf>
    <xf numFmtId="0" fontId="3" fillId="0" borderId="223" applyNumberFormat="0" applyFill="0" applyProtection="0">
      <alignment horizontal="right"/>
    </xf>
    <xf numFmtId="0" fontId="26" fillId="0" borderId="221" applyNumberFormat="0" applyFill="0" applyAlignment="0" applyProtection="0"/>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0"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18" fillId="25" borderId="227" applyNumberFormat="0" applyAlignment="0" applyProtection="0"/>
    <xf numFmtId="0" fontId="24" fillId="10" borderId="227" applyNumberFormat="0" applyAlignment="0" applyProtection="0"/>
    <xf numFmtId="0" fontId="9" fillId="31" borderId="231" applyNumberFormat="0" applyFont="0" applyAlignment="0" applyProtection="0"/>
    <xf numFmtId="0" fontId="14" fillId="25" borderId="226" applyNumberFormat="0" applyAlignment="0" applyProtection="0"/>
    <xf numFmtId="0" fontId="26" fillId="0" borderId="230" applyNumberFormat="0" applyFill="0" applyAlignment="0" applyProtection="0"/>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0"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0"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49" fontId="4" fillId="0" borderId="223" applyNumberFormat="0" applyFont="0" applyFill="0" applyBorder="0" applyProtection="0">
      <alignment horizontal="left" vertical="center" indent="2"/>
    </xf>
    <xf numFmtId="0" fontId="4" fillId="0" borderId="228">
      <alignment horizontal="left" vertical="center" wrapText="1" indent="2"/>
    </xf>
    <xf numFmtId="0" fontId="50" fillId="0" borderId="224"/>
    <xf numFmtId="4" fontId="4" fillId="0" borderId="223" applyFill="0" applyBorder="0" applyProtection="0">
      <alignment horizontal="right" vertical="center"/>
    </xf>
    <xf numFmtId="0" fontId="4" fillId="0" borderId="223" applyNumberFormat="0" applyFill="0" applyAlignment="0" applyProtection="0"/>
    <xf numFmtId="196" fontId="4" fillId="0" borderId="223">
      <alignment horizontal="right" vertical="center"/>
    </xf>
    <xf numFmtId="49" fontId="5" fillId="0" borderId="223" applyNumberFormat="0" applyFill="0" applyBorder="0" applyProtection="0">
      <alignment horizontal="left" vertical="center"/>
    </xf>
    <xf numFmtId="0" fontId="50" fillId="0" borderId="224"/>
    <xf numFmtId="0" fontId="6" fillId="24" borderId="223">
      <alignment horizontal="right" vertical="center"/>
    </xf>
    <xf numFmtId="0" fontId="18" fillId="25" borderId="227" applyNumberFormat="0" applyAlignment="0" applyProtection="0"/>
    <xf numFmtId="0" fontId="24" fillId="10" borderId="227" applyNumberFormat="0" applyAlignment="0" applyProtection="0"/>
    <xf numFmtId="0" fontId="9" fillId="31" borderId="231" applyNumberFormat="0" applyFont="0" applyAlignment="0" applyProtection="0"/>
    <xf numFmtId="0" fontId="14" fillId="25" borderId="226" applyNumberFormat="0" applyAlignment="0" applyProtection="0"/>
    <xf numFmtId="0" fontId="4" fillId="30" borderId="223"/>
    <xf numFmtId="0" fontId="3" fillId="0" borderId="223" applyNumberFormat="0" applyFill="0" applyProtection="0">
      <alignment horizontal="right"/>
    </xf>
    <xf numFmtId="0" fontId="44" fillId="34" borderId="223" applyNumberFormat="0" applyProtection="0">
      <alignment horizontal="right"/>
    </xf>
    <xf numFmtId="0" fontId="44" fillId="34" borderId="223" applyNumberFormat="0" applyProtection="0">
      <alignment horizontal="left"/>
    </xf>
    <xf numFmtId="0" fontId="3" fillId="0" borderId="223" applyNumberFormat="0" applyFill="0" applyProtection="0">
      <alignment horizontal="right"/>
    </xf>
    <xf numFmtId="0" fontId="26" fillId="0" borderId="230" applyNumberFormat="0" applyFill="0" applyAlignment="0" applyProtection="0"/>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0"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49" fontId="4" fillId="0" borderId="232" applyNumberFormat="0" applyFont="0" applyFill="0" applyBorder="0" applyProtection="0">
      <alignment horizontal="left" vertical="center" indent="2"/>
    </xf>
    <xf numFmtId="0"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4"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6" fillId="23" borderId="232">
      <alignment horizontal="right" vertical="center"/>
    </xf>
    <xf numFmtId="0"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4"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13" fillId="23" borderId="232">
      <alignment horizontal="right" vertical="center"/>
    </xf>
    <xf numFmtId="0"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4"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6" fillId="24" borderId="232">
      <alignment horizontal="right" vertical="center"/>
    </xf>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4" fillId="25" borderId="226"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8"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19" fillId="25" borderId="227" applyNumberFormat="0" applyAlignment="0" applyProtection="0"/>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24"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0" borderId="228">
      <alignment horizontal="left" vertical="center" wrapText="1" indent="2"/>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4" fillId="23" borderId="229">
      <alignment horizontal="left" vertical="center"/>
    </xf>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4" fillId="10" borderId="227" applyNumberFormat="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6" fillId="0" borderId="230" applyNumberFormat="0" applyFill="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25" fillId="10" borderId="227" applyNumberFormat="0" applyAlignment="0" applyProtection="0"/>
    <xf numFmtId="0"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4"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0" fontId="4" fillId="0" borderId="232">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 fontId="4" fillId="0" borderId="232" applyFill="0" applyBorder="0" applyProtection="0">
      <alignment horizontal="righ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49" fontId="5" fillId="0" borderId="232" applyNumberFormat="0" applyFill="0" applyBorder="0" applyProtection="0">
      <alignment horizontal="left" vertical="center"/>
    </xf>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4" fillId="0" borderId="232" applyNumberFormat="0" applyFill="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10"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3" fillId="31" borderId="231" applyNumberFormat="0" applyFon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0" fontId="15" fillId="25" borderId="226" applyNumberFormat="0" applyAlignment="0" applyProtection="0"/>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168" fontId="4" fillId="32" borderId="223" applyNumberFormat="0" applyFont="0" applyBorder="0" applyAlignment="0" applyProtection="0">
      <alignment horizontal="right" vertical="center"/>
    </xf>
    <xf numFmtId="0"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4"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4" fillId="30" borderId="223"/>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0" fontId="27" fillId="0" borderId="230" applyNumberFormat="0" applyFill="0" applyAlignment="0" applyProtection="0"/>
    <xf numFmtId="49" fontId="4" fillId="0" borderId="223" applyNumberFormat="0" applyFont="0" applyFill="0" applyBorder="0" applyProtection="0">
      <alignment horizontal="left" vertical="center" indent="2"/>
    </xf>
    <xf numFmtId="0" fontId="4" fillId="0" borderId="228">
      <alignment horizontal="left" vertical="center" wrapText="1" indent="2"/>
    </xf>
    <xf numFmtId="49" fontId="5" fillId="0" borderId="287" applyNumberFormat="0" applyFill="0" applyBorder="0" applyProtection="0">
      <alignment horizontal="left" vertical="center"/>
    </xf>
    <xf numFmtId="0" fontId="50" fillId="0" borderId="224"/>
    <xf numFmtId="4" fontId="4" fillId="0" borderId="223" applyFill="0" applyBorder="0" applyProtection="0">
      <alignment horizontal="right" vertical="center"/>
    </xf>
    <xf numFmtId="0" fontId="4" fillId="0" borderId="223" applyNumberFormat="0" applyFill="0" applyAlignment="0" applyProtection="0"/>
    <xf numFmtId="196" fontId="4" fillId="0" borderId="223">
      <alignment horizontal="right" vertical="center"/>
    </xf>
    <xf numFmtId="49" fontId="5" fillId="0" borderId="223" applyNumberFormat="0" applyFill="0" applyBorder="0" applyProtection="0">
      <alignment horizontal="left" vertical="center"/>
    </xf>
    <xf numFmtId="0" fontId="4" fillId="24" borderId="334">
      <alignment horizontal="left" vertical="center" wrapText="1" indent="2"/>
    </xf>
    <xf numFmtId="0" fontId="50" fillId="0" borderId="224"/>
    <xf numFmtId="0" fontId="6" fillId="24" borderId="223">
      <alignment horizontal="right" vertical="center"/>
    </xf>
    <xf numFmtId="0" fontId="18" fillId="25" borderId="227" applyNumberFormat="0" applyAlignment="0" applyProtection="0"/>
    <xf numFmtId="0" fontId="24" fillId="10" borderId="227" applyNumberFormat="0" applyAlignment="0" applyProtection="0"/>
    <xf numFmtId="0" fontId="9" fillId="31" borderId="231" applyNumberFormat="0" applyFont="0" applyAlignment="0" applyProtection="0"/>
    <xf numFmtId="0" fontId="14" fillId="25" borderId="226" applyNumberFormat="0" applyAlignment="0" applyProtection="0"/>
    <xf numFmtId="0" fontId="4" fillId="30" borderId="223"/>
    <xf numFmtId="0" fontId="3" fillId="0" borderId="223" applyNumberFormat="0" applyFill="0" applyProtection="0">
      <alignment horizontal="right"/>
    </xf>
    <xf numFmtId="0" fontId="44" fillId="34" borderId="223" applyNumberFormat="0" applyProtection="0">
      <alignment horizontal="right"/>
    </xf>
    <xf numFmtId="0" fontId="44" fillId="34" borderId="223" applyNumberFormat="0" applyProtection="0">
      <alignment horizontal="left"/>
    </xf>
    <xf numFmtId="0" fontId="3" fillId="0" borderId="223" applyNumberFormat="0" applyFill="0" applyProtection="0">
      <alignment horizontal="right"/>
    </xf>
    <xf numFmtId="0" fontId="26" fillId="0" borderId="230" applyNumberFormat="0" applyFill="0" applyAlignment="0" applyProtection="0"/>
    <xf numFmtId="0" fontId="4" fillId="24" borderId="334">
      <alignment horizontal="left" vertical="center" wrapText="1"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49" fontId="4" fillId="0" borderId="223" applyNumberFormat="0" applyFont="0" applyFill="0" applyBorder="0" applyProtection="0">
      <alignment horizontal="left" vertical="center" indent="2"/>
    </xf>
    <xf numFmtId="0"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4"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6" fillId="23" borderId="223">
      <alignment horizontal="right" vertical="center"/>
    </xf>
    <xf numFmtId="0"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4"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0" fontId="13" fillId="23"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4"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6" fillId="24" borderId="223">
      <alignment horizontal="right" vertical="center"/>
    </xf>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4" fillId="25" borderId="233"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8"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19" fillId="25" borderId="234" applyNumberFormat="0" applyAlignment="0" applyProtection="0"/>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24"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0" borderId="235">
      <alignment horizontal="left" vertical="center" wrapText="1" indent="2"/>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4" fillId="23" borderId="236">
      <alignment horizontal="left" vertical="center"/>
    </xf>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4" fillId="10" borderId="234" applyNumberFormat="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6" fillId="0" borderId="237" applyNumberFormat="0" applyFill="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25" fillId="10" borderId="234" applyNumberFormat="0" applyAlignment="0" applyProtection="0"/>
    <xf numFmtId="0"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4"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0" fontId="4" fillId="0" borderId="223">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 fontId="4" fillId="0" borderId="223" applyFill="0" applyBorder="0" applyProtection="0">
      <alignment horizontal="righ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49" fontId="5" fillId="0" borderId="223" applyNumberFormat="0" applyFill="0" applyBorder="0" applyProtection="0">
      <alignment horizontal="left" vertical="center"/>
    </xf>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4" fillId="0" borderId="223" applyNumberFormat="0" applyFill="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10" fillId="31" borderId="238" applyNumberFormat="0" applyFont="0" applyAlignment="0" applyProtection="0"/>
    <xf numFmtId="0" fontId="3" fillId="31" borderId="238" applyNumberFormat="0" applyFont="0" applyAlignment="0" applyProtection="0"/>
    <xf numFmtId="0" fontId="3" fillId="31" borderId="238" applyNumberFormat="0" applyFont="0" applyAlignment="0" applyProtection="0"/>
    <xf numFmtId="0" fontId="3" fillId="31" borderId="238" applyNumberFormat="0" applyFont="0" applyAlignment="0" applyProtection="0"/>
    <xf numFmtId="0" fontId="3" fillId="31" borderId="238" applyNumberFormat="0" applyFont="0" applyAlignment="0" applyProtection="0"/>
    <xf numFmtId="0" fontId="3" fillId="31" borderId="238" applyNumberFormat="0" applyFont="0" applyAlignment="0" applyProtection="0"/>
    <xf numFmtId="0" fontId="3" fillId="31" borderId="238" applyNumberFormat="0" applyFont="0" applyAlignment="0" applyProtection="0"/>
    <xf numFmtId="0" fontId="3" fillId="31" borderId="238" applyNumberFormat="0" applyFon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0" fontId="15" fillId="25" borderId="233" applyNumberFormat="0" applyAlignment="0" applyProtection="0"/>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168" fontId="4" fillId="32" borderId="239" applyNumberFormat="0" applyFont="0" applyBorder="0" applyAlignment="0" applyProtection="0">
      <alignment horizontal="right" vertical="center"/>
    </xf>
    <xf numFmtId="0"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4"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4" fillId="30" borderId="239"/>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0" fontId="27" fillId="0" borderId="237" applyNumberFormat="0" applyFill="0" applyAlignment="0" applyProtection="0"/>
    <xf numFmtId="49" fontId="4" fillId="0" borderId="239" applyNumberFormat="0" applyFont="0" applyFill="0" applyBorder="0" applyProtection="0">
      <alignment horizontal="left" vertical="center" indent="2"/>
    </xf>
    <xf numFmtId="0" fontId="4" fillId="0" borderId="235">
      <alignment horizontal="left" vertical="center" wrapText="1" indent="2"/>
    </xf>
    <xf numFmtId="0" fontId="50" fillId="0" borderId="240"/>
    <xf numFmtId="4" fontId="4" fillId="0" borderId="239" applyFill="0" applyBorder="0" applyProtection="0">
      <alignment horizontal="right" vertical="center"/>
    </xf>
    <xf numFmtId="0" fontId="4" fillId="0" borderId="239" applyNumberFormat="0" applyFill="0" applyAlignment="0" applyProtection="0"/>
    <xf numFmtId="196" fontId="4" fillId="0" borderId="239">
      <alignment horizontal="right" vertical="center"/>
    </xf>
    <xf numFmtId="49" fontId="5" fillId="0" borderId="239" applyNumberFormat="0" applyFill="0" applyBorder="0" applyProtection="0">
      <alignment horizontal="left" vertical="center"/>
    </xf>
    <xf numFmtId="0" fontId="50" fillId="0" borderId="240"/>
    <xf numFmtId="0" fontId="6" fillId="24" borderId="239">
      <alignment horizontal="right" vertical="center"/>
    </xf>
    <xf numFmtId="0" fontId="18" fillId="25" borderId="234" applyNumberFormat="0" applyAlignment="0" applyProtection="0"/>
    <xf numFmtId="0" fontId="24" fillId="10" borderId="234" applyNumberFormat="0" applyAlignment="0" applyProtection="0"/>
    <xf numFmtId="0" fontId="9" fillId="31" borderId="238" applyNumberFormat="0" applyFont="0" applyAlignment="0" applyProtection="0"/>
    <xf numFmtId="0" fontId="14" fillId="25" borderId="233" applyNumberFormat="0" applyAlignment="0" applyProtection="0"/>
    <xf numFmtId="0" fontId="4" fillId="30" borderId="239"/>
    <xf numFmtId="0" fontId="3" fillId="0" borderId="239" applyNumberFormat="0" applyFill="0" applyProtection="0">
      <alignment horizontal="right"/>
    </xf>
    <xf numFmtId="0" fontId="44" fillId="34" borderId="239" applyNumberFormat="0" applyProtection="0">
      <alignment horizontal="right"/>
    </xf>
    <xf numFmtId="0" fontId="44" fillId="34" borderId="239" applyNumberFormat="0" applyProtection="0">
      <alignment horizontal="left"/>
    </xf>
    <xf numFmtId="0" fontId="3" fillId="0" borderId="239" applyNumberFormat="0" applyFill="0" applyProtection="0">
      <alignment horizontal="right"/>
    </xf>
    <xf numFmtId="0" fontId="26" fillId="0" borderId="237" applyNumberFormat="0" applyFill="0" applyAlignment="0" applyProtection="0"/>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0"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4" fontId="6" fillId="24"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0"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4" fontId="13" fillId="23" borderId="287">
      <alignment horizontal="right" vertical="center"/>
    </xf>
    <xf numFmtId="0" fontId="13"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0"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4" fontId="6" fillId="23" borderId="287">
      <alignment horizontal="right" vertical="center"/>
    </xf>
    <xf numFmtId="0" fontId="6" fillId="23" borderId="287">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49" fontId="4" fillId="0" borderId="287" applyNumberFormat="0" applyFont="0" applyFill="0" applyBorder="0" applyProtection="0">
      <alignment horizontal="left" vertical="center" indent="2"/>
    </xf>
    <xf numFmtId="0" fontId="13" fillId="23" borderId="378">
      <alignment horizontal="right" vertical="center"/>
    </xf>
    <xf numFmtId="0"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0" fontId="6" fillId="23" borderId="378">
      <alignment horizontal="right" vertical="center"/>
    </xf>
    <xf numFmtId="0" fontId="6" fillId="23" borderId="378">
      <alignment horizontal="right" vertical="center"/>
    </xf>
    <xf numFmtId="0" fontId="3" fillId="31" borderId="337" applyNumberFormat="0" applyFont="0" applyAlignment="0" applyProtection="0"/>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0" borderId="334">
      <alignment horizontal="left" vertical="center" wrapText="1" indent="2"/>
    </xf>
    <xf numFmtId="0" fontId="4" fillId="23" borderId="335">
      <alignment horizontal="left" vertical="center"/>
    </xf>
    <xf numFmtId="0" fontId="4" fillId="23" borderId="335">
      <alignment horizontal="left" vertical="center"/>
    </xf>
    <xf numFmtId="0" fontId="4" fillId="23" borderId="335">
      <alignment horizontal="left" vertical="center"/>
    </xf>
    <xf numFmtId="0" fontId="25" fillId="10" borderId="333" applyNumberFormat="0" applyAlignment="0" applyProtection="0"/>
    <xf numFmtId="0" fontId="25" fillId="10" borderId="333" applyNumberFormat="0" applyAlignment="0" applyProtection="0"/>
    <xf numFmtId="0" fontId="24" fillId="10" borderId="333" applyNumberFormat="0" applyAlignment="0" applyProtection="0"/>
    <xf numFmtId="0" fontId="24" fillId="10" borderId="333" applyNumberFormat="0" applyAlignment="0" applyProtection="0"/>
    <xf numFmtId="0" fontId="4" fillId="0" borderId="418"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6"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27" fillId="0" borderId="336" applyNumberFormat="0" applyFill="0" applyAlignment="0" applyProtection="0"/>
    <xf numFmtId="0" fontId="10" fillId="31" borderId="420" applyNumberFormat="0" applyFon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25" fillId="10" borderId="333" applyNumberFormat="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3" fillId="31" borderId="420" applyNumberFormat="0" applyFont="0" applyAlignment="0" applyProtection="0"/>
    <xf numFmtId="0" fontId="3" fillId="31" borderId="420" applyNumberFormat="0" applyFont="0" applyAlignment="0" applyProtection="0"/>
    <xf numFmtId="4" fontId="4" fillId="30" borderId="421"/>
    <xf numFmtId="4" fontId="4" fillId="30" borderId="421"/>
    <xf numFmtId="0" fontId="4" fillId="30" borderId="421"/>
    <xf numFmtId="0" fontId="4" fillId="30" borderId="421"/>
    <xf numFmtId="0" fontId="4" fillId="30" borderId="421"/>
    <xf numFmtId="0" fontId="6" fillId="24" borderId="247">
      <alignment horizontal="right" vertical="center"/>
    </xf>
    <xf numFmtId="0" fontId="18" fillId="25" borderId="242" applyNumberFormat="0" applyAlignment="0" applyProtection="0"/>
    <xf numFmtId="0" fontId="4" fillId="0" borderId="330" applyNumberFormat="0" applyFill="0" applyAlignment="0" applyProtection="0"/>
    <xf numFmtId="0" fontId="4" fillId="0" borderId="330" applyNumberFormat="0" applyFill="0" applyAlignment="0" applyProtection="0"/>
    <xf numFmtId="0" fontId="10" fillId="31" borderId="337" applyNumberFormat="0" applyFont="0" applyAlignment="0" applyProtection="0"/>
    <xf numFmtId="0" fontId="10" fillId="31" borderId="337" applyNumberFormat="0" applyFont="0" applyAlignment="0" applyProtection="0"/>
    <xf numFmtId="0" fontId="24" fillId="10" borderId="242" applyNumberFormat="0" applyAlignment="0" applyProtection="0"/>
    <xf numFmtId="0" fontId="15" fillId="25" borderId="332" applyNumberFormat="0" applyAlignment="0" applyProtection="0"/>
    <xf numFmtId="168" fontId="4" fillId="32" borderId="338" applyNumberFormat="0" applyFont="0" applyBorder="0" applyAlignment="0" applyProtection="0">
      <alignment horizontal="right" vertical="center"/>
    </xf>
    <xf numFmtId="0" fontId="9" fillId="31" borderId="246" applyNumberFormat="0" applyFont="0" applyAlignment="0" applyProtection="0"/>
    <xf numFmtId="0" fontId="14" fillId="25" borderId="241" applyNumberFormat="0" applyAlignment="0" applyProtection="0"/>
    <xf numFmtId="0" fontId="4" fillId="30" borderId="247"/>
    <xf numFmtId="0" fontId="13" fillId="23" borderId="378">
      <alignment horizontal="right" vertical="center"/>
    </xf>
    <xf numFmtId="0" fontId="3" fillId="0" borderId="247" applyNumberFormat="0" applyFill="0" applyProtection="0">
      <alignment horizontal="right"/>
    </xf>
    <xf numFmtId="0" fontId="44" fillId="34" borderId="247" applyNumberFormat="0" applyProtection="0">
      <alignment horizontal="right"/>
    </xf>
    <xf numFmtId="0" fontId="6" fillId="23" borderId="378">
      <alignment horizontal="right" vertical="center"/>
    </xf>
    <xf numFmtId="0" fontId="44" fillId="34" borderId="247" applyNumberFormat="0" applyProtection="0">
      <alignment horizontal="left"/>
    </xf>
    <xf numFmtId="0" fontId="3" fillId="0" borderId="247" applyNumberFormat="0" applyFill="0" applyProtection="0">
      <alignment horizontal="right"/>
    </xf>
    <xf numFmtId="0" fontId="6" fillId="23" borderId="378">
      <alignment horizontal="right" vertical="center"/>
    </xf>
    <xf numFmtId="0" fontId="6" fillId="23" borderId="378">
      <alignment horizontal="right" vertical="center"/>
    </xf>
    <xf numFmtId="0" fontId="26" fillId="0" borderId="245" applyNumberFormat="0" applyFill="0" applyAlignment="0" applyProtection="0"/>
    <xf numFmtId="0" fontId="6" fillId="23" borderId="378">
      <alignment horizontal="right" vertical="center"/>
    </xf>
    <xf numFmtId="4" fontId="6" fillId="23" borderId="378">
      <alignment horizontal="right" vertical="center"/>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49" fontId="4" fillId="0" borderId="247" applyNumberFormat="0" applyFont="0" applyFill="0" applyBorder="0" applyProtection="0">
      <alignment horizontal="left" vertical="center" indent="2"/>
    </xf>
    <xf numFmtId="0"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4"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6" fillId="23" borderId="247">
      <alignment horizontal="right" vertical="center"/>
    </xf>
    <xf numFmtId="0"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4"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0" fontId="13" fillId="23"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4"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6" fillId="24" borderId="247">
      <alignment horizontal="right" vertical="center"/>
    </xf>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4"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0" fontId="4" fillId="0" borderId="247">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 fontId="4" fillId="0" borderId="247" applyFill="0" applyBorder="0" applyProtection="0">
      <alignment horizontal="righ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49" fontId="5" fillId="0" borderId="247" applyNumberFormat="0" applyFill="0" applyBorder="0" applyProtection="0">
      <alignment horizontal="left" vertical="center"/>
    </xf>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4" fillId="0" borderId="247" applyNumberFormat="0" applyFill="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0"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49" fontId="4" fillId="0" borderId="255" applyNumberFormat="0" applyFont="0" applyFill="0" applyBorder="0" applyProtection="0">
      <alignment horizontal="left" vertical="center" indent="2"/>
    </xf>
    <xf numFmtId="0" fontId="4" fillId="0" borderId="251">
      <alignment horizontal="left" vertical="center" wrapText="1" indent="2"/>
    </xf>
    <xf numFmtId="0" fontId="50" fillId="0" borderId="256"/>
    <xf numFmtId="4" fontId="4" fillId="0" borderId="255" applyFill="0" applyBorder="0" applyProtection="0">
      <alignment horizontal="right" vertical="center"/>
    </xf>
    <xf numFmtId="0" fontId="4" fillId="0" borderId="255" applyNumberFormat="0" applyFill="0" applyAlignment="0" applyProtection="0"/>
    <xf numFmtId="196" fontId="4" fillId="0" borderId="255">
      <alignment horizontal="right" vertical="center"/>
    </xf>
    <xf numFmtId="49" fontId="5" fillId="0" borderId="255" applyNumberFormat="0" applyFill="0" applyBorder="0" applyProtection="0">
      <alignment horizontal="left" vertical="center"/>
    </xf>
    <xf numFmtId="0" fontId="50" fillId="0" borderId="256"/>
    <xf numFmtId="0" fontId="6" fillId="24" borderId="255">
      <alignment horizontal="right" vertical="center"/>
    </xf>
    <xf numFmtId="0" fontId="18" fillId="25" borderId="250" applyNumberFormat="0" applyAlignment="0" applyProtection="0"/>
    <xf numFmtId="0" fontId="24" fillId="10" borderId="250" applyNumberFormat="0" applyAlignment="0" applyProtection="0"/>
    <xf numFmtId="0" fontId="9" fillId="31" borderId="254" applyNumberFormat="0" applyFont="0" applyAlignment="0" applyProtection="0"/>
    <xf numFmtId="0" fontId="14" fillId="25" borderId="249" applyNumberFormat="0" applyAlignment="0" applyProtection="0"/>
    <xf numFmtId="0" fontId="4" fillId="30" borderId="255"/>
    <xf numFmtId="0" fontId="3" fillId="0" borderId="255" applyNumberFormat="0" applyFill="0" applyProtection="0">
      <alignment horizontal="right"/>
    </xf>
    <xf numFmtId="0" fontId="44" fillId="34" borderId="255" applyNumberFormat="0" applyProtection="0">
      <alignment horizontal="right"/>
    </xf>
    <xf numFmtId="0" fontId="44" fillId="34" borderId="255" applyNumberFormat="0" applyProtection="0">
      <alignment horizontal="left"/>
    </xf>
    <xf numFmtId="0" fontId="3" fillId="0" borderId="255" applyNumberFormat="0" applyFill="0" applyProtection="0">
      <alignment horizontal="right"/>
    </xf>
    <xf numFmtId="0" fontId="26" fillId="0" borderId="253" applyNumberFormat="0" applyFill="0" applyAlignment="0" applyProtection="0"/>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0"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4" fillId="25" borderId="249"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8"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19" fillId="25" borderId="250" applyNumberFormat="0" applyAlignment="0" applyProtection="0"/>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24"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0" borderId="251">
      <alignment horizontal="left" vertical="center" wrapText="1" indent="2"/>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4" fillId="23" borderId="252">
      <alignment horizontal="left" vertical="center"/>
    </xf>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4" fillId="10" borderId="250" applyNumberFormat="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6" fillId="0" borderId="253" applyNumberFormat="0" applyFill="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25" fillId="10" borderId="250" applyNumberForma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10"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3" fillId="31" borderId="254" applyNumberFormat="0" applyFon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0" fontId="15" fillId="25" borderId="249" applyNumberFormat="0" applyAlignment="0" applyProtection="0"/>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168" fontId="4" fillId="32" borderId="255" applyNumberFormat="0" applyFont="0" applyBorder="0" applyAlignment="0" applyProtection="0">
      <alignment horizontal="right" vertical="center"/>
    </xf>
    <xf numFmtId="0"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4"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4" fillId="30" borderId="255"/>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0" fontId="27" fillId="0" borderId="253" applyNumberFormat="0" applyFill="0" applyAlignment="0" applyProtection="0"/>
    <xf numFmtId="49" fontId="4" fillId="0" borderId="255" applyNumberFormat="0" applyFont="0" applyFill="0" applyBorder="0" applyProtection="0">
      <alignment horizontal="left" vertical="center" indent="2"/>
    </xf>
    <xf numFmtId="0" fontId="4" fillId="0" borderId="251">
      <alignment horizontal="left" vertical="center" wrapText="1" indent="2"/>
    </xf>
    <xf numFmtId="0" fontId="15" fillId="25" borderId="332" applyNumberFormat="0" applyAlignment="0" applyProtection="0"/>
    <xf numFmtId="0" fontId="4" fillId="0" borderId="330" applyNumberFormat="0" applyFill="0" applyAlignment="0" applyProtection="0"/>
    <xf numFmtId="0" fontId="50" fillId="0" borderId="256"/>
    <xf numFmtId="4" fontId="4" fillId="0" borderId="255" applyFill="0" applyBorder="0" applyProtection="0">
      <alignment horizontal="right" vertical="center"/>
    </xf>
    <xf numFmtId="0" fontId="4" fillId="0" borderId="255" applyNumberFormat="0" applyFill="0" applyAlignment="0" applyProtection="0"/>
    <xf numFmtId="196" fontId="4" fillId="0" borderId="255">
      <alignment horizontal="right" vertical="center"/>
    </xf>
    <xf numFmtId="49" fontId="5" fillId="0" borderId="255" applyNumberFormat="0" applyFill="0" applyBorder="0" applyProtection="0">
      <alignment horizontal="left" vertical="center"/>
    </xf>
    <xf numFmtId="0" fontId="3" fillId="31" borderId="337" applyNumberFormat="0" applyFont="0" applyAlignment="0" applyProtection="0"/>
    <xf numFmtId="0" fontId="15" fillId="25" borderId="332" applyNumberFormat="0" applyAlignment="0" applyProtection="0"/>
    <xf numFmtId="4" fontId="6" fillId="23" borderId="378">
      <alignment horizontal="right" vertical="center"/>
    </xf>
    <xf numFmtId="0" fontId="15" fillId="25" borderId="332" applyNumberFormat="0" applyAlignment="0" applyProtection="0"/>
    <xf numFmtId="0" fontId="4" fillId="0" borderId="330" applyNumberFormat="0" applyFill="0" applyAlignment="0" applyProtection="0"/>
    <xf numFmtId="0" fontId="50" fillId="0" borderId="256"/>
    <xf numFmtId="0" fontId="3" fillId="31" borderId="337" applyNumberFormat="0" applyFont="0" applyAlignment="0" applyProtection="0"/>
    <xf numFmtId="0" fontId="15" fillId="25" borderId="332" applyNumberFormat="0" applyAlignment="0" applyProtection="0"/>
    <xf numFmtId="0" fontId="15" fillId="25" borderId="332" applyNumberFormat="0" applyAlignment="0" applyProtection="0"/>
    <xf numFmtId="0" fontId="50" fillId="0" borderId="422"/>
    <xf numFmtId="4" fontId="4" fillId="0" borderId="330" applyFill="0" applyBorder="0" applyProtection="0">
      <alignment horizontal="right" vertical="center"/>
    </xf>
    <xf numFmtId="4" fontId="4" fillId="0" borderId="330" applyFill="0" applyBorder="0" applyProtection="0">
      <alignment horizontal="right" vertical="center"/>
    </xf>
    <xf numFmtId="4" fontId="4" fillId="0" borderId="330" applyFill="0" applyBorder="0" applyProtection="0">
      <alignment horizontal="right" vertical="center"/>
    </xf>
    <xf numFmtId="49" fontId="5" fillId="0" borderId="330" applyNumberFormat="0" applyFill="0" applyBorder="0" applyProtection="0">
      <alignment horizontal="left" vertical="center"/>
    </xf>
    <xf numFmtId="4" fontId="4" fillId="0" borderId="330" applyFill="0" applyBorder="0" applyProtection="0">
      <alignment horizontal="right" vertical="center"/>
    </xf>
    <xf numFmtId="4" fontId="4" fillId="0" borderId="330" applyFill="0" applyBorder="0" applyProtection="0">
      <alignment horizontal="right" vertical="center"/>
    </xf>
    <xf numFmtId="4" fontId="4" fillId="0" borderId="330" applyFill="0" applyBorder="0" applyProtection="0">
      <alignment horizontal="right" vertical="center"/>
    </xf>
    <xf numFmtId="49" fontId="5" fillId="0" borderId="330" applyNumberFormat="0" applyFill="0" applyBorder="0" applyProtection="0">
      <alignment horizontal="left" vertical="center"/>
    </xf>
    <xf numFmtId="49" fontId="5" fillId="0" borderId="330" applyNumberFormat="0" applyFill="0" applyBorder="0" applyProtection="0">
      <alignment horizontal="left" vertical="center"/>
    </xf>
    <xf numFmtId="49" fontId="5" fillId="0" borderId="330" applyNumberFormat="0" applyFill="0" applyBorder="0" applyProtection="0">
      <alignment horizontal="left" vertical="center"/>
    </xf>
    <xf numFmtId="0" fontId="15" fillId="25" borderId="332" applyNumberFormat="0" applyAlignment="0" applyProtection="0"/>
    <xf numFmtId="0" fontId="6" fillId="24" borderId="255">
      <alignment horizontal="right" vertical="center"/>
    </xf>
    <xf numFmtId="0" fontId="18" fillId="25" borderId="250" applyNumberFormat="0" applyAlignment="0" applyProtection="0"/>
    <xf numFmtId="0" fontId="24" fillId="10" borderId="250" applyNumberFormat="0" applyAlignment="0" applyProtection="0"/>
    <xf numFmtId="0" fontId="9" fillId="31" borderId="254" applyNumberFormat="0" applyFont="0" applyAlignment="0" applyProtection="0"/>
    <xf numFmtId="0" fontId="14" fillId="25" borderId="249" applyNumberFormat="0" applyAlignment="0" applyProtection="0"/>
    <xf numFmtId="0" fontId="4" fillId="30" borderId="255"/>
    <xf numFmtId="0" fontId="3" fillId="0" borderId="255" applyNumberFormat="0" applyFill="0" applyProtection="0">
      <alignment horizontal="right"/>
    </xf>
    <xf numFmtId="0" fontId="44" fillId="34" borderId="255" applyNumberFormat="0" applyProtection="0">
      <alignment horizontal="right"/>
    </xf>
    <xf numFmtId="0" fontId="44" fillId="34" borderId="255" applyNumberFormat="0" applyProtection="0">
      <alignment horizontal="left"/>
    </xf>
    <xf numFmtId="0" fontId="3" fillId="0" borderId="255" applyNumberFormat="0" applyFill="0" applyProtection="0">
      <alignment horizontal="right"/>
    </xf>
    <xf numFmtId="0" fontId="26" fillId="0" borderId="253" applyNumberFormat="0" applyFill="0" applyAlignment="0" applyProtection="0"/>
    <xf numFmtId="4" fontId="6" fillId="23" borderId="378">
      <alignment horizontal="right" vertical="center"/>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49" fontId="4" fillId="0" borderId="255" applyNumberFormat="0" applyFont="0" applyFill="0" applyBorder="0" applyProtection="0">
      <alignment horizontal="left" vertical="center" indent="2"/>
    </xf>
    <xf numFmtId="0"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4"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6" fillId="23" borderId="255">
      <alignment horizontal="right" vertical="center"/>
    </xf>
    <xf numFmtId="0"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4"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0" fontId="13" fillId="23"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4"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6" fillId="24" borderId="255">
      <alignment horizontal="right" vertical="center"/>
    </xf>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4" fillId="25" borderId="257"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8"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19" fillId="25" borderId="258" applyNumberFormat="0" applyAlignment="0" applyProtection="0"/>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24"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0" borderId="259">
      <alignment horizontal="left" vertical="center" wrapText="1" indent="2"/>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4" fillId="23" borderId="260">
      <alignment horizontal="left" vertical="center"/>
    </xf>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4" fillId="10" borderId="258" applyNumberFormat="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6" fillId="0" borderId="261" applyNumberFormat="0" applyFill="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25" fillId="10" borderId="258" applyNumberFormat="0" applyAlignment="0" applyProtection="0"/>
    <xf numFmtId="0"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4"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0" fontId="4" fillId="0" borderId="255">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 fontId="4" fillId="0" borderId="255" applyFill="0" applyBorder="0" applyProtection="0">
      <alignment horizontal="righ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49" fontId="5" fillId="0" borderId="255" applyNumberFormat="0" applyFill="0" applyBorder="0" applyProtection="0">
      <alignment horizontal="left" vertical="center"/>
    </xf>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4" fillId="0" borderId="255" applyNumberFormat="0" applyFill="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10" fillId="31" borderId="262" applyNumberFormat="0" applyFont="0" applyAlignment="0" applyProtection="0"/>
    <xf numFmtId="0" fontId="3" fillId="31" borderId="262" applyNumberFormat="0" applyFont="0" applyAlignment="0" applyProtection="0"/>
    <xf numFmtId="0" fontId="3" fillId="31" borderId="262" applyNumberFormat="0" applyFont="0" applyAlignment="0" applyProtection="0"/>
    <xf numFmtId="0" fontId="3" fillId="31" borderId="262" applyNumberFormat="0" applyFont="0" applyAlignment="0" applyProtection="0"/>
    <xf numFmtId="0" fontId="3" fillId="31" borderId="262" applyNumberFormat="0" applyFont="0" applyAlignment="0" applyProtection="0"/>
    <xf numFmtId="0" fontId="3" fillId="31" borderId="262" applyNumberFormat="0" applyFont="0" applyAlignment="0" applyProtection="0"/>
    <xf numFmtId="0" fontId="3" fillId="31" borderId="262" applyNumberFormat="0" applyFont="0" applyAlignment="0" applyProtection="0"/>
    <xf numFmtId="0" fontId="3" fillId="31" borderId="262" applyNumberFormat="0" applyFon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0" fontId="15" fillId="25" borderId="257" applyNumberFormat="0" applyAlignment="0" applyProtection="0"/>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168" fontId="4" fillId="32" borderId="263" applyNumberFormat="0" applyFont="0" applyBorder="0" applyAlignment="0" applyProtection="0">
      <alignment horizontal="right" vertical="center"/>
    </xf>
    <xf numFmtId="0"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4"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4" fillId="30" borderId="263"/>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0" fontId="27" fillId="0" borderId="261" applyNumberFormat="0" applyFill="0" applyAlignment="0" applyProtection="0"/>
    <xf numFmtId="49" fontId="4" fillId="0" borderId="263" applyNumberFormat="0" applyFont="0" applyFill="0" applyBorder="0" applyProtection="0">
      <alignment horizontal="left" vertical="center" indent="2"/>
    </xf>
    <xf numFmtId="0" fontId="4" fillId="0" borderId="259">
      <alignment horizontal="left" vertical="center" wrapText="1" indent="2"/>
    </xf>
    <xf numFmtId="0" fontId="50" fillId="0" borderId="264"/>
    <xf numFmtId="4" fontId="4" fillId="0" borderId="263" applyFill="0" applyBorder="0" applyProtection="0">
      <alignment horizontal="right" vertical="center"/>
    </xf>
    <xf numFmtId="0" fontId="4" fillId="0" borderId="263" applyNumberFormat="0" applyFill="0" applyAlignment="0" applyProtection="0"/>
    <xf numFmtId="196" fontId="4" fillId="0" borderId="263">
      <alignment horizontal="right" vertical="center"/>
    </xf>
    <xf numFmtId="49" fontId="5" fillId="0" borderId="263" applyNumberFormat="0" applyFill="0" applyBorder="0" applyProtection="0">
      <alignment horizontal="left" vertical="center"/>
    </xf>
    <xf numFmtId="0" fontId="50" fillId="0" borderId="264"/>
    <xf numFmtId="0" fontId="4" fillId="23" borderId="268">
      <alignment horizontal="left" vertical="center"/>
    </xf>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0"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4" fontId="6" fillId="24" borderId="273">
      <alignment horizontal="right" vertical="center"/>
    </xf>
    <xf numFmtId="0" fontId="6" fillId="24" borderId="273">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0"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4" fontId="6" fillId="24" borderId="268">
      <alignment horizontal="right" vertical="center"/>
    </xf>
    <xf numFmtId="0" fontId="6" fillId="24" borderId="268">
      <alignment horizontal="right" vertical="center"/>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49" fontId="4" fillId="0" borderId="268" applyNumberFormat="0" applyFont="0" applyFill="0" applyBorder="0" applyProtection="0">
      <alignment horizontal="left" vertical="center" indent="5"/>
    </xf>
    <xf numFmtId="0" fontId="6" fillId="24" borderId="263">
      <alignment horizontal="right" vertical="center"/>
    </xf>
    <xf numFmtId="0" fontId="18" fillId="25" borderId="258" applyNumberFormat="0" applyAlignment="0" applyProtection="0"/>
    <xf numFmtId="0" fontId="24" fillId="10" borderId="258" applyNumberFormat="0" applyAlignment="0" applyProtection="0"/>
    <xf numFmtId="0" fontId="9" fillId="31" borderId="262" applyNumberFormat="0" applyFont="0" applyAlignment="0" applyProtection="0"/>
    <xf numFmtId="0" fontId="14" fillId="25" borderId="257" applyNumberFormat="0" applyAlignment="0" applyProtection="0"/>
    <xf numFmtId="0" fontId="4" fillId="30" borderId="263"/>
    <xf numFmtId="0" fontId="3" fillId="0" borderId="263" applyNumberFormat="0" applyFill="0" applyProtection="0">
      <alignment horizontal="right"/>
    </xf>
    <xf numFmtId="0" fontId="44" fillId="34" borderId="263" applyNumberFormat="0" applyProtection="0">
      <alignment horizontal="right"/>
    </xf>
    <xf numFmtId="0" fontId="44" fillId="34" borderId="263" applyNumberFormat="0" applyProtection="0">
      <alignment horizontal="left"/>
    </xf>
    <xf numFmtId="0" fontId="3" fillId="0" borderId="263" applyNumberFormat="0" applyFill="0" applyProtection="0">
      <alignment horizontal="right"/>
    </xf>
    <xf numFmtId="0" fontId="26" fillId="0" borderId="261" applyNumberFormat="0" applyFill="0" applyAlignment="0" applyProtection="0"/>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49" fontId="4" fillId="0" borderId="263" applyNumberFormat="0" applyFont="0" applyFill="0" applyBorder="0" applyProtection="0">
      <alignment horizontal="left" vertical="center" indent="2"/>
    </xf>
    <xf numFmtId="0"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4"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6" fillId="23" borderId="263">
      <alignment horizontal="right" vertical="center"/>
    </xf>
    <xf numFmtId="0"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4"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0" fontId="13" fillId="23"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4"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6" fillId="24" borderId="263">
      <alignment horizontal="right" vertical="center"/>
    </xf>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4" fillId="25" borderId="265"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8"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19" fillId="25" borderId="266" applyNumberFormat="0" applyAlignment="0" applyProtection="0"/>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24"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0" borderId="267">
      <alignment horizontal="left" vertical="center" wrapText="1" indent="2"/>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4" fillId="23" borderId="268">
      <alignment horizontal="left" vertical="center"/>
    </xf>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4" fillId="10" borderId="266" applyNumberFormat="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6" fillId="0" borderId="269" applyNumberFormat="0" applyFill="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25" fillId="10" borderId="266" applyNumberFormat="0" applyAlignment="0" applyProtection="0"/>
    <xf numFmtId="0"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4"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0" fontId="4" fillId="0" borderId="263">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 fontId="4" fillId="0" borderId="263" applyFill="0" applyBorder="0" applyProtection="0">
      <alignment horizontal="righ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49" fontId="5" fillId="0" borderId="263" applyNumberFormat="0" applyFill="0" applyBorder="0" applyProtection="0">
      <alignment horizontal="left" vertical="center"/>
    </xf>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4" fillId="0" borderId="263" applyNumberFormat="0" applyFill="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10" fillId="31" borderId="270" applyNumberFormat="0" applyFont="0" applyAlignment="0" applyProtection="0"/>
    <xf numFmtId="0" fontId="3" fillId="31" borderId="270" applyNumberFormat="0" applyFont="0" applyAlignment="0" applyProtection="0"/>
    <xf numFmtId="0" fontId="3" fillId="31" borderId="270" applyNumberFormat="0" applyFont="0" applyAlignment="0" applyProtection="0"/>
    <xf numFmtId="0" fontId="3" fillId="31" borderId="270" applyNumberFormat="0" applyFont="0" applyAlignment="0" applyProtection="0"/>
    <xf numFmtId="0" fontId="3" fillId="31" borderId="270" applyNumberFormat="0" applyFont="0" applyAlignment="0" applyProtection="0"/>
    <xf numFmtId="0" fontId="3" fillId="31" borderId="270" applyNumberFormat="0" applyFont="0" applyAlignment="0" applyProtection="0"/>
    <xf numFmtId="0" fontId="3" fillId="31" borderId="270" applyNumberFormat="0" applyFont="0" applyAlignment="0" applyProtection="0"/>
    <xf numFmtId="0" fontId="3" fillId="31" borderId="270" applyNumberFormat="0" applyFon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0" fontId="15" fillId="25" borderId="265" applyNumberFormat="0" applyAlignment="0" applyProtection="0"/>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0"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0" fontId="27" fillId="0" borderId="269" applyNumberFormat="0" applyFill="0" applyAlignment="0" applyProtection="0"/>
    <xf numFmtId="49" fontId="4" fillId="0" borderId="271" applyNumberFormat="0" applyFont="0" applyFill="0" applyBorder="0" applyProtection="0">
      <alignment horizontal="left" vertical="center" indent="2"/>
    </xf>
    <xf numFmtId="0" fontId="4" fillId="0" borderId="267">
      <alignment horizontal="left" vertical="center" wrapText="1" indent="2"/>
    </xf>
    <xf numFmtId="0" fontId="50" fillId="0" borderId="272"/>
    <xf numFmtId="4" fontId="4" fillId="0" borderId="271" applyFill="0" applyBorder="0" applyProtection="0">
      <alignment horizontal="right" vertical="center"/>
    </xf>
    <xf numFmtId="0" fontId="4" fillId="0" borderId="271" applyNumberFormat="0" applyFill="0" applyAlignment="0" applyProtection="0"/>
    <xf numFmtId="196" fontId="4" fillId="0" borderId="271">
      <alignment horizontal="right" vertical="center"/>
    </xf>
    <xf numFmtId="49" fontId="5" fillId="0" borderId="271" applyNumberFormat="0" applyFill="0" applyBorder="0" applyProtection="0">
      <alignment horizontal="left" vertical="center"/>
    </xf>
    <xf numFmtId="0" fontId="50" fillId="0" borderId="272"/>
    <xf numFmtId="0" fontId="6" fillId="24" borderId="271">
      <alignment horizontal="right" vertical="center"/>
    </xf>
    <xf numFmtId="0" fontId="18" fillId="25" borderId="266" applyNumberFormat="0" applyAlignment="0" applyProtection="0"/>
    <xf numFmtId="0" fontId="24" fillId="10" borderId="266" applyNumberFormat="0" applyAlignment="0" applyProtection="0"/>
    <xf numFmtId="0" fontId="9" fillId="31" borderId="270" applyNumberFormat="0" applyFont="0" applyAlignment="0" applyProtection="0"/>
    <xf numFmtId="0" fontId="14" fillId="25" borderId="265" applyNumberFormat="0" applyAlignment="0" applyProtection="0"/>
    <xf numFmtId="0" fontId="4" fillId="30" borderId="271"/>
    <xf numFmtId="0" fontId="3" fillId="0" borderId="271" applyNumberFormat="0" applyFill="0" applyProtection="0">
      <alignment horizontal="right"/>
    </xf>
    <xf numFmtId="0" fontId="44" fillId="34" borderId="271" applyNumberFormat="0" applyProtection="0">
      <alignment horizontal="right"/>
    </xf>
    <xf numFmtId="0" fontId="44" fillId="34" borderId="271" applyNumberFormat="0" applyProtection="0">
      <alignment horizontal="left"/>
    </xf>
    <xf numFmtId="0" fontId="3" fillId="0" borderId="271" applyNumberFormat="0" applyFill="0" applyProtection="0">
      <alignment horizontal="right"/>
    </xf>
    <xf numFmtId="0" fontId="26" fillId="0" borderId="269" applyNumberFormat="0" applyFill="0" applyAlignment="0" applyProtection="0"/>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0"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18" fillId="25" borderId="275" applyNumberFormat="0" applyAlignment="0" applyProtection="0"/>
    <xf numFmtId="0" fontId="24" fillId="10" borderId="275" applyNumberFormat="0" applyAlignment="0" applyProtection="0"/>
    <xf numFmtId="0" fontId="9" fillId="31" borderId="279" applyNumberFormat="0" applyFont="0" applyAlignment="0" applyProtection="0"/>
    <xf numFmtId="0" fontId="14" fillId="25" borderId="274" applyNumberFormat="0" applyAlignment="0" applyProtection="0"/>
    <xf numFmtId="0" fontId="26" fillId="0" borderId="278" applyNumberFormat="0" applyFill="0" applyAlignment="0" applyProtection="0"/>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0"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0"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49" fontId="4" fillId="0" borderId="271" applyNumberFormat="0" applyFont="0" applyFill="0" applyBorder="0" applyProtection="0">
      <alignment horizontal="left" vertical="center" indent="2"/>
    </xf>
    <xf numFmtId="0" fontId="4" fillId="0" borderId="276">
      <alignment horizontal="left" vertical="center" wrapText="1" indent="2"/>
    </xf>
    <xf numFmtId="0" fontId="50" fillId="0" borderId="272"/>
    <xf numFmtId="4" fontId="4" fillId="0" borderId="271" applyFill="0" applyBorder="0" applyProtection="0">
      <alignment horizontal="right" vertical="center"/>
    </xf>
    <xf numFmtId="0" fontId="4" fillId="0" borderId="271" applyNumberFormat="0" applyFill="0" applyAlignment="0" applyProtection="0"/>
    <xf numFmtId="196" fontId="4" fillId="0" borderId="271">
      <alignment horizontal="right" vertical="center"/>
    </xf>
    <xf numFmtId="49" fontId="5" fillId="0" borderId="271" applyNumberFormat="0" applyFill="0" applyBorder="0" applyProtection="0">
      <alignment horizontal="left" vertical="center"/>
    </xf>
    <xf numFmtId="0" fontId="50" fillId="0" borderId="272"/>
    <xf numFmtId="0" fontId="6" fillId="24" borderId="271">
      <alignment horizontal="right" vertical="center"/>
    </xf>
    <xf numFmtId="0" fontId="18" fillId="25" borderId="275" applyNumberFormat="0" applyAlignment="0" applyProtection="0"/>
    <xf numFmtId="0" fontId="24" fillId="10" borderId="275" applyNumberFormat="0" applyAlignment="0" applyProtection="0"/>
    <xf numFmtId="0" fontId="9" fillId="31" borderId="279" applyNumberFormat="0" applyFont="0" applyAlignment="0" applyProtection="0"/>
    <xf numFmtId="0" fontId="14" fillId="25" borderId="274" applyNumberFormat="0" applyAlignment="0" applyProtection="0"/>
    <xf numFmtId="0" fontId="4" fillId="30" borderId="271"/>
    <xf numFmtId="0" fontId="3" fillId="0" borderId="271" applyNumberFormat="0" applyFill="0" applyProtection="0">
      <alignment horizontal="right"/>
    </xf>
    <xf numFmtId="0" fontId="44" fillId="34" borderId="271" applyNumberFormat="0" applyProtection="0">
      <alignment horizontal="right"/>
    </xf>
    <xf numFmtId="0" fontId="44" fillId="34" borderId="271" applyNumberFormat="0" applyProtection="0">
      <alignment horizontal="left"/>
    </xf>
    <xf numFmtId="0" fontId="3" fillId="0" borderId="271" applyNumberFormat="0" applyFill="0" applyProtection="0">
      <alignment horizontal="right"/>
    </xf>
    <xf numFmtId="0" fontId="26" fillId="0" borderId="278" applyNumberFormat="0" applyFill="0" applyAlignment="0" applyProtection="0"/>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0"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49" fontId="4" fillId="0" borderId="280" applyNumberFormat="0" applyFont="0" applyFill="0" applyBorder="0" applyProtection="0">
      <alignment horizontal="left" vertical="center" indent="2"/>
    </xf>
    <xf numFmtId="0"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4"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6" fillId="23" borderId="280">
      <alignment horizontal="right" vertical="center"/>
    </xf>
    <xf numFmtId="0"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4"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13" fillId="23" borderId="280">
      <alignment horizontal="right" vertical="center"/>
    </xf>
    <xf numFmtId="0"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4"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6" fillId="24" borderId="280">
      <alignment horizontal="right" vertical="center"/>
    </xf>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4" fillId="25" borderId="274"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8"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19" fillId="25" borderId="275" applyNumberFormat="0" applyAlignment="0" applyProtection="0"/>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24"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0" borderId="276">
      <alignment horizontal="left" vertical="center" wrapText="1" indent="2"/>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4" fillId="23" borderId="277">
      <alignment horizontal="left" vertical="center"/>
    </xf>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4" fillId="10" borderId="275" applyNumberFormat="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6" fillId="0" borderId="278" applyNumberFormat="0" applyFill="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25" fillId="10" borderId="275" applyNumberFormat="0" applyAlignment="0" applyProtection="0"/>
    <xf numFmtId="0"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4"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0" fontId="4" fillId="0" borderId="28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 fontId="4" fillId="0" borderId="280" applyFill="0" applyBorder="0" applyProtection="0">
      <alignment horizontal="righ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49" fontId="5" fillId="0" borderId="280" applyNumberFormat="0" applyFill="0" applyBorder="0" applyProtection="0">
      <alignment horizontal="left" vertical="center"/>
    </xf>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4" fillId="0" borderId="280" applyNumberFormat="0" applyFill="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10"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3" fillId="31" borderId="279" applyNumberFormat="0" applyFon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0" fontId="15" fillId="25" borderId="274" applyNumberFormat="0" applyAlignment="0" applyProtection="0"/>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168" fontId="4" fillId="32" borderId="271" applyNumberFormat="0" applyFont="0" applyBorder="0" applyAlignment="0" applyProtection="0">
      <alignment horizontal="right" vertical="center"/>
    </xf>
    <xf numFmtId="0"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4"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4" fillId="30" borderId="271"/>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0" fontId="27" fillId="0" borderId="278" applyNumberFormat="0" applyFill="0" applyAlignment="0" applyProtection="0"/>
    <xf numFmtId="49" fontId="4" fillId="0" borderId="271" applyNumberFormat="0" applyFont="0" applyFill="0" applyBorder="0" applyProtection="0">
      <alignment horizontal="left" vertical="center" indent="2"/>
    </xf>
    <xf numFmtId="0" fontId="4" fillId="0" borderId="276">
      <alignment horizontal="left" vertical="center" wrapText="1" indent="2"/>
    </xf>
    <xf numFmtId="0" fontId="4" fillId="0" borderId="330" applyNumberFormat="0" applyFill="0" applyAlignment="0" applyProtection="0"/>
    <xf numFmtId="0" fontId="50" fillId="0" borderId="272"/>
    <xf numFmtId="4" fontId="4" fillId="0" borderId="271" applyFill="0" applyBorder="0" applyProtection="0">
      <alignment horizontal="right" vertical="center"/>
    </xf>
    <xf numFmtId="0" fontId="4" fillId="0" borderId="271" applyNumberFormat="0" applyFill="0" applyAlignment="0" applyProtection="0"/>
    <xf numFmtId="196" fontId="4" fillId="0" borderId="271">
      <alignment horizontal="right" vertical="center"/>
    </xf>
    <xf numFmtId="49" fontId="5" fillId="0" borderId="271" applyNumberFormat="0" applyFill="0" applyBorder="0" applyProtection="0">
      <alignment horizontal="left" vertical="center"/>
    </xf>
    <xf numFmtId="4" fontId="6" fillId="23" borderId="378">
      <alignment horizontal="right" vertical="center"/>
    </xf>
    <xf numFmtId="0" fontId="4" fillId="0" borderId="330" applyNumberFormat="0" applyFill="0" applyAlignment="0" applyProtection="0"/>
    <xf numFmtId="0" fontId="50" fillId="0" borderId="272"/>
    <xf numFmtId="0" fontId="6" fillId="24" borderId="271">
      <alignment horizontal="right" vertical="center"/>
    </xf>
    <xf numFmtId="0" fontId="18" fillId="25" borderId="275" applyNumberFormat="0" applyAlignment="0" applyProtection="0"/>
    <xf numFmtId="0" fontId="24" fillId="10" borderId="275" applyNumberFormat="0" applyAlignment="0" applyProtection="0"/>
    <xf numFmtId="0" fontId="9" fillId="31" borderId="279" applyNumberFormat="0" applyFont="0" applyAlignment="0" applyProtection="0"/>
    <xf numFmtId="0" fontId="14" fillId="25" borderId="274" applyNumberFormat="0" applyAlignment="0" applyProtection="0"/>
    <xf numFmtId="0" fontId="4" fillId="30" borderId="271"/>
    <xf numFmtId="0" fontId="3" fillId="0" borderId="271" applyNumberFormat="0" applyFill="0" applyProtection="0">
      <alignment horizontal="right"/>
    </xf>
    <xf numFmtId="0" fontId="44" fillId="34" borderId="271" applyNumberFormat="0" applyProtection="0">
      <alignment horizontal="right"/>
    </xf>
    <xf numFmtId="0" fontId="44" fillId="34" borderId="271" applyNumberFormat="0" applyProtection="0">
      <alignment horizontal="left"/>
    </xf>
    <xf numFmtId="0" fontId="3" fillId="0" borderId="271" applyNumberFormat="0" applyFill="0" applyProtection="0">
      <alignment horizontal="right"/>
    </xf>
    <xf numFmtId="0" fontId="26" fillId="0" borderId="278" applyNumberFormat="0" applyFill="0" applyAlignment="0" applyProtection="0"/>
    <xf numFmtId="4" fontId="6" fillId="23" borderId="378">
      <alignment horizontal="right" vertical="center"/>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49" fontId="4" fillId="0" borderId="271" applyNumberFormat="0" applyFont="0" applyFill="0" applyBorder="0" applyProtection="0">
      <alignment horizontal="left" vertical="center" indent="2"/>
    </xf>
    <xf numFmtId="0"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4"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6" fillId="23" borderId="271">
      <alignment horizontal="right" vertical="center"/>
    </xf>
    <xf numFmtId="0"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4"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0" fontId="13" fillId="23"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4"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6" fillId="24" borderId="271">
      <alignment horizontal="right" vertical="center"/>
    </xf>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4" fillId="25" borderId="281"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8"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19" fillId="25" borderId="282" applyNumberFormat="0" applyAlignment="0" applyProtection="0"/>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24"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0" borderId="283">
      <alignment horizontal="left" vertical="center" wrapText="1" indent="2"/>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4" fillId="23" borderId="284">
      <alignment horizontal="left" vertical="center"/>
    </xf>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4" fillId="10" borderId="282" applyNumberFormat="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6" fillId="0" borderId="285" applyNumberFormat="0" applyFill="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25" fillId="10" borderId="282" applyNumberFormat="0" applyAlignment="0" applyProtection="0"/>
    <xf numFmtId="0"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4"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0" fontId="4" fillId="0" borderId="271">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 fontId="4" fillId="0" borderId="271" applyFill="0" applyBorder="0" applyProtection="0">
      <alignment horizontal="righ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49" fontId="5" fillId="0" borderId="271" applyNumberFormat="0" applyFill="0" applyBorder="0" applyProtection="0">
      <alignment horizontal="left" vertical="center"/>
    </xf>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4" fillId="0" borderId="271" applyNumberFormat="0" applyFill="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10" fillId="31" borderId="286" applyNumberFormat="0" applyFont="0" applyAlignment="0" applyProtection="0"/>
    <xf numFmtId="0" fontId="3" fillId="31" borderId="286" applyNumberFormat="0" applyFont="0" applyAlignment="0" applyProtection="0"/>
    <xf numFmtId="0" fontId="3" fillId="31" borderId="286" applyNumberFormat="0" applyFont="0" applyAlignment="0" applyProtection="0"/>
    <xf numFmtId="0" fontId="3" fillId="31" borderId="286" applyNumberFormat="0" applyFont="0" applyAlignment="0" applyProtection="0"/>
    <xf numFmtId="0" fontId="3" fillId="31" borderId="286" applyNumberFormat="0" applyFont="0" applyAlignment="0" applyProtection="0"/>
    <xf numFmtId="0" fontId="3" fillId="31" borderId="286" applyNumberFormat="0" applyFont="0" applyAlignment="0" applyProtection="0"/>
    <xf numFmtId="0" fontId="3" fillId="31" borderId="286" applyNumberFormat="0" applyFont="0" applyAlignment="0" applyProtection="0"/>
    <xf numFmtId="0" fontId="3" fillId="31" borderId="286" applyNumberFormat="0" applyFon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0" fontId="15" fillId="25" borderId="281" applyNumberFormat="0" applyAlignment="0" applyProtection="0"/>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168" fontId="4" fillId="32" borderId="287" applyNumberFormat="0" applyFont="0" applyBorder="0" applyAlignment="0" applyProtection="0">
      <alignment horizontal="right" vertical="center"/>
    </xf>
    <xf numFmtId="0"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4"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4" fillId="30" borderId="287"/>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0" fontId="27" fillId="0" borderId="285" applyNumberFormat="0" applyFill="0" applyAlignment="0" applyProtection="0"/>
    <xf numFmtId="49" fontId="4" fillId="0" borderId="287" applyNumberFormat="0" applyFont="0" applyFill="0" applyBorder="0" applyProtection="0">
      <alignment horizontal="left" vertical="center" indent="2"/>
    </xf>
    <xf numFmtId="0" fontId="4" fillId="0" borderId="283">
      <alignment horizontal="left" vertical="center" wrapText="1" indent="2"/>
    </xf>
    <xf numFmtId="0" fontId="50" fillId="0" borderId="288"/>
    <xf numFmtId="4" fontId="4" fillId="0" borderId="287" applyFill="0" applyBorder="0" applyProtection="0">
      <alignment horizontal="right" vertical="center"/>
    </xf>
    <xf numFmtId="0" fontId="4" fillId="0" borderId="287" applyNumberFormat="0" applyFill="0" applyAlignment="0" applyProtection="0"/>
    <xf numFmtId="196" fontId="4" fillId="0" borderId="287">
      <alignment horizontal="right" vertical="center"/>
    </xf>
    <xf numFmtId="49" fontId="5" fillId="0" borderId="287" applyNumberFormat="0" applyFill="0" applyBorder="0" applyProtection="0">
      <alignment horizontal="left" vertical="center"/>
    </xf>
    <xf numFmtId="0" fontId="50" fillId="0" borderId="288"/>
    <xf numFmtId="0" fontId="6" fillId="24" borderId="287">
      <alignment horizontal="right" vertical="center"/>
    </xf>
    <xf numFmtId="0" fontId="18" fillId="25" borderId="282" applyNumberFormat="0" applyAlignment="0" applyProtection="0"/>
    <xf numFmtId="0" fontId="24" fillId="10" borderId="282" applyNumberFormat="0" applyAlignment="0" applyProtection="0"/>
    <xf numFmtId="0" fontId="9" fillId="31" borderId="286" applyNumberFormat="0" applyFont="0" applyAlignment="0" applyProtection="0"/>
    <xf numFmtId="0" fontId="14" fillId="25" borderId="281" applyNumberFormat="0" applyAlignment="0" applyProtection="0"/>
    <xf numFmtId="0" fontId="4" fillId="30" borderId="287"/>
    <xf numFmtId="0" fontId="3" fillId="0" borderId="287" applyNumberFormat="0" applyFill="0" applyProtection="0">
      <alignment horizontal="right"/>
    </xf>
    <xf numFmtId="0" fontId="44" fillId="34" borderId="287" applyNumberFormat="0" applyProtection="0">
      <alignment horizontal="right"/>
    </xf>
    <xf numFmtId="0" fontId="44" fillId="34" borderId="287" applyNumberFormat="0" applyProtection="0">
      <alignment horizontal="left"/>
    </xf>
    <xf numFmtId="0" fontId="3" fillId="0" borderId="287" applyNumberFormat="0" applyFill="0" applyProtection="0">
      <alignment horizontal="right"/>
    </xf>
    <xf numFmtId="0" fontId="26" fillId="0" borderId="285" applyNumberFormat="0" applyFill="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9"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8" fillId="25" borderId="333"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5" fillId="25" borderId="332" applyNumberFormat="0" applyAlignment="0" applyProtection="0"/>
    <xf numFmtId="0" fontId="15" fillId="25" borderId="332" applyNumberFormat="0" applyAlignment="0" applyProtection="0"/>
    <xf numFmtId="0" fontId="15" fillId="25" borderId="332" applyNumberFormat="0" applyAlignment="0" applyProtection="0"/>
    <xf numFmtId="0" fontId="15" fillId="25" borderId="332" applyNumberFormat="0" applyAlignment="0" applyProtection="0"/>
    <xf numFmtId="0" fontId="15" fillId="25" borderId="332" applyNumberFormat="0" applyAlignment="0" applyProtection="0"/>
    <xf numFmtId="0" fontId="15"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14" fillId="25" borderId="332" applyNumberFormat="0" applyAlignment="0" applyProtection="0"/>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0"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4" fontId="6" fillId="24"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0"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4" fontId="13" fillId="23" borderId="330">
      <alignment horizontal="right" vertical="center"/>
    </xf>
    <xf numFmtId="0" fontId="13"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0"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4" fontId="6" fillId="23" borderId="330">
      <alignment horizontal="right" vertical="center"/>
    </xf>
    <xf numFmtId="0" fontId="6" fillId="23" borderId="330">
      <alignment horizontal="right" vertical="center"/>
    </xf>
    <xf numFmtId="49" fontId="4" fillId="0" borderId="330" applyNumberFormat="0" applyFont="0" applyFill="0" applyBorder="0" applyProtection="0">
      <alignment horizontal="left" vertical="center" indent="2"/>
    </xf>
    <xf numFmtId="49" fontId="4" fillId="0" borderId="330" applyNumberFormat="0" applyFont="0" applyFill="0" applyBorder="0" applyProtection="0">
      <alignment horizontal="left" vertical="center" indent="2"/>
    </xf>
    <xf numFmtId="49" fontId="4" fillId="0" borderId="330" applyNumberFormat="0" applyFont="0" applyFill="0" applyBorder="0" applyProtection="0">
      <alignment horizontal="left" vertical="center" indent="2"/>
    </xf>
    <xf numFmtId="49" fontId="4" fillId="0" borderId="330" applyNumberFormat="0" applyFont="0" applyFill="0" applyBorder="0" applyProtection="0">
      <alignment horizontal="left" vertical="center" indent="2"/>
    </xf>
    <xf numFmtId="49" fontId="4" fillId="0" borderId="330" applyNumberFormat="0" applyFont="0" applyFill="0" applyBorder="0" applyProtection="0">
      <alignment horizontal="left" vertical="center" indent="2"/>
    </xf>
    <xf numFmtId="49" fontId="5" fillId="0" borderId="378" applyNumberFormat="0" applyFill="0" applyBorder="0" applyProtection="0">
      <alignment horizontal="left" vertical="center"/>
    </xf>
    <xf numFmtId="0" fontId="6" fillId="23" borderId="378">
      <alignment horizontal="right" vertical="center"/>
    </xf>
    <xf numFmtId="0" fontId="6"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0" fontId="6" fillId="24" borderId="290">
      <alignment horizontal="right" vertical="center"/>
    </xf>
    <xf numFmtId="0" fontId="4" fillId="0" borderId="378" applyNumberFormat="0" applyFill="0" applyAlignment="0" applyProtection="0"/>
    <xf numFmtId="0" fontId="9" fillId="31" borderId="289" applyNumberFormat="0" applyFont="0" applyAlignment="0" applyProtection="0"/>
    <xf numFmtId="0" fontId="4" fillId="30" borderId="290"/>
    <xf numFmtId="49" fontId="4" fillId="0" borderId="330" applyNumberFormat="0" applyFont="0" applyFill="0" applyBorder="0" applyProtection="0">
      <alignment horizontal="left" vertical="center" indent="2"/>
    </xf>
    <xf numFmtId="0" fontId="3" fillId="0" borderId="290" applyNumberFormat="0" applyFill="0" applyProtection="0">
      <alignment horizontal="right"/>
    </xf>
    <xf numFmtId="0" fontId="44" fillId="34" borderId="290" applyNumberFormat="0" applyProtection="0">
      <alignment horizontal="right"/>
    </xf>
    <xf numFmtId="49" fontId="4" fillId="0" borderId="330" applyNumberFormat="0" applyFont="0" applyFill="0" applyBorder="0" applyProtection="0">
      <alignment horizontal="left" vertical="center" indent="2"/>
    </xf>
    <xf numFmtId="0" fontId="44" fillId="34" borderId="290" applyNumberFormat="0" applyProtection="0">
      <alignment horizontal="left"/>
    </xf>
    <xf numFmtId="0" fontId="3" fillId="0" borderId="290" applyNumberFormat="0" applyFill="0" applyProtection="0">
      <alignment horizontal="right"/>
    </xf>
    <xf numFmtId="49" fontId="4" fillId="0" borderId="330" applyNumberFormat="0" applyFont="0" applyFill="0" applyBorder="0" applyProtection="0">
      <alignment horizontal="left" vertical="center" indent="2"/>
    </xf>
    <xf numFmtId="49" fontId="4" fillId="0" borderId="330" applyNumberFormat="0" applyFont="0" applyFill="0" applyBorder="0" applyProtection="0">
      <alignment horizontal="left" vertical="center" indent="2"/>
    </xf>
    <xf numFmtId="0" fontId="10" fillId="31" borderId="420" applyNumberFormat="0" applyFont="0" applyAlignment="0" applyProtection="0"/>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49" fontId="4" fillId="0" borderId="290" applyNumberFormat="0" applyFont="0" applyFill="0" applyBorder="0" applyProtection="0">
      <alignment horizontal="left" vertical="center" indent="2"/>
    </xf>
    <xf numFmtId="0"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4"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6" fillId="23" borderId="290">
      <alignment horizontal="right" vertical="center"/>
    </xf>
    <xf numFmtId="0"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4"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0" fontId="13" fillId="23"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4"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6" fillId="24" borderId="290">
      <alignment horizontal="right" vertical="center"/>
    </xf>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4"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0" fontId="4" fillId="0" borderId="29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 fontId="4" fillId="0" borderId="290" applyFill="0" applyBorder="0" applyProtection="0">
      <alignment horizontal="righ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49" fontId="5" fillId="0" borderId="290" applyNumberFormat="0" applyFill="0" applyBorder="0" applyProtection="0">
      <alignment horizontal="left" vertical="center"/>
    </xf>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4" fillId="0" borderId="290" applyNumberFormat="0" applyFill="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0"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49" fontId="4" fillId="0" borderId="298" applyNumberFormat="0" applyFont="0" applyFill="0" applyBorder="0" applyProtection="0">
      <alignment horizontal="left" vertical="center" indent="2"/>
    </xf>
    <xf numFmtId="0" fontId="4" fillId="0" borderId="294">
      <alignment horizontal="left" vertical="center" wrapText="1" indent="2"/>
    </xf>
    <xf numFmtId="0" fontId="50" fillId="0" borderId="299"/>
    <xf numFmtId="4" fontId="4" fillId="0" borderId="298" applyFill="0" applyBorder="0" applyProtection="0">
      <alignment horizontal="right" vertical="center"/>
    </xf>
    <xf numFmtId="0" fontId="4" fillId="0" borderId="298" applyNumberFormat="0" applyFill="0" applyAlignment="0" applyProtection="0"/>
    <xf numFmtId="196" fontId="4" fillId="0" borderId="298">
      <alignment horizontal="right" vertical="center"/>
    </xf>
    <xf numFmtId="49" fontId="5" fillId="0" borderId="298" applyNumberFormat="0" applyFill="0" applyBorder="0" applyProtection="0">
      <alignment horizontal="left" vertical="center"/>
    </xf>
    <xf numFmtId="0" fontId="50" fillId="0" borderId="299"/>
    <xf numFmtId="0" fontId="6" fillId="24" borderId="298">
      <alignment horizontal="right" vertical="center"/>
    </xf>
    <xf numFmtId="0" fontId="18" fillId="25" borderId="293" applyNumberFormat="0" applyAlignment="0" applyProtection="0"/>
    <xf numFmtId="0" fontId="24" fillId="10" borderId="293" applyNumberFormat="0" applyAlignment="0" applyProtection="0"/>
    <xf numFmtId="0" fontId="9" fillId="31" borderId="297" applyNumberFormat="0" applyFont="0" applyAlignment="0" applyProtection="0"/>
    <xf numFmtId="0" fontId="14" fillId="25" borderId="292" applyNumberFormat="0" applyAlignment="0" applyProtection="0"/>
    <xf numFmtId="0" fontId="4" fillId="30" borderId="298"/>
    <xf numFmtId="0" fontId="3" fillId="0" borderId="298" applyNumberFormat="0" applyFill="0" applyProtection="0">
      <alignment horizontal="right"/>
    </xf>
    <xf numFmtId="0" fontId="44" fillId="34" borderId="298" applyNumberFormat="0" applyProtection="0">
      <alignment horizontal="right"/>
    </xf>
    <xf numFmtId="0" fontId="44" fillId="34" borderId="298" applyNumberFormat="0" applyProtection="0">
      <alignment horizontal="left"/>
    </xf>
    <xf numFmtId="0" fontId="3" fillId="0" borderId="298" applyNumberFormat="0" applyFill="0" applyProtection="0">
      <alignment horizontal="right"/>
    </xf>
    <xf numFmtId="0" fontId="26" fillId="0" borderId="296" applyNumberFormat="0" applyFill="0" applyAlignment="0" applyProtection="0"/>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0"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4" fillId="25" borderId="292"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8"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19" fillId="25" borderId="293" applyNumberFormat="0" applyAlignment="0" applyProtection="0"/>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24"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0" borderId="294">
      <alignment horizontal="left" vertical="center" wrapText="1" indent="2"/>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4" fillId="23" borderId="295">
      <alignment horizontal="left" vertical="center"/>
    </xf>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4" fillId="10" borderId="293" applyNumberFormat="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6" fillId="0" borderId="296" applyNumberFormat="0" applyFill="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25" fillId="10" borderId="293" applyNumberForma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10"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3" fillId="31" borderId="297" applyNumberFormat="0" applyFon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0" fontId="15" fillId="25" borderId="292" applyNumberFormat="0" applyAlignment="0" applyProtection="0"/>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168" fontId="4" fillId="32" borderId="298" applyNumberFormat="0" applyFont="0" applyBorder="0" applyAlignment="0" applyProtection="0">
      <alignment horizontal="right" vertical="center"/>
    </xf>
    <xf numFmtId="0"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4"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4" fillId="30" borderId="298"/>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0" fontId="27" fillId="0" borderId="296" applyNumberFormat="0" applyFill="0" applyAlignment="0" applyProtection="0"/>
    <xf numFmtId="49" fontId="4" fillId="0" borderId="298" applyNumberFormat="0" applyFont="0" applyFill="0" applyBorder="0" applyProtection="0">
      <alignment horizontal="left" vertical="center" indent="2"/>
    </xf>
    <xf numFmtId="0" fontId="4" fillId="0" borderId="294">
      <alignment horizontal="left" vertical="center" wrapText="1" indent="2"/>
    </xf>
    <xf numFmtId="0" fontId="4" fillId="0" borderId="378" applyNumberFormat="0" applyFill="0" applyAlignment="0" applyProtection="0"/>
    <xf numFmtId="0" fontId="50" fillId="0" borderId="299"/>
    <xf numFmtId="4" fontId="4" fillId="0" borderId="298" applyFill="0" applyBorder="0" applyProtection="0">
      <alignment horizontal="right" vertical="center"/>
    </xf>
    <xf numFmtId="0" fontId="4" fillId="0" borderId="298" applyNumberFormat="0" applyFill="0" applyAlignment="0" applyProtection="0"/>
    <xf numFmtId="196" fontId="4" fillId="0" borderId="298">
      <alignment horizontal="right" vertical="center"/>
    </xf>
    <xf numFmtId="49" fontId="5" fillId="0" borderId="298" applyNumberFormat="0" applyFill="0" applyBorder="0" applyProtection="0">
      <alignment horizontal="left" vertical="center"/>
    </xf>
    <xf numFmtId="49" fontId="5" fillId="0" borderId="378" applyNumberFormat="0" applyFill="0" applyBorder="0" applyProtection="0">
      <alignment horizontal="left" vertical="center"/>
    </xf>
    <xf numFmtId="0" fontId="4" fillId="0" borderId="378" applyNumberFormat="0" applyFill="0" applyAlignment="0" applyProtection="0"/>
    <xf numFmtId="0" fontId="4" fillId="0" borderId="378" applyNumberFormat="0" applyFill="0" applyAlignment="0" applyProtection="0"/>
    <xf numFmtId="0" fontId="50" fillId="0" borderId="299"/>
    <xf numFmtId="49" fontId="5" fillId="0" borderId="378" applyNumberFormat="0" applyFill="0" applyBorder="0" applyProtection="0">
      <alignment horizontal="left" vertical="center"/>
    </xf>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6" fillId="24" borderId="298">
      <alignment horizontal="right" vertical="center"/>
    </xf>
    <xf numFmtId="0" fontId="18" fillId="25" borderId="293" applyNumberFormat="0" applyAlignment="0" applyProtection="0"/>
    <xf numFmtId="0" fontId="24" fillId="10" borderId="293" applyNumberFormat="0" applyAlignment="0" applyProtection="0"/>
    <xf numFmtId="0" fontId="9" fillId="31" borderId="297" applyNumberFormat="0" applyFont="0" applyAlignment="0" applyProtection="0"/>
    <xf numFmtId="0" fontId="14" fillId="25" borderId="292" applyNumberFormat="0" applyAlignment="0" applyProtection="0"/>
    <xf numFmtId="0" fontId="4" fillId="30" borderId="298"/>
    <xf numFmtId="0" fontId="3" fillId="0" borderId="298" applyNumberFormat="0" applyFill="0" applyProtection="0">
      <alignment horizontal="right"/>
    </xf>
    <xf numFmtId="0" fontId="44" fillId="34" borderId="298" applyNumberFormat="0" applyProtection="0">
      <alignment horizontal="right"/>
    </xf>
    <xf numFmtId="0" fontId="44" fillId="34" borderId="298" applyNumberFormat="0" applyProtection="0">
      <alignment horizontal="left"/>
    </xf>
    <xf numFmtId="0" fontId="3" fillId="0" borderId="298" applyNumberFormat="0" applyFill="0" applyProtection="0">
      <alignment horizontal="right"/>
    </xf>
    <xf numFmtId="0" fontId="26" fillId="0" borderId="296" applyNumberFormat="0" applyFill="0" applyAlignment="0" applyProtection="0"/>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49" fontId="4" fillId="0" borderId="298" applyNumberFormat="0" applyFont="0" applyFill="0" applyBorder="0" applyProtection="0">
      <alignment horizontal="left" vertical="center" indent="2"/>
    </xf>
    <xf numFmtId="0"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4"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6" fillId="23" borderId="298">
      <alignment horizontal="right" vertical="center"/>
    </xf>
    <xf numFmtId="0"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4"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0" fontId="13" fillId="23"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4"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6" fillId="24" borderId="298">
      <alignment horizontal="right" vertical="center"/>
    </xf>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4" fillId="25" borderId="300"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8"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19" fillId="25" borderId="301" applyNumberFormat="0" applyAlignment="0" applyProtection="0"/>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24"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0" borderId="302">
      <alignment horizontal="left" vertical="center" wrapText="1" indent="2"/>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4" fillId="23" borderId="303">
      <alignment horizontal="left" vertical="center"/>
    </xf>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4" fillId="10" borderId="301" applyNumberFormat="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6" fillId="0" borderId="304" applyNumberFormat="0" applyFill="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25" fillId="10" borderId="301" applyNumberFormat="0" applyAlignment="0" applyProtection="0"/>
    <xf numFmtId="0"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4"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0" fontId="4" fillId="0" borderId="298">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 fontId="4" fillId="0" borderId="298" applyFill="0" applyBorder="0" applyProtection="0">
      <alignment horizontal="righ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49" fontId="5" fillId="0" borderId="298" applyNumberFormat="0" applyFill="0" applyBorder="0" applyProtection="0">
      <alignment horizontal="left" vertical="center"/>
    </xf>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4" fillId="0" borderId="298" applyNumberFormat="0" applyFill="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10" fillId="31" borderId="305" applyNumberFormat="0" applyFont="0" applyAlignment="0" applyProtection="0"/>
    <xf numFmtId="0" fontId="3" fillId="31" borderId="305" applyNumberFormat="0" applyFont="0" applyAlignment="0" applyProtection="0"/>
    <xf numFmtId="0" fontId="3" fillId="31" borderId="305" applyNumberFormat="0" applyFont="0" applyAlignment="0" applyProtection="0"/>
    <xf numFmtId="0" fontId="3" fillId="31" borderId="305" applyNumberFormat="0" applyFont="0" applyAlignment="0" applyProtection="0"/>
    <xf numFmtId="0" fontId="3" fillId="31" borderId="305" applyNumberFormat="0" applyFont="0" applyAlignment="0" applyProtection="0"/>
    <xf numFmtId="0" fontId="3" fillId="31" borderId="305" applyNumberFormat="0" applyFont="0" applyAlignment="0" applyProtection="0"/>
    <xf numFmtId="0" fontId="3" fillId="31" borderId="305" applyNumberFormat="0" applyFont="0" applyAlignment="0" applyProtection="0"/>
    <xf numFmtId="0" fontId="3" fillId="31" borderId="305" applyNumberFormat="0" applyFon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0" fontId="15" fillId="25" borderId="300" applyNumberFormat="0" applyAlignment="0" applyProtection="0"/>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168" fontId="4" fillId="32" borderId="306" applyNumberFormat="0" applyFont="0" applyBorder="0" applyAlignment="0" applyProtection="0">
      <alignment horizontal="right" vertical="center"/>
    </xf>
    <xf numFmtId="0"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4"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4" fillId="30" borderId="306"/>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0" fontId="27" fillId="0" borderId="304" applyNumberFormat="0" applyFill="0" applyAlignment="0" applyProtection="0"/>
    <xf numFmtId="49" fontId="4" fillId="0" borderId="306" applyNumberFormat="0" applyFont="0" applyFill="0" applyBorder="0" applyProtection="0">
      <alignment horizontal="left" vertical="center" indent="2"/>
    </xf>
    <xf numFmtId="0" fontId="4" fillId="0" borderId="302">
      <alignment horizontal="left" vertical="center" wrapText="1" indent="2"/>
    </xf>
    <xf numFmtId="0" fontId="50" fillId="0" borderId="307"/>
    <xf numFmtId="4" fontId="4" fillId="0" borderId="306" applyFill="0" applyBorder="0" applyProtection="0">
      <alignment horizontal="right" vertical="center"/>
    </xf>
    <xf numFmtId="0" fontId="4" fillId="0" borderId="306" applyNumberFormat="0" applyFill="0" applyAlignment="0" applyProtection="0"/>
    <xf numFmtId="196" fontId="4" fillId="0" borderId="306">
      <alignment horizontal="right" vertical="center"/>
    </xf>
    <xf numFmtId="49" fontId="5" fillId="0" borderId="306" applyNumberFormat="0" applyFill="0" applyBorder="0" applyProtection="0">
      <alignment horizontal="left" vertical="center"/>
    </xf>
    <xf numFmtId="0" fontId="50" fillId="0" borderId="307"/>
    <xf numFmtId="0" fontId="4" fillId="23" borderId="311">
      <alignment horizontal="left" vertical="center"/>
    </xf>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0"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4" fontId="6" fillId="24" borderId="316">
      <alignment horizontal="right" vertical="center"/>
    </xf>
    <xf numFmtId="0" fontId="6" fillId="24" borderId="316">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0"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4" fontId="6" fillId="24" borderId="311">
      <alignment horizontal="right" vertical="center"/>
    </xf>
    <xf numFmtId="0" fontId="6" fillId="24" borderId="311">
      <alignment horizontal="right" vertical="center"/>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49" fontId="4" fillId="0" borderId="311" applyNumberFormat="0" applyFont="0" applyFill="0" applyBorder="0" applyProtection="0">
      <alignment horizontal="left" vertical="center" indent="5"/>
    </xf>
    <xf numFmtId="0" fontId="6" fillId="24" borderId="306">
      <alignment horizontal="right" vertical="center"/>
    </xf>
    <xf numFmtId="0" fontId="18" fillId="25" borderId="301" applyNumberFormat="0" applyAlignment="0" applyProtection="0"/>
    <xf numFmtId="0" fontId="24" fillId="10" borderId="301" applyNumberFormat="0" applyAlignment="0" applyProtection="0"/>
    <xf numFmtId="0" fontId="9" fillId="31" borderId="305" applyNumberFormat="0" applyFont="0" applyAlignment="0" applyProtection="0"/>
    <xf numFmtId="0" fontId="14" fillId="25" borderId="300" applyNumberFormat="0" applyAlignment="0" applyProtection="0"/>
    <xf numFmtId="0" fontId="4" fillId="30" borderId="306"/>
    <xf numFmtId="0" fontId="3" fillId="0" borderId="306" applyNumberFormat="0" applyFill="0" applyProtection="0">
      <alignment horizontal="right"/>
    </xf>
    <xf numFmtId="0" fontId="44" fillId="34" borderId="306" applyNumberFormat="0" applyProtection="0">
      <alignment horizontal="right"/>
    </xf>
    <xf numFmtId="0" fontId="44" fillId="34" borderId="306" applyNumberFormat="0" applyProtection="0">
      <alignment horizontal="left"/>
    </xf>
    <xf numFmtId="0" fontId="3" fillId="0" borderId="306" applyNumberFormat="0" applyFill="0" applyProtection="0">
      <alignment horizontal="right"/>
    </xf>
    <xf numFmtId="0" fontId="26" fillId="0" borderId="304" applyNumberFormat="0" applyFill="0" applyAlignment="0" applyProtection="0"/>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49" fontId="4" fillId="0" borderId="306" applyNumberFormat="0" applyFont="0" applyFill="0" applyBorder="0" applyProtection="0">
      <alignment horizontal="left" vertical="center" indent="2"/>
    </xf>
    <xf numFmtId="0"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4"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6" fillId="23" borderId="306">
      <alignment horizontal="right" vertical="center"/>
    </xf>
    <xf numFmtId="0"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4"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0" fontId="13" fillId="23"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4"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6" fillId="24" borderId="306">
      <alignment horizontal="right" vertical="center"/>
    </xf>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4" fillId="25" borderId="308"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8"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19" fillId="25" borderId="309" applyNumberFormat="0" applyAlignment="0" applyProtection="0"/>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24"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0" borderId="310">
      <alignment horizontal="left" vertical="center" wrapText="1" indent="2"/>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4" fillId="23" borderId="311">
      <alignment horizontal="left" vertical="center"/>
    </xf>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4" fillId="10" borderId="309" applyNumberFormat="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6" fillId="0" borderId="312" applyNumberFormat="0" applyFill="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25" fillId="10" borderId="309" applyNumberFormat="0" applyAlignment="0" applyProtection="0"/>
    <xf numFmtId="0"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4"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0" fontId="4" fillId="0" borderId="306">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 fontId="4" fillId="0" borderId="306" applyFill="0" applyBorder="0" applyProtection="0">
      <alignment horizontal="righ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49" fontId="5" fillId="0" borderId="306" applyNumberFormat="0" applyFill="0" applyBorder="0" applyProtection="0">
      <alignment horizontal="left" vertical="center"/>
    </xf>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4" fillId="0" borderId="306" applyNumberFormat="0" applyFill="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10" fillId="31" borderId="313" applyNumberFormat="0" applyFont="0" applyAlignment="0" applyProtection="0"/>
    <xf numFmtId="0" fontId="3" fillId="31" borderId="313" applyNumberFormat="0" applyFont="0" applyAlignment="0" applyProtection="0"/>
    <xf numFmtId="0" fontId="3" fillId="31" borderId="313" applyNumberFormat="0" applyFont="0" applyAlignment="0" applyProtection="0"/>
    <xf numFmtId="0" fontId="3" fillId="31" borderId="313" applyNumberFormat="0" applyFont="0" applyAlignment="0" applyProtection="0"/>
    <xf numFmtId="0" fontId="3" fillId="31" borderId="313" applyNumberFormat="0" applyFont="0" applyAlignment="0" applyProtection="0"/>
    <xf numFmtId="0" fontId="3" fillId="31" borderId="313" applyNumberFormat="0" applyFont="0" applyAlignment="0" applyProtection="0"/>
    <xf numFmtId="0" fontId="3" fillId="31" borderId="313" applyNumberFormat="0" applyFont="0" applyAlignment="0" applyProtection="0"/>
    <xf numFmtId="0" fontId="3" fillId="31" borderId="313" applyNumberFormat="0" applyFon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0" fontId="15" fillId="25" borderId="308" applyNumberFormat="0" applyAlignment="0" applyProtection="0"/>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0"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0" fontId="27" fillId="0" borderId="312" applyNumberFormat="0" applyFill="0" applyAlignment="0" applyProtection="0"/>
    <xf numFmtId="49" fontId="4" fillId="0" borderId="314" applyNumberFormat="0" applyFont="0" applyFill="0" applyBorder="0" applyProtection="0">
      <alignment horizontal="left" vertical="center" indent="2"/>
    </xf>
    <xf numFmtId="0" fontId="4" fillId="0" borderId="310">
      <alignment horizontal="left" vertical="center" wrapText="1" indent="2"/>
    </xf>
    <xf numFmtId="0" fontId="50" fillId="0" borderId="315"/>
    <xf numFmtId="4" fontId="4" fillId="0" borderId="314" applyFill="0" applyBorder="0" applyProtection="0">
      <alignment horizontal="right" vertical="center"/>
    </xf>
    <xf numFmtId="0" fontId="4" fillId="0" borderId="314" applyNumberFormat="0" applyFill="0" applyAlignment="0" applyProtection="0"/>
    <xf numFmtId="196" fontId="4" fillId="0" borderId="314">
      <alignment horizontal="right" vertical="center"/>
    </xf>
    <xf numFmtId="49" fontId="5" fillId="0" borderId="314" applyNumberFormat="0" applyFill="0" applyBorder="0" applyProtection="0">
      <alignment horizontal="left" vertical="center"/>
    </xf>
    <xf numFmtId="0" fontId="50" fillId="0" borderId="315"/>
    <xf numFmtId="0" fontId="6" fillId="24" borderId="314">
      <alignment horizontal="right" vertical="center"/>
    </xf>
    <xf numFmtId="0" fontId="18" fillId="25" borderId="309" applyNumberFormat="0" applyAlignment="0" applyProtection="0"/>
    <xf numFmtId="0" fontId="24" fillId="10" borderId="309" applyNumberFormat="0" applyAlignment="0" applyProtection="0"/>
    <xf numFmtId="0" fontId="9" fillId="31" borderId="313" applyNumberFormat="0" applyFont="0" applyAlignment="0" applyProtection="0"/>
    <xf numFmtId="0" fontId="14" fillId="25" borderId="308" applyNumberFormat="0" applyAlignment="0" applyProtection="0"/>
    <xf numFmtId="0" fontId="4" fillId="30" borderId="314"/>
    <xf numFmtId="0" fontId="3" fillId="0" borderId="314" applyNumberFormat="0" applyFill="0" applyProtection="0">
      <alignment horizontal="right"/>
    </xf>
    <xf numFmtId="0" fontId="44" fillId="34" borderId="314" applyNumberFormat="0" applyProtection="0">
      <alignment horizontal="right"/>
    </xf>
    <xf numFmtId="0" fontId="44" fillId="34" borderId="314" applyNumberFormat="0" applyProtection="0">
      <alignment horizontal="left"/>
    </xf>
    <xf numFmtId="0" fontId="3" fillId="0" borderId="314" applyNumberFormat="0" applyFill="0" applyProtection="0">
      <alignment horizontal="right"/>
    </xf>
    <xf numFmtId="0" fontId="26" fillId="0" borderId="312" applyNumberFormat="0" applyFill="0" applyAlignment="0" applyProtection="0"/>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0"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18" fillId="25" borderId="318" applyNumberFormat="0" applyAlignment="0" applyProtection="0"/>
    <xf numFmtId="0" fontId="24" fillId="10" borderId="318" applyNumberFormat="0" applyAlignment="0" applyProtection="0"/>
    <xf numFmtId="0" fontId="9" fillId="31" borderId="322" applyNumberFormat="0" applyFont="0" applyAlignment="0" applyProtection="0"/>
    <xf numFmtId="0" fontId="14" fillId="25" borderId="317" applyNumberFormat="0" applyAlignment="0" applyProtection="0"/>
    <xf numFmtId="0" fontId="26" fillId="0" borderId="321" applyNumberFormat="0" applyFill="0" applyAlignment="0" applyProtection="0"/>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0"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0"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49" fontId="4" fillId="0" borderId="314" applyNumberFormat="0" applyFont="0" applyFill="0" applyBorder="0" applyProtection="0">
      <alignment horizontal="left" vertical="center" indent="2"/>
    </xf>
    <xf numFmtId="0" fontId="4" fillId="0" borderId="319">
      <alignment horizontal="left" vertical="center" wrapText="1" indent="2"/>
    </xf>
    <xf numFmtId="0" fontId="50" fillId="0" borderId="315"/>
    <xf numFmtId="4" fontId="4" fillId="0" borderId="314" applyFill="0" applyBorder="0" applyProtection="0">
      <alignment horizontal="right" vertical="center"/>
    </xf>
    <xf numFmtId="0" fontId="4" fillId="0" borderId="314" applyNumberFormat="0" applyFill="0" applyAlignment="0" applyProtection="0"/>
    <xf numFmtId="196" fontId="4" fillId="0" borderId="314">
      <alignment horizontal="right" vertical="center"/>
    </xf>
    <xf numFmtId="49" fontId="5" fillId="0" borderId="314" applyNumberFormat="0" applyFill="0" applyBorder="0" applyProtection="0">
      <alignment horizontal="left" vertical="center"/>
    </xf>
    <xf numFmtId="0" fontId="50" fillId="0" borderId="315"/>
    <xf numFmtId="0" fontId="6" fillId="24" borderId="314">
      <alignment horizontal="right" vertical="center"/>
    </xf>
    <xf numFmtId="0" fontId="18" fillId="25" borderId="318" applyNumberFormat="0" applyAlignment="0" applyProtection="0"/>
    <xf numFmtId="0" fontId="24" fillId="10" borderId="318" applyNumberFormat="0" applyAlignment="0" applyProtection="0"/>
    <xf numFmtId="0" fontId="9" fillId="31" borderId="322" applyNumberFormat="0" applyFont="0" applyAlignment="0" applyProtection="0"/>
    <xf numFmtId="0" fontId="14" fillId="25" borderId="317" applyNumberFormat="0" applyAlignment="0" applyProtection="0"/>
    <xf numFmtId="0" fontId="4" fillId="30" borderId="314"/>
    <xf numFmtId="0" fontId="3" fillId="0" borderId="314" applyNumberFormat="0" applyFill="0" applyProtection="0">
      <alignment horizontal="right"/>
    </xf>
    <xf numFmtId="0" fontId="44" fillId="34" borderId="314" applyNumberFormat="0" applyProtection="0">
      <alignment horizontal="right"/>
    </xf>
    <xf numFmtId="0" fontId="44" fillId="34" borderId="314" applyNumberFormat="0" applyProtection="0">
      <alignment horizontal="left"/>
    </xf>
    <xf numFmtId="0" fontId="3" fillId="0" borderId="314" applyNumberFormat="0" applyFill="0" applyProtection="0">
      <alignment horizontal="right"/>
    </xf>
    <xf numFmtId="0" fontId="26" fillId="0" borderId="321" applyNumberFormat="0" applyFill="0" applyAlignment="0" applyProtection="0"/>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0"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49" fontId="4" fillId="0" borderId="323" applyNumberFormat="0" applyFont="0" applyFill="0" applyBorder="0" applyProtection="0">
      <alignment horizontal="left" vertical="center" indent="2"/>
    </xf>
    <xf numFmtId="0"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4"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6" fillId="23" borderId="323">
      <alignment horizontal="right" vertical="center"/>
    </xf>
    <xf numFmtId="0"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4"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13" fillId="23" borderId="323">
      <alignment horizontal="right" vertical="center"/>
    </xf>
    <xf numFmtId="0"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4"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6" fillId="24" borderId="323">
      <alignment horizontal="right" vertical="center"/>
    </xf>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4" fillId="25" borderId="317"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8"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19" fillId="25" borderId="318" applyNumberFormat="0" applyAlignment="0" applyProtection="0"/>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24"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0" borderId="319">
      <alignment horizontal="left" vertical="center" wrapText="1" indent="2"/>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4" fillId="23" borderId="320">
      <alignment horizontal="left" vertical="center"/>
    </xf>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4" fillId="10" borderId="318" applyNumberFormat="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6" fillId="0" borderId="321" applyNumberFormat="0" applyFill="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25" fillId="10" borderId="318" applyNumberFormat="0" applyAlignment="0" applyProtection="0"/>
    <xf numFmtId="0"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4"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0" fontId="4" fillId="0" borderId="323">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 fontId="4" fillId="0" borderId="323" applyFill="0" applyBorder="0" applyProtection="0">
      <alignment horizontal="righ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49" fontId="5" fillId="0" borderId="323" applyNumberFormat="0" applyFill="0" applyBorder="0" applyProtection="0">
      <alignment horizontal="left" vertical="center"/>
    </xf>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4" fillId="0" borderId="323" applyNumberFormat="0" applyFill="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10"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3" fillId="31" borderId="322" applyNumberFormat="0" applyFon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0" fontId="15" fillId="25" borderId="317" applyNumberFormat="0" applyAlignment="0" applyProtection="0"/>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168" fontId="4" fillId="32" borderId="314" applyNumberFormat="0" applyFont="0" applyBorder="0" applyAlignment="0" applyProtection="0">
      <alignment horizontal="right" vertical="center"/>
    </xf>
    <xf numFmtId="0"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4"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4" fillId="30" borderId="314"/>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0" fontId="27" fillId="0" borderId="321" applyNumberFormat="0" applyFill="0" applyAlignment="0" applyProtection="0"/>
    <xf numFmtId="49" fontId="4" fillId="0" borderId="314" applyNumberFormat="0" applyFont="0" applyFill="0" applyBorder="0" applyProtection="0">
      <alignment horizontal="left" vertical="center" indent="2"/>
    </xf>
    <xf numFmtId="0" fontId="4" fillId="0" borderId="319">
      <alignment horizontal="left" vertical="center" wrapText="1" indent="2"/>
    </xf>
    <xf numFmtId="0" fontId="50" fillId="0" borderId="315"/>
    <xf numFmtId="4" fontId="4" fillId="0" borderId="314" applyFill="0" applyBorder="0" applyProtection="0">
      <alignment horizontal="right" vertical="center"/>
    </xf>
    <xf numFmtId="0" fontId="4" fillId="0" borderId="314" applyNumberFormat="0" applyFill="0" applyAlignment="0" applyProtection="0"/>
    <xf numFmtId="196" fontId="4" fillId="0" borderId="314">
      <alignment horizontal="right" vertical="center"/>
    </xf>
    <xf numFmtId="49" fontId="5" fillId="0" borderId="314" applyNumberFormat="0" applyFill="0" applyBorder="0" applyProtection="0">
      <alignment horizontal="left" vertical="center"/>
    </xf>
    <xf numFmtId="0" fontId="50" fillId="0" borderId="315"/>
    <xf numFmtId="0" fontId="6" fillId="24" borderId="314">
      <alignment horizontal="right" vertical="center"/>
    </xf>
    <xf numFmtId="0" fontId="18" fillId="25" borderId="318" applyNumberFormat="0" applyAlignment="0" applyProtection="0"/>
    <xf numFmtId="0" fontId="24" fillId="10" borderId="318" applyNumberFormat="0" applyAlignment="0" applyProtection="0"/>
    <xf numFmtId="0" fontId="9" fillId="31" borderId="322" applyNumberFormat="0" applyFont="0" applyAlignment="0" applyProtection="0"/>
    <xf numFmtId="0" fontId="14" fillId="25" borderId="317" applyNumberFormat="0" applyAlignment="0" applyProtection="0"/>
    <xf numFmtId="0" fontId="4" fillId="30" borderId="314"/>
    <xf numFmtId="0" fontId="3" fillId="0" borderId="314" applyNumberFormat="0" applyFill="0" applyProtection="0">
      <alignment horizontal="right"/>
    </xf>
    <xf numFmtId="0" fontId="44" fillId="34" borderId="314" applyNumberFormat="0" applyProtection="0">
      <alignment horizontal="right"/>
    </xf>
    <xf numFmtId="0" fontId="44" fillId="34" borderId="314" applyNumberFormat="0" applyProtection="0">
      <alignment horizontal="left"/>
    </xf>
    <xf numFmtId="0" fontId="3" fillId="0" borderId="314" applyNumberFormat="0" applyFill="0" applyProtection="0">
      <alignment horizontal="right"/>
    </xf>
    <xf numFmtId="0" fontId="26" fillId="0" borderId="321" applyNumberFormat="0" applyFill="0" applyAlignment="0" applyProtection="0"/>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49" fontId="4" fillId="0" borderId="314" applyNumberFormat="0" applyFont="0" applyFill="0" applyBorder="0" applyProtection="0">
      <alignment horizontal="left" vertical="center" indent="2"/>
    </xf>
    <xf numFmtId="0"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4"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6" fillId="23" borderId="314">
      <alignment horizontal="right" vertical="center"/>
    </xf>
    <xf numFmtId="0"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4"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0" fontId="13" fillId="23"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4"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6" fillId="24" borderId="314">
      <alignment horizontal="right" vertical="center"/>
    </xf>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4" fillId="25" borderId="324"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8"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19" fillId="25" borderId="325" applyNumberFormat="0" applyAlignment="0" applyProtection="0"/>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24"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0" borderId="326">
      <alignment horizontal="left" vertical="center" wrapText="1" indent="2"/>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4" fillId="23" borderId="327">
      <alignment horizontal="left" vertical="center"/>
    </xf>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4" fillId="10" borderId="325" applyNumberFormat="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6" fillId="0" borderId="328" applyNumberFormat="0" applyFill="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25" fillId="10" borderId="325" applyNumberFormat="0" applyAlignment="0" applyProtection="0"/>
    <xf numFmtId="0"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4"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0" fontId="4" fillId="0" borderId="314">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 fontId="4" fillId="0" borderId="314" applyFill="0" applyBorder="0" applyProtection="0">
      <alignment horizontal="righ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49" fontId="5" fillId="0" borderId="314" applyNumberFormat="0" applyFill="0" applyBorder="0" applyProtection="0">
      <alignment horizontal="left" vertical="center"/>
    </xf>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4" fillId="0" borderId="314" applyNumberFormat="0" applyFill="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10" fillId="31" borderId="329" applyNumberFormat="0" applyFont="0" applyAlignment="0" applyProtection="0"/>
    <xf numFmtId="0" fontId="3" fillId="31" borderId="329" applyNumberFormat="0" applyFont="0" applyAlignment="0" applyProtection="0"/>
    <xf numFmtId="0" fontId="3" fillId="31" borderId="329" applyNumberFormat="0" applyFont="0" applyAlignment="0" applyProtection="0"/>
    <xf numFmtId="0" fontId="3" fillId="31" borderId="329" applyNumberFormat="0" applyFont="0" applyAlignment="0" applyProtection="0"/>
    <xf numFmtId="0" fontId="3" fillId="31" borderId="329" applyNumberFormat="0" applyFont="0" applyAlignment="0" applyProtection="0"/>
    <xf numFmtId="0" fontId="3" fillId="31" borderId="329" applyNumberFormat="0" applyFont="0" applyAlignment="0" applyProtection="0"/>
    <xf numFmtId="0" fontId="3" fillId="31" borderId="329" applyNumberFormat="0" applyFont="0" applyAlignment="0" applyProtection="0"/>
    <xf numFmtId="0" fontId="3" fillId="31" borderId="329" applyNumberFormat="0" applyFon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0" fontId="15" fillId="25" borderId="324" applyNumberFormat="0" applyAlignment="0" applyProtection="0"/>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168" fontId="4" fillId="32" borderId="330" applyNumberFormat="0" applyFont="0" applyBorder="0" applyAlignment="0" applyProtection="0">
      <alignment horizontal="right" vertical="center"/>
    </xf>
    <xf numFmtId="0"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4"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4" fillId="30" borderId="33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0" fontId="27" fillId="0" borderId="328" applyNumberFormat="0" applyFill="0" applyAlignment="0" applyProtection="0"/>
    <xf numFmtId="49" fontId="4" fillId="0" borderId="330" applyNumberFormat="0" applyFont="0" applyFill="0" applyBorder="0" applyProtection="0">
      <alignment horizontal="left" vertical="center" indent="2"/>
    </xf>
    <xf numFmtId="0" fontId="4" fillId="0" borderId="326">
      <alignment horizontal="left" vertical="center" wrapText="1" indent="2"/>
    </xf>
    <xf numFmtId="0" fontId="50" fillId="0" borderId="331"/>
    <xf numFmtId="4" fontId="4" fillId="0" borderId="330" applyFill="0" applyBorder="0" applyProtection="0">
      <alignment horizontal="right" vertical="center"/>
    </xf>
    <xf numFmtId="0" fontId="4" fillId="0" borderId="330" applyNumberFormat="0" applyFill="0" applyAlignment="0" applyProtection="0"/>
    <xf numFmtId="196" fontId="4" fillId="0" borderId="330">
      <alignment horizontal="right" vertical="center"/>
    </xf>
    <xf numFmtId="49" fontId="5" fillId="0" borderId="330" applyNumberFormat="0" applyFill="0" applyBorder="0" applyProtection="0">
      <alignment horizontal="left" vertical="center"/>
    </xf>
    <xf numFmtId="0" fontId="50" fillId="0" borderId="331"/>
    <xf numFmtId="0" fontId="6" fillId="24" borderId="330">
      <alignment horizontal="right" vertical="center"/>
    </xf>
    <xf numFmtId="0" fontId="18" fillId="25" borderId="325" applyNumberFormat="0" applyAlignment="0" applyProtection="0"/>
    <xf numFmtId="0" fontId="24" fillId="10" borderId="325" applyNumberFormat="0" applyAlignment="0" applyProtection="0"/>
    <xf numFmtId="0" fontId="9" fillId="31" borderId="329" applyNumberFormat="0" applyFont="0" applyAlignment="0" applyProtection="0"/>
    <xf numFmtId="0" fontId="14" fillId="25" borderId="324" applyNumberFormat="0" applyAlignment="0" applyProtection="0"/>
    <xf numFmtId="0" fontId="4" fillId="30" borderId="330"/>
    <xf numFmtId="0" fontId="3" fillId="0" borderId="330" applyNumberFormat="0" applyFill="0" applyProtection="0">
      <alignment horizontal="right"/>
    </xf>
    <xf numFmtId="0" fontId="44" fillId="34" borderId="330" applyNumberFormat="0" applyProtection="0">
      <alignment horizontal="right"/>
    </xf>
    <xf numFmtId="0" fontId="44" fillId="34" borderId="330" applyNumberFormat="0" applyProtection="0">
      <alignment horizontal="left"/>
    </xf>
    <xf numFmtId="0" fontId="3" fillId="0" borderId="330" applyNumberFormat="0" applyFill="0" applyProtection="0">
      <alignment horizontal="right"/>
    </xf>
    <xf numFmtId="0" fontId="26" fillId="0" borderId="328" applyNumberFormat="0" applyFill="0" applyAlignment="0" applyProtection="0"/>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9" fontId="65" fillId="0" borderId="0" applyFont="0" applyFill="0" applyBorder="0" applyAlignment="0" applyProtection="0"/>
    <xf numFmtId="9" fontId="1" fillId="0" borderId="0" applyFont="0" applyFill="0" applyBorder="0" applyAlignment="0" applyProtection="0"/>
    <xf numFmtId="0" fontId="3" fillId="31" borderId="420" applyNumberFormat="0" applyFont="0" applyAlignment="0" applyProtection="0"/>
    <xf numFmtId="0" fontId="4" fillId="0" borderId="418">
      <alignment horizontal="right" vertical="center"/>
    </xf>
    <xf numFmtId="4" fontId="4" fillId="0" borderId="418">
      <alignment horizontal="right" vertical="center"/>
    </xf>
    <xf numFmtId="4" fontId="4" fillId="0" borderId="418">
      <alignment horizontal="right" vertical="center"/>
    </xf>
    <xf numFmtId="4" fontId="4" fillId="0" borderId="418">
      <alignment horizontal="right" vertical="center"/>
    </xf>
    <xf numFmtId="0" fontId="6" fillId="24" borderId="338">
      <alignment horizontal="right" vertical="center"/>
    </xf>
    <xf numFmtId="0" fontId="18" fillId="25" borderId="333" applyNumberFormat="0" applyAlignment="0" applyProtection="0"/>
    <xf numFmtId="0" fontId="4" fillId="0" borderId="418" applyNumberFormat="0" applyFill="0" applyAlignment="0" applyProtection="0"/>
    <xf numFmtId="0" fontId="10" fillId="31" borderId="420" applyNumberFormat="0" applyFont="0" applyAlignment="0" applyProtection="0"/>
    <xf numFmtId="0" fontId="10" fillId="31" borderId="420" applyNumberFormat="0" applyFont="0" applyAlignment="0" applyProtection="0"/>
    <xf numFmtId="0" fontId="10" fillId="31" borderId="420" applyNumberFormat="0" applyFont="0" applyAlignment="0" applyProtection="0"/>
    <xf numFmtId="0" fontId="24" fillId="10" borderId="333" applyNumberFormat="0" applyAlignment="0" applyProtection="0"/>
    <xf numFmtId="168" fontId="4" fillId="32" borderId="421" applyNumberFormat="0" applyFont="0" applyBorder="0" applyAlignment="0" applyProtection="0">
      <alignment horizontal="right" vertical="center"/>
    </xf>
    <xf numFmtId="0" fontId="9" fillId="31" borderId="337" applyNumberFormat="0" applyFont="0" applyAlignment="0" applyProtection="0"/>
    <xf numFmtId="0" fontId="14" fillId="25" borderId="332" applyNumberFormat="0" applyAlignment="0" applyProtection="0"/>
    <xf numFmtId="0" fontId="4" fillId="30" borderId="338"/>
    <xf numFmtId="0" fontId="3" fillId="0" borderId="338" applyNumberFormat="0" applyFill="0" applyProtection="0">
      <alignment horizontal="right"/>
    </xf>
    <xf numFmtId="0" fontId="44" fillId="34" borderId="338" applyNumberFormat="0" applyProtection="0">
      <alignment horizontal="right"/>
    </xf>
    <xf numFmtId="0" fontId="44" fillId="34" borderId="338" applyNumberFormat="0" applyProtection="0">
      <alignment horizontal="left"/>
    </xf>
    <xf numFmtId="0" fontId="3" fillId="0" borderId="338" applyNumberFormat="0" applyFill="0" applyProtection="0">
      <alignment horizontal="right"/>
    </xf>
    <xf numFmtId="0" fontId="26" fillId="0" borderId="336" applyNumberFormat="0" applyFill="0" applyAlignment="0" applyProtection="0"/>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49" fontId="4" fillId="0" borderId="338" applyNumberFormat="0" applyFont="0" applyFill="0" applyBorder="0" applyProtection="0">
      <alignment horizontal="left" vertical="center" indent="2"/>
    </xf>
    <xf numFmtId="0"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4"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6" fillId="23" borderId="338">
      <alignment horizontal="right" vertical="center"/>
    </xf>
    <xf numFmtId="0"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4"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0" fontId="13" fillId="23"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4"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6" fillId="24" borderId="338">
      <alignment horizontal="right" vertical="center"/>
    </xf>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4"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0" fontId="4" fillId="0" borderId="338">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 fontId="4" fillId="0" borderId="338" applyFill="0" applyBorder="0" applyProtection="0">
      <alignment horizontal="righ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49" fontId="5" fillId="0" borderId="338" applyNumberFormat="0" applyFill="0" applyBorder="0" applyProtection="0">
      <alignment horizontal="left" vertical="center"/>
    </xf>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4" fillId="0" borderId="338" applyNumberFormat="0" applyFill="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0"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49" fontId="4" fillId="0" borderId="346" applyNumberFormat="0" applyFont="0" applyFill="0" applyBorder="0" applyProtection="0">
      <alignment horizontal="left" vertical="center" indent="2"/>
    </xf>
    <xf numFmtId="0" fontId="4" fillId="0" borderId="342">
      <alignment horizontal="left" vertical="center" wrapText="1" indent="2"/>
    </xf>
    <xf numFmtId="0" fontId="50" fillId="0" borderId="347"/>
    <xf numFmtId="4" fontId="4" fillId="0" borderId="346" applyFill="0" applyBorder="0" applyProtection="0">
      <alignment horizontal="right" vertical="center"/>
    </xf>
    <xf numFmtId="0" fontId="4" fillId="0" borderId="346" applyNumberFormat="0" applyFill="0" applyAlignment="0" applyProtection="0"/>
    <xf numFmtId="196" fontId="4" fillId="0" borderId="346">
      <alignment horizontal="right" vertical="center"/>
    </xf>
    <xf numFmtId="49" fontId="5" fillId="0" borderId="346" applyNumberFormat="0" applyFill="0" applyBorder="0" applyProtection="0">
      <alignment horizontal="left" vertical="center"/>
    </xf>
    <xf numFmtId="0" fontId="50" fillId="0" borderId="347"/>
    <xf numFmtId="0" fontId="6" fillId="24" borderId="346">
      <alignment horizontal="right" vertical="center"/>
    </xf>
    <xf numFmtId="0" fontId="18" fillId="25" borderId="341" applyNumberFormat="0" applyAlignment="0" applyProtection="0"/>
    <xf numFmtId="0" fontId="24" fillId="10" borderId="341" applyNumberFormat="0" applyAlignment="0" applyProtection="0"/>
    <xf numFmtId="0" fontId="9" fillId="31" borderId="345" applyNumberFormat="0" applyFont="0" applyAlignment="0" applyProtection="0"/>
    <xf numFmtId="0" fontId="14" fillId="25" borderId="340" applyNumberFormat="0" applyAlignment="0" applyProtection="0"/>
    <xf numFmtId="0" fontId="4" fillId="30" borderId="346"/>
    <xf numFmtId="0" fontId="3" fillId="0" borderId="346" applyNumberFormat="0" applyFill="0" applyProtection="0">
      <alignment horizontal="right"/>
    </xf>
    <xf numFmtId="0" fontId="44" fillId="34" borderId="346" applyNumberFormat="0" applyProtection="0">
      <alignment horizontal="right"/>
    </xf>
    <xf numFmtId="0" fontId="44" fillId="34" borderId="346" applyNumberFormat="0" applyProtection="0">
      <alignment horizontal="left"/>
    </xf>
    <xf numFmtId="0" fontId="3" fillId="0" borderId="346" applyNumberFormat="0" applyFill="0" applyProtection="0">
      <alignment horizontal="right"/>
    </xf>
    <xf numFmtId="0" fontId="26" fillId="0" borderId="344" applyNumberFormat="0" applyFill="0" applyAlignment="0" applyProtection="0"/>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0"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4" fillId="25" borderId="340"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8"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19" fillId="25" borderId="341" applyNumberFormat="0" applyAlignment="0" applyProtection="0"/>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24"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0" borderId="342">
      <alignment horizontal="left" vertical="center" wrapText="1" indent="2"/>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4" fillId="23" borderId="343">
      <alignment horizontal="left" vertical="center"/>
    </xf>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4" fillId="10" borderId="341" applyNumberFormat="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6" fillId="0" borderId="344" applyNumberFormat="0" applyFill="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25" fillId="10" borderId="341" applyNumberForma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10"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3" fillId="31" borderId="345" applyNumberFormat="0" applyFon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0" fontId="15" fillId="25" borderId="340" applyNumberFormat="0" applyAlignment="0" applyProtection="0"/>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168" fontId="4" fillId="32" borderId="346" applyNumberFormat="0" applyFont="0" applyBorder="0" applyAlignment="0" applyProtection="0">
      <alignment horizontal="right" vertical="center"/>
    </xf>
    <xf numFmtId="0"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4"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4" fillId="30" borderId="346"/>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0" fontId="27" fillId="0" borderId="344" applyNumberFormat="0" applyFill="0" applyAlignment="0" applyProtection="0"/>
    <xf numFmtId="49" fontId="4" fillId="0" borderId="346" applyNumberFormat="0" applyFont="0" applyFill="0" applyBorder="0" applyProtection="0">
      <alignment horizontal="left" vertical="center" indent="2"/>
    </xf>
    <xf numFmtId="0" fontId="4" fillId="0" borderId="342">
      <alignment horizontal="left" vertical="center" wrapText="1" indent="2"/>
    </xf>
    <xf numFmtId="168" fontId="4" fillId="32" borderId="421" applyNumberFormat="0" applyFont="0" applyBorder="0" applyAlignment="0" applyProtection="0">
      <alignment horizontal="right" vertical="center"/>
    </xf>
    <xf numFmtId="0" fontId="4" fillId="0" borderId="418" applyNumberFormat="0" applyFill="0" applyAlignment="0" applyProtection="0"/>
    <xf numFmtId="0" fontId="50" fillId="0" borderId="347"/>
    <xf numFmtId="4" fontId="4" fillId="0" borderId="346" applyFill="0" applyBorder="0" applyProtection="0">
      <alignment horizontal="right" vertical="center"/>
    </xf>
    <xf numFmtId="0" fontId="4" fillId="0" borderId="346" applyNumberFormat="0" applyFill="0" applyAlignment="0" applyProtection="0"/>
    <xf numFmtId="196" fontId="4" fillId="0" borderId="346">
      <alignment horizontal="right" vertical="center"/>
    </xf>
    <xf numFmtId="49" fontId="5" fillId="0" borderId="346" applyNumberFormat="0" applyFill="0" applyBorder="0" applyProtection="0">
      <alignment horizontal="left" vertical="center"/>
    </xf>
    <xf numFmtId="0" fontId="4" fillId="0" borderId="418" applyNumberFormat="0" applyFill="0" applyAlignment="0" applyProtection="0"/>
    <xf numFmtId="0" fontId="50" fillId="0" borderId="347"/>
    <xf numFmtId="4" fontId="4" fillId="0" borderId="418" applyFill="0" applyBorder="0" applyProtection="0">
      <alignment horizontal="right" vertical="center"/>
    </xf>
    <xf numFmtId="4" fontId="4" fillId="0" borderId="418" applyFill="0" applyBorder="0" applyProtection="0">
      <alignment horizontal="right" vertical="center"/>
    </xf>
    <xf numFmtId="4" fontId="4" fillId="0" borderId="418" applyFill="0" applyBorder="0" applyProtection="0">
      <alignment horizontal="right" vertical="center"/>
    </xf>
    <xf numFmtId="4" fontId="4" fillId="0" borderId="418" applyFill="0" applyBorder="0" applyProtection="0">
      <alignment horizontal="right" vertical="center"/>
    </xf>
    <xf numFmtId="4" fontId="4" fillId="0" borderId="418" applyFill="0" applyBorder="0" applyProtection="0">
      <alignment horizontal="right" vertical="center"/>
    </xf>
    <xf numFmtId="49" fontId="5" fillId="0" borderId="418" applyNumberFormat="0" applyFill="0" applyBorder="0" applyProtection="0">
      <alignment horizontal="left" vertical="center"/>
    </xf>
    <xf numFmtId="4" fontId="4" fillId="0" borderId="418" applyFill="0" applyBorder="0" applyProtection="0">
      <alignment horizontal="right" vertical="center"/>
    </xf>
    <xf numFmtId="49" fontId="5" fillId="0" borderId="418" applyNumberFormat="0" applyFill="0" applyBorder="0" applyProtection="0">
      <alignment horizontal="left" vertical="center"/>
    </xf>
    <xf numFmtId="49" fontId="5" fillId="0" borderId="418" applyNumberFormat="0" applyFill="0" applyBorder="0" applyProtection="0">
      <alignment horizontal="left" vertical="center"/>
    </xf>
    <xf numFmtId="49" fontId="5" fillId="0" borderId="418" applyNumberFormat="0" applyFill="0" applyBorder="0" applyProtection="0">
      <alignment horizontal="left" vertical="center"/>
    </xf>
    <xf numFmtId="49" fontId="5" fillId="0" borderId="418" applyNumberFormat="0" applyFill="0" applyBorder="0" applyProtection="0">
      <alignment horizontal="left" vertical="center"/>
    </xf>
    <xf numFmtId="49" fontId="5" fillId="0" borderId="418" applyNumberFormat="0" applyFill="0" applyBorder="0" applyProtection="0">
      <alignment horizontal="left" vertical="center"/>
    </xf>
    <xf numFmtId="168" fontId="4" fillId="32" borderId="421" applyNumberFormat="0" applyFont="0" applyBorder="0" applyAlignment="0" applyProtection="0">
      <alignment horizontal="right" vertical="center"/>
    </xf>
    <xf numFmtId="0" fontId="6" fillId="24" borderId="346">
      <alignment horizontal="right" vertical="center"/>
    </xf>
    <xf numFmtId="0" fontId="18" fillId="25" borderId="341" applyNumberFormat="0" applyAlignment="0" applyProtection="0"/>
    <xf numFmtId="0" fontId="24" fillId="10" borderId="341" applyNumberFormat="0" applyAlignment="0" applyProtection="0"/>
    <xf numFmtId="0" fontId="9" fillId="31" borderId="345" applyNumberFormat="0" applyFont="0" applyAlignment="0" applyProtection="0"/>
    <xf numFmtId="0" fontId="14" fillId="25" borderId="340" applyNumberFormat="0" applyAlignment="0" applyProtection="0"/>
    <xf numFmtId="0" fontId="4" fillId="30" borderId="346"/>
    <xf numFmtId="0" fontId="3" fillId="0" borderId="346" applyNumberFormat="0" applyFill="0" applyProtection="0">
      <alignment horizontal="right"/>
    </xf>
    <xf numFmtId="0" fontId="44" fillId="34" borderId="346" applyNumberFormat="0" applyProtection="0">
      <alignment horizontal="right"/>
    </xf>
    <xf numFmtId="0" fontId="44" fillId="34" borderId="346" applyNumberFormat="0" applyProtection="0">
      <alignment horizontal="left"/>
    </xf>
    <xf numFmtId="0" fontId="3" fillId="0" borderId="346" applyNumberFormat="0" applyFill="0" applyProtection="0">
      <alignment horizontal="right"/>
    </xf>
    <xf numFmtId="0" fontId="26" fillId="0" borderId="344" applyNumberFormat="0" applyFill="0" applyAlignment="0" applyProtection="0"/>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49" fontId="4" fillId="0" borderId="346" applyNumberFormat="0" applyFont="0" applyFill="0" applyBorder="0" applyProtection="0">
      <alignment horizontal="left" vertical="center" indent="2"/>
    </xf>
    <xf numFmtId="0"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4"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6" fillId="23" borderId="346">
      <alignment horizontal="right" vertical="center"/>
    </xf>
    <xf numFmtId="0"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4"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0" fontId="13" fillId="23"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4"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6" fillId="24" borderId="346">
      <alignment horizontal="right" vertical="center"/>
    </xf>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4" fillId="25" borderId="348"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8"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19" fillId="25" borderId="349" applyNumberFormat="0" applyAlignment="0" applyProtection="0"/>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24"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0" borderId="350">
      <alignment horizontal="left" vertical="center" wrapText="1" indent="2"/>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4" fillId="23" borderId="351">
      <alignment horizontal="left" vertical="center"/>
    </xf>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4" fillId="10" borderId="349" applyNumberFormat="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6" fillId="0" borderId="352" applyNumberFormat="0" applyFill="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25" fillId="10" borderId="349" applyNumberFormat="0" applyAlignment="0" applyProtection="0"/>
    <xf numFmtId="0"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4"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0" fontId="4" fillId="0" borderId="346">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 fontId="4" fillId="0" borderId="346" applyFill="0" applyBorder="0" applyProtection="0">
      <alignment horizontal="righ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49" fontId="5" fillId="0" borderId="346" applyNumberFormat="0" applyFill="0" applyBorder="0" applyProtection="0">
      <alignment horizontal="left" vertical="center"/>
    </xf>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4" fillId="0" borderId="346" applyNumberFormat="0" applyFill="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10" fillId="31" borderId="353" applyNumberFormat="0" applyFont="0" applyAlignment="0" applyProtection="0"/>
    <xf numFmtId="0" fontId="3" fillId="31" borderId="353" applyNumberFormat="0" applyFont="0" applyAlignment="0" applyProtection="0"/>
    <xf numFmtId="0" fontId="3" fillId="31" borderId="353" applyNumberFormat="0" applyFont="0" applyAlignment="0" applyProtection="0"/>
    <xf numFmtId="0" fontId="3" fillId="31" borderId="353" applyNumberFormat="0" applyFont="0" applyAlignment="0" applyProtection="0"/>
    <xf numFmtId="0" fontId="3" fillId="31" borderId="353" applyNumberFormat="0" applyFont="0" applyAlignment="0" applyProtection="0"/>
    <xf numFmtId="0" fontId="3" fillId="31" borderId="353" applyNumberFormat="0" applyFont="0" applyAlignment="0" applyProtection="0"/>
    <xf numFmtId="0" fontId="3" fillId="31" borderId="353" applyNumberFormat="0" applyFont="0" applyAlignment="0" applyProtection="0"/>
    <xf numFmtId="0" fontId="3" fillId="31" borderId="353" applyNumberFormat="0" applyFon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0" fontId="15" fillId="25" borderId="348" applyNumberFormat="0" applyAlignment="0" applyProtection="0"/>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168" fontId="4" fillId="32" borderId="354" applyNumberFormat="0" applyFont="0" applyBorder="0" applyAlignment="0" applyProtection="0">
      <alignment horizontal="right" vertical="center"/>
    </xf>
    <xf numFmtId="0"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4"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4" fillId="30" borderId="354"/>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0" fontId="27" fillId="0" borderId="352" applyNumberFormat="0" applyFill="0" applyAlignment="0" applyProtection="0"/>
    <xf numFmtId="49" fontId="4" fillId="0" borderId="354" applyNumberFormat="0" applyFont="0" applyFill="0" applyBorder="0" applyProtection="0">
      <alignment horizontal="left" vertical="center" indent="2"/>
    </xf>
    <xf numFmtId="0" fontId="4" fillId="0" borderId="350">
      <alignment horizontal="left" vertical="center" wrapText="1" indent="2"/>
    </xf>
    <xf numFmtId="0" fontId="50" fillId="0" borderId="355"/>
    <xf numFmtId="4" fontId="4" fillId="0" borderId="354" applyFill="0" applyBorder="0" applyProtection="0">
      <alignment horizontal="right" vertical="center"/>
    </xf>
    <xf numFmtId="0" fontId="4" fillId="0" borderId="354" applyNumberFormat="0" applyFill="0" applyAlignment="0" applyProtection="0"/>
    <xf numFmtId="196" fontId="4" fillId="0" borderId="354">
      <alignment horizontal="right" vertical="center"/>
    </xf>
    <xf numFmtId="49" fontId="5" fillId="0" borderId="354" applyNumberFormat="0" applyFill="0" applyBorder="0" applyProtection="0">
      <alignment horizontal="left" vertical="center"/>
    </xf>
    <xf numFmtId="0" fontId="50" fillId="0" borderId="355"/>
    <xf numFmtId="0" fontId="4" fillId="23" borderId="359">
      <alignment horizontal="left" vertical="center"/>
    </xf>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0"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4" fontId="6" fillId="24" borderId="364">
      <alignment horizontal="right" vertical="center"/>
    </xf>
    <xf numFmtId="0" fontId="6" fillId="24" borderId="364">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0"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4" fontId="6" fillId="24" borderId="359">
      <alignment horizontal="right" vertical="center"/>
    </xf>
    <xf numFmtId="0" fontId="6" fillId="24" borderId="359">
      <alignment horizontal="right" vertical="center"/>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49" fontId="4" fillId="0" borderId="359" applyNumberFormat="0" applyFont="0" applyFill="0" applyBorder="0" applyProtection="0">
      <alignment horizontal="left" vertical="center" indent="5"/>
    </xf>
    <xf numFmtId="0" fontId="6" fillId="24" borderId="354">
      <alignment horizontal="right" vertical="center"/>
    </xf>
    <xf numFmtId="0" fontId="18" fillId="25" borderId="349" applyNumberFormat="0" applyAlignment="0" applyProtection="0"/>
    <xf numFmtId="0" fontId="24" fillId="10" borderId="349" applyNumberFormat="0" applyAlignment="0" applyProtection="0"/>
    <xf numFmtId="0" fontId="9" fillId="31" borderId="353" applyNumberFormat="0" applyFont="0" applyAlignment="0" applyProtection="0"/>
    <xf numFmtId="0" fontId="14" fillId="25" borderId="348" applyNumberFormat="0" applyAlignment="0" applyProtection="0"/>
    <xf numFmtId="0" fontId="4" fillId="30" borderId="354"/>
    <xf numFmtId="0" fontId="3" fillId="0" borderId="354" applyNumberFormat="0" applyFill="0" applyProtection="0">
      <alignment horizontal="right"/>
    </xf>
    <xf numFmtId="0" fontId="44" fillId="34" borderId="354" applyNumberFormat="0" applyProtection="0">
      <alignment horizontal="right"/>
    </xf>
    <xf numFmtId="0" fontId="44" fillId="34" borderId="354" applyNumberFormat="0" applyProtection="0">
      <alignment horizontal="left"/>
    </xf>
    <xf numFmtId="0" fontId="3" fillId="0" borderId="354" applyNumberFormat="0" applyFill="0" applyProtection="0">
      <alignment horizontal="right"/>
    </xf>
    <xf numFmtId="0" fontId="26" fillId="0" borderId="352" applyNumberFormat="0" applyFill="0" applyAlignment="0" applyProtection="0"/>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49" fontId="4" fillId="0" borderId="354" applyNumberFormat="0" applyFont="0" applyFill="0" applyBorder="0" applyProtection="0">
      <alignment horizontal="left" vertical="center" indent="2"/>
    </xf>
    <xf numFmtId="0"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4"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6" fillId="23" borderId="354">
      <alignment horizontal="right" vertical="center"/>
    </xf>
    <xf numFmtId="0"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4"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0" fontId="13" fillId="23"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4"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6" fillId="24" borderId="354">
      <alignment horizontal="right" vertical="center"/>
    </xf>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4" fillId="25" borderId="356"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8"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19" fillId="25" borderId="357" applyNumberFormat="0" applyAlignment="0" applyProtection="0"/>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24"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0" borderId="358">
      <alignment horizontal="left" vertical="center" wrapText="1" indent="2"/>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4" fillId="23" borderId="359">
      <alignment horizontal="left" vertical="center"/>
    </xf>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4" fillId="10" borderId="357" applyNumberFormat="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6" fillId="0" borderId="360" applyNumberFormat="0" applyFill="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25" fillId="10" borderId="357" applyNumberFormat="0" applyAlignment="0" applyProtection="0"/>
    <xf numFmtId="0"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4"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0" fontId="4" fillId="0" borderId="354">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 fontId="4" fillId="0" borderId="354" applyFill="0" applyBorder="0" applyProtection="0">
      <alignment horizontal="righ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49" fontId="5" fillId="0" borderId="354" applyNumberFormat="0" applyFill="0" applyBorder="0" applyProtection="0">
      <alignment horizontal="left" vertical="center"/>
    </xf>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4" fillId="0" borderId="354" applyNumberFormat="0" applyFill="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10" fillId="31" borderId="361" applyNumberFormat="0" applyFont="0" applyAlignment="0" applyProtection="0"/>
    <xf numFmtId="0" fontId="3" fillId="31" borderId="361" applyNumberFormat="0" applyFont="0" applyAlignment="0" applyProtection="0"/>
    <xf numFmtId="0" fontId="3" fillId="31" borderId="361" applyNumberFormat="0" applyFont="0" applyAlignment="0" applyProtection="0"/>
    <xf numFmtId="0" fontId="3" fillId="31" borderId="361" applyNumberFormat="0" applyFont="0" applyAlignment="0" applyProtection="0"/>
    <xf numFmtId="0" fontId="3" fillId="31" borderId="361" applyNumberFormat="0" applyFont="0" applyAlignment="0" applyProtection="0"/>
    <xf numFmtId="0" fontId="3" fillId="31" borderId="361" applyNumberFormat="0" applyFont="0" applyAlignment="0" applyProtection="0"/>
    <xf numFmtId="0" fontId="3" fillId="31" borderId="361" applyNumberFormat="0" applyFont="0" applyAlignment="0" applyProtection="0"/>
    <xf numFmtId="0" fontId="3" fillId="31" borderId="361" applyNumberFormat="0" applyFon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0" fontId="15" fillId="25" borderId="356" applyNumberFormat="0" applyAlignment="0" applyProtection="0"/>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0"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0" fontId="27" fillId="0" borderId="360" applyNumberFormat="0" applyFill="0" applyAlignment="0" applyProtection="0"/>
    <xf numFmtId="49" fontId="4" fillId="0" borderId="362" applyNumberFormat="0" applyFont="0" applyFill="0" applyBorder="0" applyProtection="0">
      <alignment horizontal="left" vertical="center" indent="2"/>
    </xf>
    <xf numFmtId="0" fontId="4" fillId="0" borderId="358">
      <alignment horizontal="left" vertical="center" wrapText="1" indent="2"/>
    </xf>
    <xf numFmtId="0" fontId="50" fillId="0" borderId="363"/>
    <xf numFmtId="4" fontId="4" fillId="0" borderId="362" applyFill="0" applyBorder="0" applyProtection="0">
      <alignment horizontal="right" vertical="center"/>
    </xf>
    <xf numFmtId="0" fontId="4" fillId="0" borderId="362" applyNumberFormat="0" applyFill="0" applyAlignment="0" applyProtection="0"/>
    <xf numFmtId="196" fontId="4" fillId="0" borderId="362">
      <alignment horizontal="right" vertical="center"/>
    </xf>
    <xf numFmtId="49" fontId="5" fillId="0" borderId="362" applyNumberFormat="0" applyFill="0" applyBorder="0" applyProtection="0">
      <alignment horizontal="left" vertical="center"/>
    </xf>
    <xf numFmtId="0" fontId="50" fillId="0" borderId="363"/>
    <xf numFmtId="0" fontId="6" fillId="24" borderId="362">
      <alignment horizontal="right" vertical="center"/>
    </xf>
    <xf numFmtId="0" fontId="18" fillId="25" borderId="357" applyNumberFormat="0" applyAlignment="0" applyProtection="0"/>
    <xf numFmtId="0" fontId="24" fillId="10" borderId="357" applyNumberFormat="0" applyAlignment="0" applyProtection="0"/>
    <xf numFmtId="0" fontId="9" fillId="31" borderId="361" applyNumberFormat="0" applyFont="0" applyAlignment="0" applyProtection="0"/>
    <xf numFmtId="0" fontId="14" fillId="25" borderId="356" applyNumberFormat="0" applyAlignment="0" applyProtection="0"/>
    <xf numFmtId="0" fontId="4" fillId="30" borderId="362"/>
    <xf numFmtId="0" fontId="3" fillId="0" borderId="362" applyNumberFormat="0" applyFill="0" applyProtection="0">
      <alignment horizontal="right"/>
    </xf>
    <xf numFmtId="0" fontId="44" fillId="34" borderId="362" applyNumberFormat="0" applyProtection="0">
      <alignment horizontal="right"/>
    </xf>
    <xf numFmtId="0" fontId="44" fillId="34" borderId="362" applyNumberFormat="0" applyProtection="0">
      <alignment horizontal="left"/>
    </xf>
    <xf numFmtId="0" fontId="3" fillId="0" borderId="362" applyNumberFormat="0" applyFill="0" applyProtection="0">
      <alignment horizontal="right"/>
    </xf>
    <xf numFmtId="0" fontId="26" fillId="0" borderId="360" applyNumberFormat="0" applyFill="0" applyAlignment="0" applyProtection="0"/>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0"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18" fillId="25" borderId="366" applyNumberFormat="0" applyAlignment="0" applyProtection="0"/>
    <xf numFmtId="0" fontId="24" fillId="10" borderId="366" applyNumberFormat="0" applyAlignment="0" applyProtection="0"/>
    <xf numFmtId="0" fontId="9" fillId="31" borderId="370" applyNumberFormat="0" applyFont="0" applyAlignment="0" applyProtection="0"/>
    <xf numFmtId="0" fontId="14" fillId="25" borderId="365" applyNumberFormat="0" applyAlignment="0" applyProtection="0"/>
    <xf numFmtId="0" fontId="26" fillId="0" borderId="369" applyNumberFormat="0" applyFill="0" applyAlignment="0" applyProtection="0"/>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0"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0"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49" fontId="4" fillId="0" borderId="362" applyNumberFormat="0" applyFont="0" applyFill="0" applyBorder="0" applyProtection="0">
      <alignment horizontal="left" vertical="center" indent="2"/>
    </xf>
    <xf numFmtId="0" fontId="4" fillId="0" borderId="367">
      <alignment horizontal="left" vertical="center" wrapText="1" indent="2"/>
    </xf>
    <xf numFmtId="0" fontId="50" fillId="0" borderId="363"/>
    <xf numFmtId="4" fontId="4" fillId="0" borderId="362" applyFill="0" applyBorder="0" applyProtection="0">
      <alignment horizontal="right" vertical="center"/>
    </xf>
    <xf numFmtId="0" fontId="4" fillId="0" borderId="362" applyNumberFormat="0" applyFill="0" applyAlignment="0" applyProtection="0"/>
    <xf numFmtId="196" fontId="4" fillId="0" borderId="362">
      <alignment horizontal="right" vertical="center"/>
    </xf>
    <xf numFmtId="49" fontId="5" fillId="0" borderId="362" applyNumberFormat="0" applyFill="0" applyBorder="0" applyProtection="0">
      <alignment horizontal="left" vertical="center"/>
    </xf>
    <xf numFmtId="0" fontId="50" fillId="0" borderId="363"/>
    <xf numFmtId="0" fontId="6" fillId="24" borderId="362">
      <alignment horizontal="right" vertical="center"/>
    </xf>
    <xf numFmtId="0" fontId="18" fillId="25" borderId="366" applyNumberFormat="0" applyAlignment="0" applyProtection="0"/>
    <xf numFmtId="0" fontId="24" fillId="10" borderId="366" applyNumberFormat="0" applyAlignment="0" applyProtection="0"/>
    <xf numFmtId="0" fontId="9" fillId="31" borderId="370" applyNumberFormat="0" applyFont="0" applyAlignment="0" applyProtection="0"/>
    <xf numFmtId="0" fontId="14" fillId="25" borderId="365" applyNumberFormat="0" applyAlignment="0" applyProtection="0"/>
    <xf numFmtId="0" fontId="4" fillId="30" borderId="362"/>
    <xf numFmtId="0" fontId="3" fillId="0" borderId="362" applyNumberFormat="0" applyFill="0" applyProtection="0">
      <alignment horizontal="right"/>
    </xf>
    <xf numFmtId="0" fontId="44" fillId="34" borderId="362" applyNumberFormat="0" applyProtection="0">
      <alignment horizontal="right"/>
    </xf>
    <xf numFmtId="0" fontId="44" fillId="34" borderId="362" applyNumberFormat="0" applyProtection="0">
      <alignment horizontal="left"/>
    </xf>
    <xf numFmtId="0" fontId="3" fillId="0" borderId="362" applyNumberFormat="0" applyFill="0" applyProtection="0">
      <alignment horizontal="right"/>
    </xf>
    <xf numFmtId="0" fontId="26" fillId="0" borderId="369" applyNumberFormat="0" applyFill="0" applyAlignment="0" applyProtection="0"/>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0"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49" fontId="4" fillId="0" borderId="371" applyNumberFormat="0" applyFont="0" applyFill="0" applyBorder="0" applyProtection="0">
      <alignment horizontal="left" vertical="center" indent="2"/>
    </xf>
    <xf numFmtId="0"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4"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6" fillId="23" borderId="371">
      <alignment horizontal="right" vertical="center"/>
    </xf>
    <xf numFmtId="0"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4"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13" fillId="23" borderId="371">
      <alignment horizontal="right" vertical="center"/>
    </xf>
    <xf numFmtId="0"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4"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6" fillId="24" borderId="371">
      <alignment horizontal="right" vertical="center"/>
    </xf>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4" fillId="25" borderId="365"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8"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19" fillId="25" borderId="366" applyNumberFormat="0" applyAlignment="0" applyProtection="0"/>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24"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0" borderId="367">
      <alignment horizontal="left" vertical="center" wrapText="1" indent="2"/>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4" fillId="23" borderId="368">
      <alignment horizontal="left" vertical="center"/>
    </xf>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4" fillId="10" borderId="366" applyNumberFormat="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6" fillId="0" borderId="369" applyNumberFormat="0" applyFill="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25" fillId="10" borderId="366" applyNumberFormat="0" applyAlignment="0" applyProtection="0"/>
    <xf numFmtId="0"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4"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0" fontId="4" fillId="0" borderId="371">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 fontId="4" fillId="0" borderId="371" applyFill="0" applyBorder="0" applyProtection="0">
      <alignment horizontal="righ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49" fontId="5" fillId="0" borderId="371" applyNumberFormat="0" applyFill="0" applyBorder="0" applyProtection="0">
      <alignment horizontal="left" vertical="center"/>
    </xf>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4" fillId="0" borderId="371" applyNumberFormat="0" applyFill="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10"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3" fillId="31" borderId="370" applyNumberFormat="0" applyFon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0" fontId="15" fillId="25" borderId="365" applyNumberFormat="0" applyAlignment="0" applyProtection="0"/>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168" fontId="4" fillId="32" borderId="362" applyNumberFormat="0" applyFont="0" applyBorder="0" applyAlignment="0" applyProtection="0">
      <alignment horizontal="right" vertical="center"/>
    </xf>
    <xf numFmtId="0"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4"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4" fillId="30" borderId="362"/>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0" fontId="27" fillId="0" borderId="369" applyNumberFormat="0" applyFill="0" applyAlignment="0" applyProtection="0"/>
    <xf numFmtId="49" fontId="4" fillId="0" borderId="362" applyNumberFormat="0" applyFont="0" applyFill="0" applyBorder="0" applyProtection="0">
      <alignment horizontal="left" vertical="center" indent="2"/>
    </xf>
    <xf numFmtId="0" fontId="4" fillId="0" borderId="367">
      <alignment horizontal="left" vertical="center" wrapText="1" indent="2"/>
    </xf>
    <xf numFmtId="0" fontId="4" fillId="0" borderId="418" applyNumberFormat="0" applyFill="0" applyAlignment="0" applyProtection="0"/>
    <xf numFmtId="0" fontId="50" fillId="0" borderId="363"/>
    <xf numFmtId="4" fontId="4" fillId="0" borderId="362" applyFill="0" applyBorder="0" applyProtection="0">
      <alignment horizontal="right" vertical="center"/>
    </xf>
    <xf numFmtId="0" fontId="4" fillId="0" borderId="362" applyNumberFormat="0" applyFill="0" applyAlignment="0" applyProtection="0"/>
    <xf numFmtId="196" fontId="4" fillId="0" borderId="362">
      <alignment horizontal="right" vertical="center"/>
    </xf>
    <xf numFmtId="49" fontId="5" fillId="0" borderId="362" applyNumberFormat="0" applyFill="0" applyBorder="0" applyProtection="0">
      <alignment horizontal="left" vertical="center"/>
    </xf>
    <xf numFmtId="0" fontId="4" fillId="0" borderId="418" applyNumberFormat="0" applyFill="0" applyAlignment="0" applyProtection="0"/>
    <xf numFmtId="0" fontId="50" fillId="0" borderId="363"/>
    <xf numFmtId="0" fontId="6" fillId="24" borderId="362">
      <alignment horizontal="right" vertical="center"/>
    </xf>
    <xf numFmtId="0" fontId="18" fillId="25" borderId="366" applyNumberFormat="0" applyAlignment="0" applyProtection="0"/>
    <xf numFmtId="0" fontId="24" fillId="10" borderId="366" applyNumberFormat="0" applyAlignment="0" applyProtection="0"/>
    <xf numFmtId="0" fontId="9" fillId="31" borderId="370" applyNumberFormat="0" applyFont="0" applyAlignment="0" applyProtection="0"/>
    <xf numFmtId="0" fontId="14" fillId="25" borderId="365" applyNumberFormat="0" applyAlignment="0" applyProtection="0"/>
    <xf numFmtId="0" fontId="4" fillId="30" borderId="362"/>
    <xf numFmtId="0" fontId="3" fillId="0" borderId="362" applyNumberFormat="0" applyFill="0" applyProtection="0">
      <alignment horizontal="right"/>
    </xf>
    <xf numFmtId="0" fontId="44" fillId="34" borderId="362" applyNumberFormat="0" applyProtection="0">
      <alignment horizontal="right"/>
    </xf>
    <xf numFmtId="0" fontId="44" fillId="34" borderId="362" applyNumberFormat="0" applyProtection="0">
      <alignment horizontal="left"/>
    </xf>
    <xf numFmtId="0" fontId="3" fillId="0" borderId="362" applyNumberFormat="0" applyFill="0" applyProtection="0">
      <alignment horizontal="right"/>
    </xf>
    <xf numFmtId="0" fontId="26" fillId="0" borderId="369" applyNumberFormat="0" applyFill="0" applyAlignment="0" applyProtection="0"/>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49" fontId="4" fillId="0" borderId="362" applyNumberFormat="0" applyFont="0" applyFill="0" applyBorder="0" applyProtection="0">
      <alignment horizontal="left" vertical="center" indent="2"/>
    </xf>
    <xf numFmtId="0"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4"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6" fillId="23" borderId="362">
      <alignment horizontal="right" vertical="center"/>
    </xf>
    <xf numFmtId="0"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4"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0" fontId="13" fillId="23"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4"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6" fillId="24" borderId="362">
      <alignment horizontal="right" vertical="center"/>
    </xf>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4" fillId="25" borderId="372"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8"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19" fillId="25" borderId="373" applyNumberFormat="0" applyAlignment="0" applyProtection="0"/>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24"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0" borderId="374">
      <alignment horizontal="left" vertical="center" wrapText="1" indent="2"/>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4" fillId="23" borderId="375">
      <alignment horizontal="left" vertical="center"/>
    </xf>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4" fillId="10" borderId="373" applyNumberFormat="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6" fillId="0" borderId="376" applyNumberFormat="0" applyFill="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25" fillId="10" borderId="373" applyNumberFormat="0" applyAlignment="0" applyProtection="0"/>
    <xf numFmtId="0"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4"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0" fontId="4" fillId="0" borderId="362">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 fontId="4" fillId="0" borderId="362" applyFill="0" applyBorder="0" applyProtection="0">
      <alignment horizontal="righ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49" fontId="5" fillId="0" borderId="362" applyNumberFormat="0" applyFill="0" applyBorder="0" applyProtection="0">
      <alignment horizontal="left" vertical="center"/>
    </xf>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4" fillId="0" borderId="362" applyNumberFormat="0" applyFill="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10" fillId="31" borderId="377" applyNumberFormat="0" applyFont="0" applyAlignment="0" applyProtection="0"/>
    <xf numFmtId="0" fontId="3" fillId="31" borderId="377" applyNumberFormat="0" applyFont="0" applyAlignment="0" applyProtection="0"/>
    <xf numFmtId="0" fontId="3" fillId="31" borderId="377" applyNumberFormat="0" applyFont="0" applyAlignment="0" applyProtection="0"/>
    <xf numFmtId="0" fontId="3" fillId="31" borderId="377" applyNumberFormat="0" applyFont="0" applyAlignment="0" applyProtection="0"/>
    <xf numFmtId="0" fontId="3" fillId="31" borderId="377" applyNumberFormat="0" applyFont="0" applyAlignment="0" applyProtection="0"/>
    <xf numFmtId="0" fontId="3" fillId="31" borderId="377" applyNumberFormat="0" applyFont="0" applyAlignment="0" applyProtection="0"/>
    <xf numFmtId="0" fontId="3" fillId="31" borderId="377" applyNumberFormat="0" applyFont="0" applyAlignment="0" applyProtection="0"/>
    <xf numFmtId="0" fontId="3" fillId="31" borderId="377" applyNumberFormat="0" applyFon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0" fontId="15" fillId="25" borderId="372" applyNumberFormat="0" applyAlignment="0" applyProtection="0"/>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168" fontId="4" fillId="32" borderId="378" applyNumberFormat="0" applyFont="0" applyBorder="0" applyAlignment="0" applyProtection="0">
      <alignment horizontal="right" vertical="center"/>
    </xf>
    <xf numFmtId="0"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4"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4" fillId="30" borderId="378"/>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0" fontId="27" fillId="0" borderId="376" applyNumberFormat="0" applyFill="0" applyAlignment="0" applyProtection="0"/>
    <xf numFmtId="49" fontId="4" fillId="0" borderId="378" applyNumberFormat="0" applyFont="0" applyFill="0" applyBorder="0" applyProtection="0">
      <alignment horizontal="left" vertical="center" indent="2"/>
    </xf>
    <xf numFmtId="0" fontId="4" fillId="0" borderId="374">
      <alignment horizontal="left" vertical="center" wrapText="1" indent="2"/>
    </xf>
    <xf numFmtId="0" fontId="50" fillId="0" borderId="379"/>
    <xf numFmtId="4" fontId="4" fillId="0" borderId="378" applyFill="0" applyBorder="0" applyProtection="0">
      <alignment horizontal="right" vertical="center"/>
    </xf>
    <xf numFmtId="0" fontId="4" fillId="0" borderId="378" applyNumberFormat="0" applyFill="0" applyAlignment="0" applyProtection="0"/>
    <xf numFmtId="196" fontId="4" fillId="0" borderId="378">
      <alignment horizontal="right" vertical="center"/>
    </xf>
    <xf numFmtId="49" fontId="5" fillId="0" borderId="378" applyNumberFormat="0" applyFill="0" applyBorder="0" applyProtection="0">
      <alignment horizontal="left" vertical="center"/>
    </xf>
    <xf numFmtId="0" fontId="50" fillId="0" borderId="379"/>
    <xf numFmtId="0" fontId="6" fillId="24" borderId="378">
      <alignment horizontal="right" vertical="center"/>
    </xf>
    <xf numFmtId="0" fontId="18" fillId="25" borderId="373" applyNumberFormat="0" applyAlignment="0" applyProtection="0"/>
    <xf numFmtId="0" fontId="24" fillId="10" borderId="373" applyNumberFormat="0" applyAlignment="0" applyProtection="0"/>
    <xf numFmtId="0" fontId="9" fillId="31" borderId="377" applyNumberFormat="0" applyFont="0" applyAlignment="0" applyProtection="0"/>
    <xf numFmtId="0" fontId="14" fillId="25" borderId="372" applyNumberFormat="0" applyAlignment="0" applyProtection="0"/>
    <xf numFmtId="0" fontId="4" fillId="30" borderId="378"/>
    <xf numFmtId="0" fontId="3" fillId="0" borderId="378" applyNumberFormat="0" applyFill="0" applyProtection="0">
      <alignment horizontal="right"/>
    </xf>
    <xf numFmtId="0" fontId="44" fillId="34" borderId="378" applyNumberFormat="0" applyProtection="0">
      <alignment horizontal="right"/>
    </xf>
    <xf numFmtId="0" fontId="44" fillId="34" borderId="378" applyNumberFormat="0" applyProtection="0">
      <alignment horizontal="left"/>
    </xf>
    <xf numFmtId="0" fontId="3" fillId="0" borderId="378" applyNumberFormat="0" applyFill="0" applyProtection="0">
      <alignment horizontal="right"/>
    </xf>
    <xf numFmtId="0" fontId="26" fillId="0" borderId="376" applyNumberFormat="0" applyFill="0" applyAlignment="0" applyProtection="0"/>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0"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4" fontId="6" fillId="24"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0"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4" fontId="13" fillId="23" borderId="418">
      <alignment horizontal="right" vertical="center"/>
    </xf>
    <xf numFmtId="0" fontId="13"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0"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4" fontId="6" fillId="23" borderId="418">
      <alignment horizontal="right" vertical="center"/>
    </xf>
    <xf numFmtId="0" fontId="6" fillId="23" borderId="418">
      <alignment horizontal="right" vertical="center"/>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41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49" fontId="4" fillId="0" borderId="378" applyNumberFormat="0" applyFont="0" applyFill="0" applyBorder="0" applyProtection="0">
      <alignment horizontal="left" vertical="center" indent="2"/>
    </xf>
    <xf numFmtId="0"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4"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6" fillId="23" borderId="378">
      <alignment horizontal="right" vertical="center"/>
    </xf>
    <xf numFmtId="0"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4"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0" fontId="13" fillId="23"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4"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6" fillId="24" borderId="378">
      <alignment horizontal="right" vertical="center"/>
    </xf>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4"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0" fontId="4" fillId="0" borderId="378">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 fontId="4" fillId="0" borderId="378" applyFill="0" applyBorder="0" applyProtection="0">
      <alignment horizontal="righ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49" fontId="5" fillId="0" borderId="378" applyNumberFormat="0" applyFill="0" applyBorder="0" applyProtection="0">
      <alignment horizontal="left" vertical="center"/>
    </xf>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4" fillId="0" borderId="378" applyNumberFormat="0" applyFill="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0"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49" fontId="4" fillId="0" borderId="386" applyNumberFormat="0" applyFont="0" applyFill="0" applyBorder="0" applyProtection="0">
      <alignment horizontal="left" vertical="center" indent="2"/>
    </xf>
    <xf numFmtId="0" fontId="4" fillId="0" borderId="382">
      <alignment horizontal="left" vertical="center" wrapText="1" indent="2"/>
    </xf>
    <xf numFmtId="0" fontId="50" fillId="0" borderId="387"/>
    <xf numFmtId="4" fontId="4" fillId="0" borderId="386" applyFill="0" applyBorder="0" applyProtection="0">
      <alignment horizontal="right" vertical="center"/>
    </xf>
    <xf numFmtId="0" fontId="4" fillId="0" borderId="386" applyNumberFormat="0" applyFill="0" applyAlignment="0" applyProtection="0"/>
    <xf numFmtId="196" fontId="4" fillId="0" borderId="386">
      <alignment horizontal="right" vertical="center"/>
    </xf>
    <xf numFmtId="49" fontId="5" fillId="0" borderId="386" applyNumberFormat="0" applyFill="0" applyBorder="0" applyProtection="0">
      <alignment horizontal="left" vertical="center"/>
    </xf>
    <xf numFmtId="0" fontId="50" fillId="0" borderId="387"/>
    <xf numFmtId="0" fontId="6" fillId="24" borderId="386">
      <alignment horizontal="right" vertical="center"/>
    </xf>
    <xf numFmtId="0" fontId="18" fillId="25" borderId="381" applyNumberFormat="0" applyAlignment="0" applyProtection="0"/>
    <xf numFmtId="0" fontId="24" fillId="10" borderId="381" applyNumberFormat="0" applyAlignment="0" applyProtection="0"/>
    <xf numFmtId="0" fontId="9" fillId="31" borderId="385" applyNumberFormat="0" applyFont="0" applyAlignment="0" applyProtection="0"/>
    <xf numFmtId="0" fontId="14" fillId="25" borderId="380" applyNumberFormat="0" applyAlignment="0" applyProtection="0"/>
    <xf numFmtId="0" fontId="4" fillId="30" borderId="386"/>
    <xf numFmtId="0" fontId="3" fillId="0" borderId="386" applyNumberFormat="0" applyFill="0" applyProtection="0">
      <alignment horizontal="right"/>
    </xf>
    <xf numFmtId="0" fontId="44" fillId="34" borderId="386" applyNumberFormat="0" applyProtection="0">
      <alignment horizontal="right"/>
    </xf>
    <xf numFmtId="0" fontId="44" fillId="34" borderId="386" applyNumberFormat="0" applyProtection="0">
      <alignment horizontal="left"/>
    </xf>
    <xf numFmtId="0" fontId="3" fillId="0" borderId="386" applyNumberFormat="0" applyFill="0" applyProtection="0">
      <alignment horizontal="right"/>
    </xf>
    <xf numFmtId="0" fontId="26" fillId="0" borderId="384" applyNumberFormat="0" applyFill="0" applyAlignment="0" applyProtection="0"/>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0"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4" fillId="25" borderId="380"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8"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19" fillId="25" borderId="381" applyNumberFormat="0" applyAlignment="0" applyProtection="0"/>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24"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0" borderId="382">
      <alignment horizontal="left" vertical="center" wrapText="1" indent="2"/>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4" fillId="23" borderId="383">
      <alignment horizontal="left" vertical="center"/>
    </xf>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4" fillId="10" borderId="381" applyNumberFormat="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6" fillId="0" borderId="384" applyNumberFormat="0" applyFill="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25" fillId="10" borderId="381" applyNumberForma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10"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3" fillId="31" borderId="385" applyNumberFormat="0" applyFon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0" fontId="15" fillId="25" borderId="380" applyNumberFormat="0" applyAlignment="0" applyProtection="0"/>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168" fontId="4" fillId="32" borderId="386" applyNumberFormat="0" applyFont="0" applyBorder="0" applyAlignment="0" applyProtection="0">
      <alignment horizontal="right" vertical="center"/>
    </xf>
    <xf numFmtId="0"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4"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4" fillId="30" borderId="386"/>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0" fontId="27" fillId="0" borderId="384" applyNumberFormat="0" applyFill="0" applyAlignment="0" applyProtection="0"/>
    <xf numFmtId="49" fontId="4" fillId="0" borderId="386" applyNumberFormat="0" applyFont="0" applyFill="0" applyBorder="0" applyProtection="0">
      <alignment horizontal="left" vertical="center" indent="2"/>
    </xf>
    <xf numFmtId="0" fontId="4" fillId="0" borderId="382">
      <alignment horizontal="left" vertical="center" wrapText="1" indent="2"/>
    </xf>
    <xf numFmtId="0" fontId="50" fillId="0" borderId="387"/>
    <xf numFmtId="4" fontId="4" fillId="0" borderId="386" applyFill="0" applyBorder="0" applyProtection="0">
      <alignment horizontal="right" vertical="center"/>
    </xf>
    <xf numFmtId="0" fontId="4" fillId="0" borderId="386" applyNumberFormat="0" applyFill="0" applyAlignment="0" applyProtection="0"/>
    <xf numFmtId="196" fontId="4" fillId="0" borderId="386">
      <alignment horizontal="right" vertical="center"/>
    </xf>
    <xf numFmtId="49" fontId="5" fillId="0" borderId="386" applyNumberFormat="0" applyFill="0" applyBorder="0" applyProtection="0">
      <alignment horizontal="left" vertical="center"/>
    </xf>
    <xf numFmtId="0" fontId="50" fillId="0" borderId="387"/>
    <xf numFmtId="0" fontId="6" fillId="24" borderId="386">
      <alignment horizontal="right" vertical="center"/>
    </xf>
    <xf numFmtId="0" fontId="18" fillId="25" borderId="381" applyNumberFormat="0" applyAlignment="0" applyProtection="0"/>
    <xf numFmtId="0" fontId="24" fillId="10" borderId="381" applyNumberFormat="0" applyAlignment="0" applyProtection="0"/>
    <xf numFmtId="0" fontId="9" fillId="31" borderId="385" applyNumberFormat="0" applyFont="0" applyAlignment="0" applyProtection="0"/>
    <xf numFmtId="0" fontId="14" fillId="25" borderId="380" applyNumberFormat="0" applyAlignment="0" applyProtection="0"/>
    <xf numFmtId="0" fontId="4" fillId="30" borderId="386"/>
    <xf numFmtId="0" fontId="3" fillId="0" borderId="386" applyNumberFormat="0" applyFill="0" applyProtection="0">
      <alignment horizontal="right"/>
    </xf>
    <xf numFmtId="0" fontId="44" fillId="34" borderId="386" applyNumberFormat="0" applyProtection="0">
      <alignment horizontal="right"/>
    </xf>
    <xf numFmtId="0" fontId="44" fillId="34" borderId="386" applyNumberFormat="0" applyProtection="0">
      <alignment horizontal="left"/>
    </xf>
    <xf numFmtId="0" fontId="3" fillId="0" borderId="386" applyNumberFormat="0" applyFill="0" applyProtection="0">
      <alignment horizontal="right"/>
    </xf>
    <xf numFmtId="0" fontId="26" fillId="0" borderId="384" applyNumberFormat="0" applyFill="0" applyAlignment="0" applyProtection="0"/>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49" fontId="4" fillId="0" borderId="386" applyNumberFormat="0" applyFont="0" applyFill="0" applyBorder="0" applyProtection="0">
      <alignment horizontal="left" vertical="center" indent="2"/>
    </xf>
    <xf numFmtId="0"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4"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6" fillId="23" borderId="386">
      <alignment horizontal="right" vertical="center"/>
    </xf>
    <xf numFmtId="0"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4"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0" fontId="13" fillId="23"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4"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6" fillId="24" borderId="386">
      <alignment horizontal="right" vertical="center"/>
    </xf>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4" fillId="25" borderId="388"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8"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19" fillId="25" borderId="389" applyNumberFormat="0" applyAlignment="0" applyProtection="0"/>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24"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0" borderId="390">
      <alignment horizontal="left" vertical="center" wrapText="1" indent="2"/>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4" fillId="23" borderId="391">
      <alignment horizontal="left" vertical="center"/>
    </xf>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4" fillId="10" borderId="389" applyNumberFormat="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6" fillId="0" borderId="392" applyNumberFormat="0" applyFill="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25" fillId="10" borderId="389" applyNumberFormat="0" applyAlignment="0" applyProtection="0"/>
    <xf numFmtId="0"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4"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0" fontId="4" fillId="0" borderId="386">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 fontId="4" fillId="0" borderId="386" applyFill="0" applyBorder="0" applyProtection="0">
      <alignment horizontal="righ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49" fontId="5" fillId="0" borderId="386" applyNumberFormat="0" applyFill="0" applyBorder="0" applyProtection="0">
      <alignment horizontal="left" vertical="center"/>
    </xf>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4" fillId="0" borderId="386" applyNumberFormat="0" applyFill="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10" fillId="31" borderId="393" applyNumberFormat="0" applyFont="0" applyAlignment="0" applyProtection="0"/>
    <xf numFmtId="0" fontId="3" fillId="31" borderId="393" applyNumberFormat="0" applyFont="0" applyAlignment="0" applyProtection="0"/>
    <xf numFmtId="0" fontId="3" fillId="31" borderId="393" applyNumberFormat="0" applyFont="0" applyAlignment="0" applyProtection="0"/>
    <xf numFmtId="0" fontId="3" fillId="31" borderId="393" applyNumberFormat="0" applyFont="0" applyAlignment="0" applyProtection="0"/>
    <xf numFmtId="0" fontId="3" fillId="31" borderId="393" applyNumberFormat="0" applyFont="0" applyAlignment="0" applyProtection="0"/>
    <xf numFmtId="0" fontId="3" fillId="31" borderId="393" applyNumberFormat="0" applyFont="0" applyAlignment="0" applyProtection="0"/>
    <xf numFmtId="0" fontId="3" fillId="31" borderId="393" applyNumberFormat="0" applyFont="0" applyAlignment="0" applyProtection="0"/>
    <xf numFmtId="0" fontId="3" fillId="31" borderId="393" applyNumberFormat="0" applyFon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0" fontId="15" fillId="25" borderId="388" applyNumberFormat="0" applyAlignment="0" applyProtection="0"/>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168" fontId="4" fillId="32" borderId="394" applyNumberFormat="0" applyFont="0" applyBorder="0" applyAlignment="0" applyProtection="0">
      <alignment horizontal="right" vertical="center"/>
    </xf>
    <xf numFmtId="0"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4"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4" fillId="30" borderId="394"/>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0" fontId="27" fillId="0" borderId="392" applyNumberFormat="0" applyFill="0" applyAlignment="0" applyProtection="0"/>
    <xf numFmtId="49" fontId="4" fillId="0" borderId="394" applyNumberFormat="0" applyFont="0" applyFill="0" applyBorder="0" applyProtection="0">
      <alignment horizontal="left" vertical="center" indent="2"/>
    </xf>
    <xf numFmtId="0" fontId="4" fillId="0" borderId="390">
      <alignment horizontal="left" vertical="center" wrapText="1" indent="2"/>
    </xf>
    <xf numFmtId="0" fontId="50" fillId="0" borderId="395"/>
    <xf numFmtId="4" fontId="4" fillId="0" borderId="394" applyFill="0" applyBorder="0" applyProtection="0">
      <alignment horizontal="right" vertical="center"/>
    </xf>
    <xf numFmtId="0" fontId="4" fillId="0" borderId="394" applyNumberFormat="0" applyFill="0" applyAlignment="0" applyProtection="0"/>
    <xf numFmtId="196" fontId="4" fillId="0" borderId="394">
      <alignment horizontal="right" vertical="center"/>
    </xf>
    <xf numFmtId="49" fontId="5" fillId="0" borderId="394" applyNumberFormat="0" applyFill="0" applyBorder="0" applyProtection="0">
      <alignment horizontal="left" vertical="center"/>
    </xf>
    <xf numFmtId="0" fontId="50" fillId="0" borderId="395"/>
    <xf numFmtId="0" fontId="4" fillId="23" borderId="399">
      <alignment horizontal="left" vertical="center"/>
    </xf>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0"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4" fontId="6" fillId="24" borderId="404">
      <alignment horizontal="right" vertical="center"/>
    </xf>
    <xf numFmtId="0" fontId="6" fillId="24" borderId="404">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0"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4" fontId="6" fillId="24" borderId="399">
      <alignment horizontal="right" vertical="center"/>
    </xf>
    <xf numFmtId="0" fontId="6" fillId="24" borderId="399">
      <alignment horizontal="right" vertical="center"/>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49" fontId="4" fillId="0" borderId="399" applyNumberFormat="0" applyFont="0" applyFill="0" applyBorder="0" applyProtection="0">
      <alignment horizontal="left" vertical="center" indent="5"/>
    </xf>
    <xf numFmtId="0" fontId="6" fillId="24" borderId="394">
      <alignment horizontal="right" vertical="center"/>
    </xf>
    <xf numFmtId="0" fontId="18" fillId="25" borderId="389" applyNumberFormat="0" applyAlignment="0" applyProtection="0"/>
    <xf numFmtId="0" fontId="24" fillId="10" borderId="389" applyNumberFormat="0" applyAlignment="0" applyProtection="0"/>
    <xf numFmtId="0" fontId="9" fillId="31" borderId="393" applyNumberFormat="0" applyFont="0" applyAlignment="0" applyProtection="0"/>
    <xf numFmtId="0" fontId="14" fillId="25" borderId="388" applyNumberFormat="0" applyAlignment="0" applyProtection="0"/>
    <xf numFmtId="0" fontId="4" fillId="30" borderId="394"/>
    <xf numFmtId="0" fontId="3" fillId="0" borderId="394" applyNumberFormat="0" applyFill="0" applyProtection="0">
      <alignment horizontal="right"/>
    </xf>
    <xf numFmtId="0" fontId="44" fillId="34" borderId="394" applyNumberFormat="0" applyProtection="0">
      <alignment horizontal="right"/>
    </xf>
    <xf numFmtId="0" fontId="44" fillId="34" borderId="394" applyNumberFormat="0" applyProtection="0">
      <alignment horizontal="left"/>
    </xf>
    <xf numFmtId="0" fontId="3" fillId="0" borderId="394" applyNumberFormat="0" applyFill="0" applyProtection="0">
      <alignment horizontal="right"/>
    </xf>
    <xf numFmtId="0" fontId="26" fillId="0" borderId="392" applyNumberFormat="0" applyFill="0" applyAlignment="0" applyProtection="0"/>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49" fontId="4" fillId="0" borderId="394" applyNumberFormat="0" applyFont="0" applyFill="0" applyBorder="0" applyProtection="0">
      <alignment horizontal="left" vertical="center" indent="2"/>
    </xf>
    <xf numFmtId="0"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4"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6" fillId="23" borderId="394">
      <alignment horizontal="right" vertical="center"/>
    </xf>
    <xf numFmtId="0"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4"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0" fontId="13" fillId="23"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4"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6" fillId="24" borderId="394">
      <alignment horizontal="right" vertical="center"/>
    </xf>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4" fillId="25" borderId="396"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8"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19" fillId="25" borderId="397" applyNumberFormat="0" applyAlignment="0" applyProtection="0"/>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24"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0" borderId="398">
      <alignment horizontal="left" vertical="center" wrapText="1" indent="2"/>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4" fillId="23" borderId="399">
      <alignment horizontal="left" vertical="center"/>
    </xf>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4" fillId="10" borderId="397" applyNumberFormat="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6" fillId="0" borderId="400" applyNumberFormat="0" applyFill="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25" fillId="10" borderId="397" applyNumberFormat="0" applyAlignment="0" applyProtection="0"/>
    <xf numFmtId="0"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4"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0" fontId="4" fillId="0" borderId="394">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 fontId="4" fillId="0" borderId="394" applyFill="0" applyBorder="0" applyProtection="0">
      <alignment horizontal="righ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49" fontId="5" fillId="0" borderId="394" applyNumberFormat="0" applyFill="0" applyBorder="0" applyProtection="0">
      <alignment horizontal="left" vertical="center"/>
    </xf>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4" fillId="0" borderId="394" applyNumberFormat="0" applyFill="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10" fillId="31" borderId="401" applyNumberFormat="0" applyFont="0" applyAlignment="0" applyProtection="0"/>
    <xf numFmtId="0" fontId="3" fillId="31" borderId="401" applyNumberFormat="0" applyFont="0" applyAlignment="0" applyProtection="0"/>
    <xf numFmtId="0" fontId="3" fillId="31" borderId="401" applyNumberFormat="0" applyFont="0" applyAlignment="0" applyProtection="0"/>
    <xf numFmtId="0" fontId="3" fillId="31" borderId="401" applyNumberFormat="0" applyFont="0" applyAlignment="0" applyProtection="0"/>
    <xf numFmtId="0" fontId="3" fillId="31" borderId="401" applyNumberFormat="0" applyFont="0" applyAlignment="0" applyProtection="0"/>
    <xf numFmtId="0" fontId="3" fillId="31" borderId="401" applyNumberFormat="0" applyFont="0" applyAlignment="0" applyProtection="0"/>
    <xf numFmtId="0" fontId="3" fillId="31" borderId="401" applyNumberFormat="0" applyFont="0" applyAlignment="0" applyProtection="0"/>
    <xf numFmtId="0" fontId="3" fillId="31" borderId="401" applyNumberFormat="0" applyFon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0" fontId="15" fillId="25" borderId="396" applyNumberFormat="0" applyAlignment="0" applyProtection="0"/>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0"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0" fontId="27" fillId="0" borderId="400" applyNumberFormat="0" applyFill="0" applyAlignment="0" applyProtection="0"/>
    <xf numFmtId="49" fontId="4" fillId="0" borderId="402" applyNumberFormat="0" applyFont="0" applyFill="0" applyBorder="0" applyProtection="0">
      <alignment horizontal="left" vertical="center" indent="2"/>
    </xf>
    <xf numFmtId="0" fontId="4" fillId="0" borderId="398">
      <alignment horizontal="left" vertical="center" wrapText="1" indent="2"/>
    </xf>
    <xf numFmtId="0" fontId="50" fillId="0" borderId="403"/>
    <xf numFmtId="4" fontId="4" fillId="0" borderId="402" applyFill="0" applyBorder="0" applyProtection="0">
      <alignment horizontal="right" vertical="center"/>
    </xf>
    <xf numFmtId="0" fontId="4" fillId="0" borderId="402" applyNumberFormat="0" applyFill="0" applyAlignment="0" applyProtection="0"/>
    <xf numFmtId="196" fontId="4" fillId="0" borderId="402">
      <alignment horizontal="right" vertical="center"/>
    </xf>
    <xf numFmtId="49" fontId="5" fillId="0" borderId="402" applyNumberFormat="0" applyFill="0" applyBorder="0" applyProtection="0">
      <alignment horizontal="left" vertical="center"/>
    </xf>
    <xf numFmtId="0" fontId="50" fillId="0" borderId="403"/>
    <xf numFmtId="0" fontId="6" fillId="24" borderId="402">
      <alignment horizontal="right" vertical="center"/>
    </xf>
    <xf numFmtId="0" fontId="18" fillId="25" borderId="397" applyNumberFormat="0" applyAlignment="0" applyProtection="0"/>
    <xf numFmtId="0" fontId="24" fillId="10" borderId="397" applyNumberFormat="0" applyAlignment="0" applyProtection="0"/>
    <xf numFmtId="0" fontId="9" fillId="31" borderId="401" applyNumberFormat="0" applyFont="0" applyAlignment="0" applyProtection="0"/>
    <xf numFmtId="0" fontId="14" fillId="25" borderId="396" applyNumberFormat="0" applyAlignment="0" applyProtection="0"/>
    <xf numFmtId="0" fontId="4" fillId="30" borderId="402"/>
    <xf numFmtId="0" fontId="3" fillId="0" borderId="402" applyNumberFormat="0" applyFill="0" applyProtection="0">
      <alignment horizontal="right"/>
    </xf>
    <xf numFmtId="0" fontId="44" fillId="34" borderId="402" applyNumberFormat="0" applyProtection="0">
      <alignment horizontal="right"/>
    </xf>
    <xf numFmtId="0" fontId="44" fillId="34" borderId="402" applyNumberFormat="0" applyProtection="0">
      <alignment horizontal="left"/>
    </xf>
    <xf numFmtId="0" fontId="3" fillId="0" borderId="402" applyNumberFormat="0" applyFill="0" applyProtection="0">
      <alignment horizontal="right"/>
    </xf>
    <xf numFmtId="0" fontId="26" fillId="0" borderId="400" applyNumberFormat="0" applyFill="0" applyAlignment="0" applyProtection="0"/>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0"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18" fillId="25" borderId="406" applyNumberFormat="0" applyAlignment="0" applyProtection="0"/>
    <xf numFmtId="0" fontId="24" fillId="10" borderId="406" applyNumberFormat="0" applyAlignment="0" applyProtection="0"/>
    <xf numFmtId="0" fontId="9" fillId="31" borderId="410" applyNumberFormat="0" applyFont="0" applyAlignment="0" applyProtection="0"/>
    <xf numFmtId="0" fontId="14" fillId="25" borderId="405" applyNumberFormat="0" applyAlignment="0" applyProtection="0"/>
    <xf numFmtId="0" fontId="26" fillId="0" borderId="409" applyNumberFormat="0" applyFill="0" applyAlignment="0" applyProtection="0"/>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0"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0"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49" fontId="4" fillId="0" borderId="402" applyNumberFormat="0" applyFont="0" applyFill="0" applyBorder="0" applyProtection="0">
      <alignment horizontal="left" vertical="center" indent="2"/>
    </xf>
    <xf numFmtId="0" fontId="4" fillId="0" borderId="407">
      <alignment horizontal="left" vertical="center" wrapText="1" indent="2"/>
    </xf>
    <xf numFmtId="0" fontId="50" fillId="0" borderId="403"/>
    <xf numFmtId="4" fontId="4" fillId="0" borderId="402" applyFill="0" applyBorder="0" applyProtection="0">
      <alignment horizontal="right" vertical="center"/>
    </xf>
    <xf numFmtId="0" fontId="4" fillId="0" borderId="402" applyNumberFormat="0" applyFill="0" applyAlignment="0" applyProtection="0"/>
    <xf numFmtId="196" fontId="4" fillId="0" borderId="402">
      <alignment horizontal="right" vertical="center"/>
    </xf>
    <xf numFmtId="49" fontId="5" fillId="0" borderId="402" applyNumberFormat="0" applyFill="0" applyBorder="0" applyProtection="0">
      <alignment horizontal="left" vertical="center"/>
    </xf>
    <xf numFmtId="0" fontId="50" fillId="0" borderId="403"/>
    <xf numFmtId="0" fontId="6" fillId="24" borderId="402">
      <alignment horizontal="right" vertical="center"/>
    </xf>
    <xf numFmtId="0" fontId="18" fillId="25" borderId="406" applyNumberFormat="0" applyAlignment="0" applyProtection="0"/>
    <xf numFmtId="0" fontId="24" fillId="10" borderId="406" applyNumberFormat="0" applyAlignment="0" applyProtection="0"/>
    <xf numFmtId="0" fontId="9" fillId="31" borderId="410" applyNumberFormat="0" applyFont="0" applyAlignment="0" applyProtection="0"/>
    <xf numFmtId="0" fontId="14" fillId="25" borderId="405" applyNumberFormat="0" applyAlignment="0" applyProtection="0"/>
    <xf numFmtId="0" fontId="4" fillId="30" borderId="402"/>
    <xf numFmtId="0" fontId="3" fillId="0" borderId="402" applyNumberFormat="0" applyFill="0" applyProtection="0">
      <alignment horizontal="right"/>
    </xf>
    <xf numFmtId="0" fontId="44" fillId="34" borderId="402" applyNumberFormat="0" applyProtection="0">
      <alignment horizontal="right"/>
    </xf>
    <xf numFmtId="0" fontId="44" fillId="34" borderId="402" applyNumberFormat="0" applyProtection="0">
      <alignment horizontal="left"/>
    </xf>
    <xf numFmtId="0" fontId="3" fillId="0" borderId="402" applyNumberFormat="0" applyFill="0" applyProtection="0">
      <alignment horizontal="right"/>
    </xf>
    <xf numFmtId="0" fontId="26" fillId="0" borderId="409" applyNumberFormat="0" applyFill="0" applyAlignment="0" applyProtection="0"/>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0"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49" fontId="4" fillId="0" borderId="411" applyNumberFormat="0" applyFont="0" applyFill="0" applyBorder="0" applyProtection="0">
      <alignment horizontal="left" vertical="center" indent="2"/>
    </xf>
    <xf numFmtId="0"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4"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6" fillId="23" borderId="411">
      <alignment horizontal="right" vertical="center"/>
    </xf>
    <xf numFmtId="0"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4"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13" fillId="23" borderId="411">
      <alignment horizontal="right" vertical="center"/>
    </xf>
    <xf numFmtId="0"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4"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6" fillId="24" borderId="411">
      <alignment horizontal="right" vertical="center"/>
    </xf>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4" fillId="25" borderId="405"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8"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19" fillId="25" borderId="406" applyNumberFormat="0" applyAlignment="0" applyProtection="0"/>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24"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0" borderId="407">
      <alignment horizontal="left" vertical="center" wrapText="1" indent="2"/>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4" fillId="23" borderId="408">
      <alignment horizontal="left" vertical="center"/>
    </xf>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4" fillId="10" borderId="406" applyNumberFormat="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6" fillId="0" borderId="409" applyNumberFormat="0" applyFill="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25" fillId="10" borderId="406" applyNumberFormat="0" applyAlignment="0" applyProtection="0"/>
    <xf numFmtId="0"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4"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0" fontId="4" fillId="0" borderId="411">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 fontId="4" fillId="0" borderId="411" applyFill="0" applyBorder="0" applyProtection="0">
      <alignment horizontal="righ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49" fontId="5" fillId="0" borderId="411" applyNumberFormat="0" applyFill="0" applyBorder="0" applyProtection="0">
      <alignment horizontal="left" vertical="center"/>
    </xf>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4" fillId="0" borderId="411" applyNumberFormat="0" applyFill="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10"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3" fillId="31" borderId="410" applyNumberFormat="0" applyFon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0" fontId="15" fillId="25" borderId="405" applyNumberFormat="0" applyAlignment="0" applyProtection="0"/>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168" fontId="4" fillId="32" borderId="402" applyNumberFormat="0" applyFont="0" applyBorder="0" applyAlignment="0" applyProtection="0">
      <alignment horizontal="right" vertical="center"/>
    </xf>
    <xf numFmtId="0"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4"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4" fillId="30" borderId="402"/>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0" fontId="27" fillId="0" borderId="409" applyNumberFormat="0" applyFill="0" applyAlignment="0" applyProtection="0"/>
    <xf numFmtId="49" fontId="4" fillId="0" borderId="402" applyNumberFormat="0" applyFont="0" applyFill="0" applyBorder="0" applyProtection="0">
      <alignment horizontal="left" vertical="center" indent="2"/>
    </xf>
    <xf numFmtId="0" fontId="4" fillId="0" borderId="407">
      <alignment horizontal="left" vertical="center" wrapText="1" indent="2"/>
    </xf>
    <xf numFmtId="0" fontId="50" fillId="0" borderId="403"/>
    <xf numFmtId="4" fontId="4" fillId="0" borderId="402" applyFill="0" applyBorder="0" applyProtection="0">
      <alignment horizontal="right" vertical="center"/>
    </xf>
    <xf numFmtId="0" fontId="4" fillId="0" borderId="402" applyNumberFormat="0" applyFill="0" applyAlignment="0" applyProtection="0"/>
    <xf numFmtId="196" fontId="4" fillId="0" borderId="402">
      <alignment horizontal="right" vertical="center"/>
    </xf>
    <xf numFmtId="49" fontId="5" fillId="0" borderId="402" applyNumberFormat="0" applyFill="0" applyBorder="0" applyProtection="0">
      <alignment horizontal="left" vertical="center"/>
    </xf>
    <xf numFmtId="0" fontId="50" fillId="0" borderId="403"/>
    <xf numFmtId="0" fontId="6" fillId="24" borderId="402">
      <alignment horizontal="right" vertical="center"/>
    </xf>
    <xf numFmtId="0" fontId="18" fillId="25" borderId="406" applyNumberFormat="0" applyAlignment="0" applyProtection="0"/>
    <xf numFmtId="0" fontId="24" fillId="10" borderId="406" applyNumberFormat="0" applyAlignment="0" applyProtection="0"/>
    <xf numFmtId="0" fontId="9" fillId="31" borderId="410" applyNumberFormat="0" applyFont="0" applyAlignment="0" applyProtection="0"/>
    <xf numFmtId="0" fontId="14" fillId="25" borderId="405" applyNumberFormat="0" applyAlignment="0" applyProtection="0"/>
    <xf numFmtId="0" fontId="4" fillId="30" borderId="402"/>
    <xf numFmtId="0" fontId="3" fillId="0" borderId="402" applyNumberFormat="0" applyFill="0" applyProtection="0">
      <alignment horizontal="right"/>
    </xf>
    <xf numFmtId="0" fontId="44" fillId="34" borderId="402" applyNumberFormat="0" applyProtection="0">
      <alignment horizontal="right"/>
    </xf>
    <xf numFmtId="0" fontId="44" fillId="34" borderId="402" applyNumberFormat="0" applyProtection="0">
      <alignment horizontal="left"/>
    </xf>
    <xf numFmtId="0" fontId="3" fillId="0" borderId="402" applyNumberFormat="0" applyFill="0" applyProtection="0">
      <alignment horizontal="right"/>
    </xf>
    <xf numFmtId="0" fontId="26" fillId="0" borderId="409" applyNumberFormat="0" applyFill="0" applyAlignment="0" applyProtection="0"/>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49" fontId="4" fillId="0" borderId="402" applyNumberFormat="0" applyFont="0" applyFill="0" applyBorder="0" applyProtection="0">
      <alignment horizontal="left" vertical="center" indent="2"/>
    </xf>
    <xf numFmtId="0"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4"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6" fillId="23" borderId="402">
      <alignment horizontal="right" vertical="center"/>
    </xf>
    <xf numFmtId="0"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4"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0" fontId="13" fillId="23"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4"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6" fillId="24" borderId="402">
      <alignment horizontal="right" vertical="center"/>
    </xf>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4" fillId="25" borderId="412"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8"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19" fillId="25" borderId="413" applyNumberFormat="0" applyAlignment="0" applyProtection="0"/>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24"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0" borderId="414">
      <alignment horizontal="left" vertical="center" wrapText="1" indent="2"/>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4" fillId="23" borderId="415">
      <alignment horizontal="left" vertical="center"/>
    </xf>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4" fillId="10" borderId="413" applyNumberFormat="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6" fillId="0" borderId="416" applyNumberFormat="0" applyFill="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25" fillId="10" borderId="413" applyNumberFormat="0" applyAlignment="0" applyProtection="0"/>
    <xf numFmtId="0"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4"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0" fontId="4" fillId="0" borderId="402">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 fontId="4" fillId="0" borderId="402" applyFill="0" applyBorder="0" applyProtection="0">
      <alignment horizontal="righ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49" fontId="5" fillId="0" borderId="402" applyNumberFormat="0" applyFill="0" applyBorder="0" applyProtection="0">
      <alignment horizontal="left" vertical="center"/>
    </xf>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4" fillId="0" borderId="402" applyNumberFormat="0" applyFill="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10" fillId="31" borderId="417" applyNumberFormat="0" applyFont="0" applyAlignment="0" applyProtection="0"/>
    <xf numFmtId="0" fontId="3" fillId="31" borderId="417" applyNumberFormat="0" applyFont="0" applyAlignment="0" applyProtection="0"/>
    <xf numFmtId="0" fontId="3" fillId="31" borderId="417" applyNumberFormat="0" applyFont="0" applyAlignment="0" applyProtection="0"/>
    <xf numFmtId="0" fontId="3" fillId="31" borderId="417" applyNumberFormat="0" applyFont="0" applyAlignment="0" applyProtection="0"/>
    <xf numFmtId="0" fontId="3" fillId="31" borderId="417" applyNumberFormat="0" applyFont="0" applyAlignment="0" applyProtection="0"/>
    <xf numFmtId="0" fontId="3" fillId="31" borderId="417" applyNumberFormat="0" applyFont="0" applyAlignment="0" applyProtection="0"/>
    <xf numFmtId="0" fontId="3" fillId="31" borderId="417" applyNumberFormat="0" applyFont="0" applyAlignment="0" applyProtection="0"/>
    <xf numFmtId="0" fontId="3" fillId="31" borderId="417" applyNumberFormat="0" applyFon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0" fontId="15" fillId="25" borderId="412" applyNumberFormat="0" applyAlignment="0" applyProtection="0"/>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168" fontId="4" fillId="32" borderId="418" applyNumberFormat="0" applyFont="0" applyBorder="0" applyAlignment="0" applyProtection="0">
      <alignment horizontal="right" vertical="center"/>
    </xf>
    <xf numFmtId="0"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4"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4" fillId="30" borderId="418"/>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0" fontId="27" fillId="0" borderId="416" applyNumberFormat="0" applyFill="0" applyAlignment="0" applyProtection="0"/>
    <xf numFmtId="49" fontId="4" fillId="0" borderId="418" applyNumberFormat="0" applyFont="0" applyFill="0" applyBorder="0" applyProtection="0">
      <alignment horizontal="left" vertical="center" indent="2"/>
    </xf>
    <xf numFmtId="0" fontId="4" fillId="0" borderId="414">
      <alignment horizontal="left" vertical="center" wrapText="1" indent="2"/>
    </xf>
    <xf numFmtId="0" fontId="50" fillId="0" borderId="419"/>
    <xf numFmtId="4" fontId="4" fillId="0" borderId="418" applyFill="0" applyBorder="0" applyProtection="0">
      <alignment horizontal="right" vertical="center"/>
    </xf>
    <xf numFmtId="0" fontId="4" fillId="0" borderId="418" applyNumberFormat="0" applyFill="0" applyAlignment="0" applyProtection="0"/>
    <xf numFmtId="196" fontId="4" fillId="0" borderId="418">
      <alignment horizontal="right" vertical="center"/>
    </xf>
    <xf numFmtId="49" fontId="5" fillId="0" borderId="418" applyNumberFormat="0" applyFill="0" applyBorder="0" applyProtection="0">
      <alignment horizontal="left" vertical="center"/>
    </xf>
    <xf numFmtId="0" fontId="50" fillId="0" borderId="419"/>
    <xf numFmtId="0" fontId="6" fillId="24" borderId="418">
      <alignment horizontal="right" vertical="center"/>
    </xf>
    <xf numFmtId="0" fontId="18" fillId="25" borderId="413" applyNumberFormat="0" applyAlignment="0" applyProtection="0"/>
    <xf numFmtId="0" fontId="24" fillId="10" borderId="413" applyNumberFormat="0" applyAlignment="0" applyProtection="0"/>
    <xf numFmtId="0" fontId="9" fillId="31" borderId="417" applyNumberFormat="0" applyFont="0" applyAlignment="0" applyProtection="0"/>
    <xf numFmtId="0" fontId="14" fillId="25" borderId="412" applyNumberFormat="0" applyAlignment="0" applyProtection="0"/>
    <xf numFmtId="0" fontId="4" fillId="30" borderId="418"/>
    <xf numFmtId="0" fontId="3" fillId="0" borderId="418" applyNumberFormat="0" applyFill="0" applyProtection="0">
      <alignment horizontal="right"/>
    </xf>
    <xf numFmtId="0" fontId="44" fillId="34" borderId="418" applyNumberFormat="0" applyProtection="0">
      <alignment horizontal="right"/>
    </xf>
    <xf numFmtId="0" fontId="44" fillId="34" borderId="418" applyNumberFormat="0" applyProtection="0">
      <alignment horizontal="left"/>
    </xf>
    <xf numFmtId="0" fontId="3" fillId="0" borderId="418" applyNumberFormat="0" applyFill="0" applyProtection="0">
      <alignment horizontal="right"/>
    </xf>
    <xf numFmtId="0" fontId="26" fillId="0" borderId="416" applyNumberFormat="0" applyFill="0" applyAlignment="0" applyProtection="0"/>
    <xf numFmtId="0" fontId="65" fillId="0" borderId="0"/>
    <xf numFmtId="0" fontId="6" fillId="24" borderId="421">
      <alignment horizontal="right" vertical="center"/>
    </xf>
    <xf numFmtId="0" fontId="9" fillId="31" borderId="420" applyNumberFormat="0" applyFont="0" applyAlignment="0" applyProtection="0"/>
    <xf numFmtId="0" fontId="4" fillId="30" borderId="421"/>
    <xf numFmtId="0" fontId="3" fillId="0" borderId="421" applyNumberFormat="0" applyFill="0" applyProtection="0">
      <alignment horizontal="right"/>
    </xf>
    <xf numFmtId="0" fontId="44" fillId="34" borderId="421" applyNumberFormat="0" applyProtection="0">
      <alignment horizontal="right"/>
    </xf>
    <xf numFmtId="0" fontId="44" fillId="34" borderId="421" applyNumberFormat="0" applyProtection="0">
      <alignment horizontal="left"/>
    </xf>
    <xf numFmtId="0" fontId="3" fillId="0" borderId="421" applyNumberFormat="0" applyFill="0" applyProtection="0">
      <alignment horizontal="right"/>
    </xf>
    <xf numFmtId="3" fontId="3" fillId="0" borderId="0">
      <alignment vertical="center"/>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49" fontId="4" fillId="0" borderId="421" applyNumberFormat="0" applyFont="0" applyFill="0" applyBorder="0" applyProtection="0">
      <alignment horizontal="left" vertical="center" indent="2"/>
    </xf>
    <xf numFmtId="0"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4"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6" fillId="23" borderId="421">
      <alignment horizontal="right" vertical="center"/>
    </xf>
    <xf numFmtId="0"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4"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0" fontId="13" fillId="23"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4"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6" fillId="24" borderId="421">
      <alignment horizontal="right" vertical="center"/>
    </xf>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4"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0" fontId="4" fillId="0" borderId="421">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 fontId="4" fillId="0" borderId="421" applyFill="0" applyBorder="0" applyProtection="0">
      <alignment horizontal="righ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49" fontId="5" fillId="0" borderId="421" applyNumberFormat="0" applyFill="0" applyBorder="0" applyProtection="0">
      <alignment horizontal="left" vertical="center"/>
    </xf>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4" fillId="0" borderId="421" applyNumberFormat="0" applyFill="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0"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49" fontId="4" fillId="0" borderId="429" applyNumberFormat="0" applyFont="0" applyFill="0" applyBorder="0" applyProtection="0">
      <alignment horizontal="left" vertical="center" indent="2"/>
    </xf>
    <xf numFmtId="0" fontId="4" fillId="0" borderId="425">
      <alignment horizontal="left" vertical="center" wrapText="1" indent="2"/>
    </xf>
    <xf numFmtId="0" fontId="50" fillId="0" borderId="430"/>
    <xf numFmtId="4" fontId="4" fillId="0" borderId="429" applyFill="0" applyBorder="0" applyProtection="0">
      <alignment horizontal="right" vertical="center"/>
    </xf>
    <xf numFmtId="0" fontId="4" fillId="0" borderId="429" applyNumberFormat="0" applyFill="0" applyAlignment="0" applyProtection="0"/>
    <xf numFmtId="196" fontId="4" fillId="0" borderId="429">
      <alignment horizontal="right" vertical="center"/>
    </xf>
    <xf numFmtId="49" fontId="5" fillId="0" borderId="429" applyNumberFormat="0" applyFill="0" applyBorder="0" applyProtection="0">
      <alignment horizontal="left" vertical="center"/>
    </xf>
    <xf numFmtId="0" fontId="50" fillId="0" borderId="430"/>
    <xf numFmtId="0" fontId="6" fillId="24" borderId="429">
      <alignment horizontal="right" vertical="center"/>
    </xf>
    <xf numFmtId="0" fontId="18" fillId="25" borderId="424" applyNumberFormat="0" applyAlignment="0" applyProtection="0"/>
    <xf numFmtId="0" fontId="24" fillId="10" borderId="424" applyNumberFormat="0" applyAlignment="0" applyProtection="0"/>
    <xf numFmtId="0" fontId="9" fillId="31" borderId="428" applyNumberFormat="0" applyFont="0" applyAlignment="0" applyProtection="0"/>
    <xf numFmtId="0" fontId="14" fillId="25" borderId="423" applyNumberFormat="0" applyAlignment="0" applyProtection="0"/>
    <xf numFmtId="0" fontId="4" fillId="30" borderId="429"/>
    <xf numFmtId="0" fontId="3" fillId="0" borderId="429" applyNumberFormat="0" applyFill="0" applyProtection="0">
      <alignment horizontal="right"/>
    </xf>
    <xf numFmtId="0" fontId="44" fillId="34" borderId="429" applyNumberFormat="0" applyProtection="0">
      <alignment horizontal="right"/>
    </xf>
    <xf numFmtId="0" fontId="44" fillId="34" borderId="429" applyNumberFormat="0" applyProtection="0">
      <alignment horizontal="left"/>
    </xf>
    <xf numFmtId="0" fontId="3" fillId="0" borderId="429" applyNumberFormat="0" applyFill="0" applyProtection="0">
      <alignment horizontal="right"/>
    </xf>
    <xf numFmtId="0" fontId="26" fillId="0" borderId="427" applyNumberFormat="0" applyFill="0" applyAlignment="0" applyProtection="0"/>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0"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4" fillId="25" borderId="423"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8"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19" fillId="25" borderId="424" applyNumberFormat="0" applyAlignment="0" applyProtection="0"/>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24"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0" borderId="425">
      <alignment horizontal="left" vertical="center" wrapText="1" indent="2"/>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4" fillId="23" borderId="426">
      <alignment horizontal="left" vertical="center"/>
    </xf>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4" fillId="10" borderId="424" applyNumberFormat="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6" fillId="0" borderId="427" applyNumberFormat="0" applyFill="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25" fillId="10" borderId="424" applyNumberForma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10"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3" fillId="31" borderId="428" applyNumberFormat="0" applyFon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0" fontId="15" fillId="25" borderId="423" applyNumberFormat="0" applyAlignment="0" applyProtection="0"/>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168" fontId="4" fillId="32" borderId="429" applyNumberFormat="0" applyFont="0" applyBorder="0" applyAlignment="0" applyProtection="0">
      <alignment horizontal="right" vertical="center"/>
    </xf>
    <xf numFmtId="0"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4"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4" fillId="30" borderId="429"/>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0" fontId="27" fillId="0" borderId="427" applyNumberFormat="0" applyFill="0" applyAlignment="0" applyProtection="0"/>
    <xf numFmtId="49" fontId="4" fillId="0" borderId="429" applyNumberFormat="0" applyFont="0" applyFill="0" applyBorder="0" applyProtection="0">
      <alignment horizontal="left" vertical="center" indent="2"/>
    </xf>
    <xf numFmtId="0" fontId="4" fillId="0" borderId="425">
      <alignment horizontal="left" vertical="center" wrapText="1" indent="2"/>
    </xf>
    <xf numFmtId="0" fontId="50" fillId="0" borderId="430"/>
    <xf numFmtId="4" fontId="4" fillId="0" borderId="429" applyFill="0" applyBorder="0" applyProtection="0">
      <alignment horizontal="right" vertical="center"/>
    </xf>
    <xf numFmtId="0" fontId="4" fillId="0" borderId="429" applyNumberFormat="0" applyFill="0" applyAlignment="0" applyProtection="0"/>
    <xf numFmtId="196" fontId="4" fillId="0" borderId="429">
      <alignment horizontal="right" vertical="center"/>
    </xf>
    <xf numFmtId="49" fontId="5" fillId="0" borderId="429" applyNumberFormat="0" applyFill="0" applyBorder="0" applyProtection="0">
      <alignment horizontal="left" vertical="center"/>
    </xf>
    <xf numFmtId="0" fontId="50" fillId="0" borderId="430"/>
    <xf numFmtId="0" fontId="6" fillId="24" borderId="429">
      <alignment horizontal="right" vertical="center"/>
    </xf>
    <xf numFmtId="0" fontId="18" fillId="25" borderId="424" applyNumberFormat="0" applyAlignment="0" applyProtection="0"/>
    <xf numFmtId="0" fontId="24" fillId="10" borderId="424" applyNumberFormat="0" applyAlignment="0" applyProtection="0"/>
    <xf numFmtId="0" fontId="9" fillId="31" borderId="428" applyNumberFormat="0" applyFont="0" applyAlignment="0" applyProtection="0"/>
    <xf numFmtId="0" fontId="14" fillId="25" borderId="423" applyNumberFormat="0" applyAlignment="0" applyProtection="0"/>
    <xf numFmtId="0" fontId="4" fillId="30" borderId="429"/>
    <xf numFmtId="0" fontId="3" fillId="0" borderId="429" applyNumberFormat="0" applyFill="0" applyProtection="0">
      <alignment horizontal="right"/>
    </xf>
    <xf numFmtId="0" fontId="44" fillId="34" borderId="429" applyNumberFormat="0" applyProtection="0">
      <alignment horizontal="right"/>
    </xf>
    <xf numFmtId="0" fontId="44" fillId="34" borderId="429" applyNumberFormat="0" applyProtection="0">
      <alignment horizontal="left"/>
    </xf>
    <xf numFmtId="0" fontId="3" fillId="0" borderId="429" applyNumberFormat="0" applyFill="0" applyProtection="0">
      <alignment horizontal="right"/>
    </xf>
    <xf numFmtId="0" fontId="26" fillId="0" borderId="427" applyNumberFormat="0" applyFill="0" applyAlignment="0" applyProtection="0"/>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49" fontId="4" fillId="0" borderId="429" applyNumberFormat="0" applyFont="0" applyFill="0" applyBorder="0" applyProtection="0">
      <alignment horizontal="left" vertical="center" indent="2"/>
    </xf>
    <xf numFmtId="0"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4"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6" fillId="23" borderId="429">
      <alignment horizontal="right" vertical="center"/>
    </xf>
    <xf numFmtId="0"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4"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0" fontId="13" fillId="23"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4"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6" fillId="24" borderId="429">
      <alignment horizontal="right" vertical="center"/>
    </xf>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4" fillId="25" borderId="431"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8"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19" fillId="25" borderId="432" applyNumberFormat="0" applyAlignment="0" applyProtection="0"/>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24"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0" borderId="433">
      <alignment horizontal="left" vertical="center" wrapText="1" indent="2"/>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4" fillId="23" borderId="434">
      <alignment horizontal="left" vertical="center"/>
    </xf>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4" fillId="10" borderId="432" applyNumberFormat="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6" fillId="0" borderId="435" applyNumberFormat="0" applyFill="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25" fillId="10" borderId="432" applyNumberFormat="0" applyAlignment="0" applyProtection="0"/>
    <xf numFmtId="0"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4"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0" fontId="4" fillId="0" borderId="429">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 fontId="4" fillId="0" borderId="429" applyFill="0" applyBorder="0" applyProtection="0">
      <alignment horizontal="righ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49" fontId="5" fillId="0" borderId="429" applyNumberFormat="0" applyFill="0" applyBorder="0" applyProtection="0">
      <alignment horizontal="left" vertical="center"/>
    </xf>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4" fillId="0" borderId="429" applyNumberFormat="0" applyFill="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10" fillId="31" borderId="436" applyNumberFormat="0" applyFont="0" applyAlignment="0" applyProtection="0"/>
    <xf numFmtId="0" fontId="3" fillId="31" borderId="436" applyNumberFormat="0" applyFont="0" applyAlignment="0" applyProtection="0"/>
    <xf numFmtId="0" fontId="3" fillId="31" borderId="436" applyNumberFormat="0" applyFont="0" applyAlignment="0" applyProtection="0"/>
    <xf numFmtId="0" fontId="3" fillId="31" borderId="436" applyNumberFormat="0" applyFont="0" applyAlignment="0" applyProtection="0"/>
    <xf numFmtId="0" fontId="3" fillId="31" borderId="436" applyNumberFormat="0" applyFont="0" applyAlignment="0" applyProtection="0"/>
    <xf numFmtId="0" fontId="3" fillId="31" borderId="436" applyNumberFormat="0" applyFont="0" applyAlignment="0" applyProtection="0"/>
    <xf numFmtId="0" fontId="3" fillId="31" borderId="436" applyNumberFormat="0" applyFont="0" applyAlignment="0" applyProtection="0"/>
    <xf numFmtId="0" fontId="3" fillId="31" borderId="436" applyNumberFormat="0" applyFon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0" fontId="15" fillId="25" borderId="431" applyNumberFormat="0" applyAlignment="0" applyProtection="0"/>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168" fontId="4" fillId="32" borderId="437" applyNumberFormat="0" applyFont="0" applyBorder="0" applyAlignment="0" applyProtection="0">
      <alignment horizontal="right" vertical="center"/>
    </xf>
    <xf numFmtId="0"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4"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4" fillId="30" borderId="437"/>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0" fontId="27" fillId="0" borderId="435" applyNumberFormat="0" applyFill="0" applyAlignment="0" applyProtection="0"/>
    <xf numFmtId="49" fontId="4" fillId="0" borderId="437" applyNumberFormat="0" applyFont="0" applyFill="0" applyBorder="0" applyProtection="0">
      <alignment horizontal="left" vertical="center" indent="2"/>
    </xf>
    <xf numFmtId="0" fontId="4" fillId="0" borderId="433">
      <alignment horizontal="left" vertical="center" wrapText="1" indent="2"/>
    </xf>
    <xf numFmtId="0" fontId="50" fillId="0" borderId="438"/>
    <xf numFmtId="4" fontId="4" fillId="0" borderId="437" applyFill="0" applyBorder="0" applyProtection="0">
      <alignment horizontal="right" vertical="center"/>
    </xf>
    <xf numFmtId="0" fontId="4" fillId="0" borderId="437" applyNumberFormat="0" applyFill="0" applyAlignment="0" applyProtection="0"/>
    <xf numFmtId="196" fontId="4" fillId="0" borderId="437">
      <alignment horizontal="right" vertical="center"/>
    </xf>
    <xf numFmtId="49" fontId="5" fillId="0" borderId="437" applyNumberFormat="0" applyFill="0" applyBorder="0" applyProtection="0">
      <alignment horizontal="left" vertical="center"/>
    </xf>
    <xf numFmtId="0" fontId="50" fillId="0" borderId="438"/>
    <xf numFmtId="0" fontId="4" fillId="23" borderId="442">
      <alignment horizontal="left" vertical="center"/>
    </xf>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0"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4" fontId="6" fillId="24" borderId="447">
      <alignment horizontal="right" vertical="center"/>
    </xf>
    <xf numFmtId="0" fontId="6" fillId="24" borderId="447">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0"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4" fontId="6" fillId="24" borderId="442">
      <alignment horizontal="right" vertical="center"/>
    </xf>
    <xf numFmtId="0" fontId="6" fillId="24" borderId="442">
      <alignment horizontal="right" vertical="center"/>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49" fontId="4" fillId="0" borderId="442" applyNumberFormat="0" applyFont="0" applyFill="0" applyBorder="0" applyProtection="0">
      <alignment horizontal="left" vertical="center" indent="5"/>
    </xf>
    <xf numFmtId="0" fontId="6" fillId="24" borderId="437">
      <alignment horizontal="right" vertical="center"/>
    </xf>
    <xf numFmtId="0" fontId="18" fillId="25" borderId="432" applyNumberFormat="0" applyAlignment="0" applyProtection="0"/>
    <xf numFmtId="0" fontId="24" fillId="10" borderId="432" applyNumberFormat="0" applyAlignment="0" applyProtection="0"/>
    <xf numFmtId="0" fontId="9" fillId="31" borderId="436" applyNumberFormat="0" applyFont="0" applyAlignment="0" applyProtection="0"/>
    <xf numFmtId="0" fontId="14" fillId="25" borderId="431" applyNumberFormat="0" applyAlignment="0" applyProtection="0"/>
    <xf numFmtId="0" fontId="4" fillId="30" borderId="437"/>
    <xf numFmtId="0" fontId="3" fillId="0" borderId="437" applyNumberFormat="0" applyFill="0" applyProtection="0">
      <alignment horizontal="right"/>
    </xf>
    <xf numFmtId="0" fontId="44" fillId="34" borderId="437" applyNumberFormat="0" applyProtection="0">
      <alignment horizontal="right"/>
    </xf>
    <xf numFmtId="0" fontId="44" fillId="34" borderId="437" applyNumberFormat="0" applyProtection="0">
      <alignment horizontal="left"/>
    </xf>
    <xf numFmtId="0" fontId="3" fillId="0" borderId="437" applyNumberFormat="0" applyFill="0" applyProtection="0">
      <alignment horizontal="right"/>
    </xf>
    <xf numFmtId="0" fontId="26" fillId="0" borderId="435" applyNumberFormat="0" applyFill="0" applyAlignment="0" applyProtection="0"/>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49" fontId="4" fillId="0" borderId="437" applyNumberFormat="0" applyFont="0" applyFill="0" applyBorder="0" applyProtection="0">
      <alignment horizontal="left" vertical="center" indent="2"/>
    </xf>
    <xf numFmtId="0"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4"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6" fillId="23" borderId="437">
      <alignment horizontal="right" vertical="center"/>
    </xf>
    <xf numFmtId="0"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4"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0" fontId="13" fillId="23"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4"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6" fillId="24" borderId="437">
      <alignment horizontal="right" vertical="center"/>
    </xf>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4" fillId="25" borderId="439"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8"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19" fillId="25" borderId="440" applyNumberFormat="0" applyAlignment="0" applyProtection="0"/>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24"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0" borderId="441">
      <alignment horizontal="left" vertical="center" wrapText="1" indent="2"/>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4" fillId="23" borderId="442">
      <alignment horizontal="left" vertical="center"/>
    </xf>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4" fillId="10" borderId="440" applyNumberFormat="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6" fillId="0" borderId="443" applyNumberFormat="0" applyFill="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25" fillId="10" borderId="440" applyNumberFormat="0" applyAlignment="0" applyProtection="0"/>
    <xf numFmtId="0"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4"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0" fontId="4" fillId="0" borderId="437">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 fontId="4" fillId="0" borderId="437" applyFill="0" applyBorder="0" applyProtection="0">
      <alignment horizontal="righ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49" fontId="5" fillId="0" borderId="437" applyNumberFormat="0" applyFill="0" applyBorder="0" applyProtection="0">
      <alignment horizontal="left" vertical="center"/>
    </xf>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4" fillId="0" borderId="437" applyNumberFormat="0" applyFill="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10" fillId="31" borderId="444" applyNumberFormat="0" applyFont="0" applyAlignment="0" applyProtection="0"/>
    <xf numFmtId="0" fontId="3" fillId="31" borderId="444" applyNumberFormat="0" applyFont="0" applyAlignment="0" applyProtection="0"/>
    <xf numFmtId="0" fontId="3" fillId="31" borderId="444" applyNumberFormat="0" applyFont="0" applyAlignment="0" applyProtection="0"/>
    <xf numFmtId="0" fontId="3" fillId="31" borderId="444" applyNumberFormat="0" applyFont="0" applyAlignment="0" applyProtection="0"/>
    <xf numFmtId="0" fontId="3" fillId="31" borderId="444" applyNumberFormat="0" applyFont="0" applyAlignment="0" applyProtection="0"/>
    <xf numFmtId="0" fontId="3" fillId="31" borderId="444" applyNumberFormat="0" applyFont="0" applyAlignment="0" applyProtection="0"/>
    <xf numFmtId="0" fontId="3" fillId="31" borderId="444" applyNumberFormat="0" applyFont="0" applyAlignment="0" applyProtection="0"/>
    <xf numFmtId="0" fontId="3" fillId="31" borderId="444" applyNumberFormat="0" applyFon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0" fontId="15" fillId="25" borderId="439" applyNumberFormat="0" applyAlignment="0" applyProtection="0"/>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0"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0" fontId="27" fillId="0" borderId="443" applyNumberFormat="0" applyFill="0" applyAlignment="0" applyProtection="0"/>
    <xf numFmtId="49" fontId="4" fillId="0" borderId="445" applyNumberFormat="0" applyFont="0" applyFill="0" applyBorder="0" applyProtection="0">
      <alignment horizontal="left" vertical="center" indent="2"/>
    </xf>
    <xf numFmtId="0" fontId="4" fillId="0" borderId="441">
      <alignment horizontal="left" vertical="center" wrapText="1" indent="2"/>
    </xf>
    <xf numFmtId="0" fontId="50" fillId="0" borderId="446"/>
    <xf numFmtId="4" fontId="4" fillId="0" borderId="445" applyFill="0" applyBorder="0" applyProtection="0">
      <alignment horizontal="right" vertical="center"/>
    </xf>
    <xf numFmtId="0" fontId="4" fillId="0" borderId="445" applyNumberFormat="0" applyFill="0" applyAlignment="0" applyProtection="0"/>
    <xf numFmtId="196" fontId="4" fillId="0" borderId="445">
      <alignment horizontal="right" vertical="center"/>
    </xf>
    <xf numFmtId="49" fontId="5" fillId="0" borderId="445" applyNumberFormat="0" applyFill="0" applyBorder="0" applyProtection="0">
      <alignment horizontal="left" vertical="center"/>
    </xf>
    <xf numFmtId="0" fontId="50" fillId="0" borderId="446"/>
    <xf numFmtId="0" fontId="6" fillId="24" borderId="445">
      <alignment horizontal="right" vertical="center"/>
    </xf>
    <xf numFmtId="0" fontId="18" fillId="25" borderId="440" applyNumberFormat="0" applyAlignment="0" applyProtection="0"/>
    <xf numFmtId="0" fontId="24" fillId="10" borderId="440" applyNumberFormat="0" applyAlignment="0" applyProtection="0"/>
    <xf numFmtId="0" fontId="9" fillId="31" borderId="444" applyNumberFormat="0" applyFont="0" applyAlignment="0" applyProtection="0"/>
    <xf numFmtId="0" fontId="14" fillId="25" borderId="439" applyNumberFormat="0" applyAlignment="0" applyProtection="0"/>
    <xf numFmtId="0" fontId="4" fillId="30" borderId="445"/>
    <xf numFmtId="0" fontId="3" fillId="0" borderId="445" applyNumberFormat="0" applyFill="0" applyProtection="0">
      <alignment horizontal="right"/>
    </xf>
    <xf numFmtId="0" fontId="44" fillId="34" borderId="445" applyNumberFormat="0" applyProtection="0">
      <alignment horizontal="right"/>
    </xf>
    <xf numFmtId="0" fontId="44" fillId="34" borderId="445" applyNumberFormat="0" applyProtection="0">
      <alignment horizontal="left"/>
    </xf>
    <xf numFmtId="0" fontId="3" fillId="0" borderId="445" applyNumberFormat="0" applyFill="0" applyProtection="0">
      <alignment horizontal="right"/>
    </xf>
    <xf numFmtId="0" fontId="26" fillId="0" borderId="443" applyNumberFormat="0" applyFill="0" applyAlignment="0" applyProtection="0"/>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0"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18" fillId="25" borderId="449" applyNumberFormat="0" applyAlignment="0" applyProtection="0"/>
    <xf numFmtId="0" fontId="24" fillId="10" borderId="449" applyNumberFormat="0" applyAlignment="0" applyProtection="0"/>
    <xf numFmtId="0" fontId="9" fillId="31" borderId="453" applyNumberFormat="0" applyFont="0" applyAlignment="0" applyProtection="0"/>
    <xf numFmtId="0" fontId="14" fillId="25" borderId="448" applyNumberFormat="0" applyAlignment="0" applyProtection="0"/>
    <xf numFmtId="0" fontId="26" fillId="0" borderId="452" applyNumberFormat="0" applyFill="0" applyAlignment="0" applyProtection="0"/>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0"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0"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49" fontId="4" fillId="0" borderId="445" applyNumberFormat="0" applyFont="0" applyFill="0" applyBorder="0" applyProtection="0">
      <alignment horizontal="left" vertical="center" indent="2"/>
    </xf>
    <xf numFmtId="0" fontId="4" fillId="0" borderId="450">
      <alignment horizontal="left" vertical="center" wrapText="1" indent="2"/>
    </xf>
    <xf numFmtId="0" fontId="50" fillId="0" borderId="446"/>
    <xf numFmtId="4" fontId="4" fillId="0" borderId="445" applyFill="0" applyBorder="0" applyProtection="0">
      <alignment horizontal="right" vertical="center"/>
    </xf>
    <xf numFmtId="0" fontId="4" fillId="0" borderId="445" applyNumberFormat="0" applyFill="0" applyAlignment="0" applyProtection="0"/>
    <xf numFmtId="196" fontId="4" fillId="0" borderId="445">
      <alignment horizontal="right" vertical="center"/>
    </xf>
    <xf numFmtId="49" fontId="5" fillId="0" borderId="445" applyNumberFormat="0" applyFill="0" applyBorder="0" applyProtection="0">
      <alignment horizontal="left" vertical="center"/>
    </xf>
    <xf numFmtId="0" fontId="50" fillId="0" borderId="446"/>
    <xf numFmtId="0" fontId="6" fillId="24" borderId="445">
      <alignment horizontal="right" vertical="center"/>
    </xf>
    <xf numFmtId="0" fontId="18" fillId="25" borderId="449" applyNumberFormat="0" applyAlignment="0" applyProtection="0"/>
    <xf numFmtId="0" fontId="24" fillId="10" borderId="449" applyNumberFormat="0" applyAlignment="0" applyProtection="0"/>
    <xf numFmtId="0" fontId="9" fillId="31" borderId="453" applyNumberFormat="0" applyFont="0" applyAlignment="0" applyProtection="0"/>
    <xf numFmtId="0" fontId="14" fillId="25" borderId="448" applyNumberFormat="0" applyAlignment="0" applyProtection="0"/>
    <xf numFmtId="0" fontId="4" fillId="30" borderId="445"/>
    <xf numFmtId="0" fontId="3" fillId="0" borderId="445" applyNumberFormat="0" applyFill="0" applyProtection="0">
      <alignment horizontal="right"/>
    </xf>
    <xf numFmtId="0" fontId="44" fillId="34" borderId="445" applyNumberFormat="0" applyProtection="0">
      <alignment horizontal="right"/>
    </xf>
    <xf numFmtId="0" fontId="44" fillId="34" borderId="445" applyNumberFormat="0" applyProtection="0">
      <alignment horizontal="left"/>
    </xf>
    <xf numFmtId="0" fontId="3" fillId="0" borderId="445" applyNumberFormat="0" applyFill="0" applyProtection="0">
      <alignment horizontal="right"/>
    </xf>
    <xf numFmtId="0" fontId="26" fillId="0" borderId="452" applyNumberFormat="0" applyFill="0" applyAlignment="0" applyProtection="0"/>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0"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49" fontId="4" fillId="0" borderId="454" applyNumberFormat="0" applyFont="0" applyFill="0" applyBorder="0" applyProtection="0">
      <alignment horizontal="left" vertical="center" indent="2"/>
    </xf>
    <xf numFmtId="0"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4"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6" fillId="23" borderId="454">
      <alignment horizontal="right" vertical="center"/>
    </xf>
    <xf numFmtId="0"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4"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13" fillId="23" borderId="454">
      <alignment horizontal="right" vertical="center"/>
    </xf>
    <xf numFmtId="0"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4"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6" fillId="24" borderId="454">
      <alignment horizontal="right" vertical="center"/>
    </xf>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4" fillId="25" borderId="448"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8"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19" fillId="25" borderId="449" applyNumberFormat="0" applyAlignment="0" applyProtection="0"/>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24"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0" borderId="450">
      <alignment horizontal="left" vertical="center" wrapText="1" indent="2"/>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4" fillId="23" borderId="451">
      <alignment horizontal="left" vertical="center"/>
    </xf>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4" fillId="10" borderId="449" applyNumberFormat="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6" fillId="0" borderId="452" applyNumberFormat="0" applyFill="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25" fillId="10" borderId="449" applyNumberFormat="0" applyAlignment="0" applyProtection="0"/>
    <xf numFmtId="0"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4"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0" fontId="4" fillId="0" borderId="454">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 fontId="4" fillId="0" borderId="454" applyFill="0" applyBorder="0" applyProtection="0">
      <alignment horizontal="righ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49" fontId="5" fillId="0" borderId="454" applyNumberFormat="0" applyFill="0" applyBorder="0" applyProtection="0">
      <alignment horizontal="left" vertical="center"/>
    </xf>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4" fillId="0" borderId="454" applyNumberFormat="0" applyFill="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10"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3" fillId="31" borderId="453" applyNumberFormat="0" applyFon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0" fontId="15" fillId="25" borderId="448" applyNumberFormat="0" applyAlignment="0" applyProtection="0"/>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168" fontId="4" fillId="32" borderId="445" applyNumberFormat="0" applyFont="0" applyBorder="0" applyAlignment="0" applyProtection="0">
      <alignment horizontal="right" vertical="center"/>
    </xf>
    <xf numFmtId="0"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4"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4" fillId="30" borderId="445"/>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0" fontId="27" fillId="0" borderId="452" applyNumberFormat="0" applyFill="0" applyAlignment="0" applyProtection="0"/>
    <xf numFmtId="49" fontId="4" fillId="0" borderId="445" applyNumberFormat="0" applyFont="0" applyFill="0" applyBorder="0" applyProtection="0">
      <alignment horizontal="left" vertical="center" indent="2"/>
    </xf>
    <xf numFmtId="0" fontId="4" fillId="0" borderId="450">
      <alignment horizontal="left" vertical="center" wrapText="1" indent="2"/>
    </xf>
    <xf numFmtId="0" fontId="50" fillId="0" borderId="446"/>
    <xf numFmtId="4" fontId="4" fillId="0" borderId="445" applyFill="0" applyBorder="0" applyProtection="0">
      <alignment horizontal="right" vertical="center"/>
    </xf>
    <xf numFmtId="0" fontId="4" fillId="0" borderId="445" applyNumberFormat="0" applyFill="0" applyAlignment="0" applyProtection="0"/>
    <xf numFmtId="196" fontId="4" fillId="0" borderId="445">
      <alignment horizontal="right" vertical="center"/>
    </xf>
    <xf numFmtId="49" fontId="5" fillId="0" borderId="445" applyNumberFormat="0" applyFill="0" applyBorder="0" applyProtection="0">
      <alignment horizontal="left" vertical="center"/>
    </xf>
    <xf numFmtId="0" fontId="50" fillId="0" borderId="446"/>
    <xf numFmtId="0" fontId="6" fillId="24" borderId="445">
      <alignment horizontal="right" vertical="center"/>
    </xf>
    <xf numFmtId="0" fontId="18" fillId="25" borderId="449" applyNumberFormat="0" applyAlignment="0" applyProtection="0"/>
    <xf numFmtId="0" fontId="24" fillId="10" borderId="449" applyNumberFormat="0" applyAlignment="0" applyProtection="0"/>
    <xf numFmtId="0" fontId="9" fillId="31" borderId="453" applyNumberFormat="0" applyFont="0" applyAlignment="0" applyProtection="0"/>
    <xf numFmtId="0" fontId="14" fillId="25" borderId="448" applyNumberFormat="0" applyAlignment="0" applyProtection="0"/>
    <xf numFmtId="0" fontId="4" fillId="30" borderId="445"/>
    <xf numFmtId="0" fontId="3" fillId="0" borderId="445" applyNumberFormat="0" applyFill="0" applyProtection="0">
      <alignment horizontal="right"/>
    </xf>
    <xf numFmtId="0" fontId="44" fillId="34" borderId="445" applyNumberFormat="0" applyProtection="0">
      <alignment horizontal="right"/>
    </xf>
    <xf numFmtId="0" fontId="44" fillId="34" borderId="445" applyNumberFormat="0" applyProtection="0">
      <alignment horizontal="left"/>
    </xf>
    <xf numFmtId="0" fontId="3" fillId="0" borderId="445" applyNumberFormat="0" applyFill="0" applyProtection="0">
      <alignment horizontal="right"/>
    </xf>
    <xf numFmtId="0" fontId="26" fillId="0" borderId="452" applyNumberFormat="0" applyFill="0" applyAlignment="0" applyProtection="0"/>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49" fontId="4" fillId="0" borderId="445" applyNumberFormat="0" applyFont="0" applyFill="0" applyBorder="0" applyProtection="0">
      <alignment horizontal="left" vertical="center" indent="2"/>
    </xf>
    <xf numFmtId="0"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4"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6" fillId="23" borderId="445">
      <alignment horizontal="right" vertical="center"/>
    </xf>
    <xf numFmtId="0"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4"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0" fontId="13" fillId="23"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4"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6" fillId="24" borderId="445">
      <alignment horizontal="right" vertical="center"/>
    </xf>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4" fillId="25" borderId="455"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8"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19" fillId="25" borderId="456" applyNumberFormat="0" applyAlignment="0" applyProtection="0"/>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24"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0" borderId="457">
      <alignment horizontal="left" vertical="center" wrapText="1" indent="2"/>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4" fillId="23" borderId="458">
      <alignment horizontal="left" vertical="center"/>
    </xf>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4" fillId="10" borderId="456" applyNumberFormat="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6" fillId="0" borderId="459" applyNumberFormat="0" applyFill="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25" fillId="10" borderId="456" applyNumberFormat="0" applyAlignment="0" applyProtection="0"/>
    <xf numFmtId="0"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4"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0" fontId="4" fillId="0" borderId="445">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 fontId="4" fillId="0" borderId="445" applyFill="0" applyBorder="0" applyProtection="0">
      <alignment horizontal="righ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49" fontId="5" fillId="0" borderId="445" applyNumberFormat="0" applyFill="0" applyBorder="0" applyProtection="0">
      <alignment horizontal="left" vertical="center"/>
    </xf>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4" fillId="0" borderId="445" applyNumberFormat="0" applyFill="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10" fillId="31" borderId="460" applyNumberFormat="0" applyFont="0" applyAlignment="0" applyProtection="0"/>
    <xf numFmtId="0" fontId="3" fillId="31" borderId="460" applyNumberFormat="0" applyFont="0" applyAlignment="0" applyProtection="0"/>
    <xf numFmtId="0" fontId="3" fillId="31" borderId="460" applyNumberFormat="0" applyFont="0" applyAlignment="0" applyProtection="0"/>
    <xf numFmtId="0" fontId="3" fillId="31" borderId="460" applyNumberFormat="0" applyFont="0" applyAlignment="0" applyProtection="0"/>
    <xf numFmtId="0" fontId="3" fillId="31" borderId="460" applyNumberFormat="0" applyFont="0" applyAlignment="0" applyProtection="0"/>
    <xf numFmtId="0" fontId="3" fillId="31" borderId="460" applyNumberFormat="0" applyFont="0" applyAlignment="0" applyProtection="0"/>
    <xf numFmtId="0" fontId="3" fillId="31" borderId="460" applyNumberFormat="0" applyFont="0" applyAlignment="0" applyProtection="0"/>
    <xf numFmtId="0" fontId="3" fillId="31" borderId="460" applyNumberFormat="0" applyFon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0" fontId="15" fillId="25" borderId="455" applyNumberFormat="0" applyAlignment="0" applyProtection="0"/>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168" fontId="4" fillId="32" borderId="461" applyNumberFormat="0" applyFont="0" applyBorder="0" applyAlignment="0" applyProtection="0">
      <alignment horizontal="right" vertical="center"/>
    </xf>
    <xf numFmtId="0"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4"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4" fillId="30" borderId="461"/>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0" fontId="27" fillId="0" borderId="459" applyNumberFormat="0" applyFill="0" applyAlignment="0" applyProtection="0"/>
    <xf numFmtId="49" fontId="4" fillId="0" borderId="461" applyNumberFormat="0" applyFont="0" applyFill="0" applyBorder="0" applyProtection="0">
      <alignment horizontal="left" vertical="center" indent="2"/>
    </xf>
    <xf numFmtId="0" fontId="4" fillId="0" borderId="457">
      <alignment horizontal="left" vertical="center" wrapText="1" indent="2"/>
    </xf>
    <xf numFmtId="0" fontId="50" fillId="0" borderId="462"/>
    <xf numFmtId="4" fontId="4" fillId="0" borderId="461" applyFill="0" applyBorder="0" applyProtection="0">
      <alignment horizontal="right" vertical="center"/>
    </xf>
    <xf numFmtId="0" fontId="4" fillId="0" borderId="461" applyNumberFormat="0" applyFill="0" applyAlignment="0" applyProtection="0"/>
    <xf numFmtId="196" fontId="4" fillId="0" borderId="461">
      <alignment horizontal="right" vertical="center"/>
    </xf>
    <xf numFmtId="49" fontId="5" fillId="0" borderId="461" applyNumberFormat="0" applyFill="0" applyBorder="0" applyProtection="0">
      <alignment horizontal="left" vertical="center"/>
    </xf>
    <xf numFmtId="0" fontId="50" fillId="0" borderId="462"/>
    <xf numFmtId="0" fontId="6" fillId="24" borderId="461">
      <alignment horizontal="right" vertical="center"/>
    </xf>
    <xf numFmtId="0" fontId="18" fillId="25" borderId="456" applyNumberFormat="0" applyAlignment="0" applyProtection="0"/>
    <xf numFmtId="0" fontId="24" fillId="10" borderId="456" applyNumberFormat="0" applyAlignment="0" applyProtection="0"/>
    <xf numFmtId="0" fontId="9" fillId="31" borderId="460" applyNumberFormat="0" applyFont="0" applyAlignment="0" applyProtection="0"/>
    <xf numFmtId="0" fontId="14" fillId="25" borderId="455" applyNumberFormat="0" applyAlignment="0" applyProtection="0"/>
    <xf numFmtId="0" fontId="4" fillId="30" borderId="461"/>
    <xf numFmtId="0" fontId="3" fillId="0" borderId="461" applyNumberFormat="0" applyFill="0" applyProtection="0">
      <alignment horizontal="right"/>
    </xf>
    <xf numFmtId="0" fontId="44" fillId="34" borderId="461" applyNumberFormat="0" applyProtection="0">
      <alignment horizontal="right"/>
    </xf>
    <xf numFmtId="0" fontId="44" fillId="34" borderId="461" applyNumberFormat="0" applyProtection="0">
      <alignment horizontal="left"/>
    </xf>
    <xf numFmtId="0" fontId="3" fillId="0" borderId="461" applyNumberFormat="0" applyFill="0" applyProtection="0">
      <alignment horizontal="right"/>
    </xf>
    <xf numFmtId="0" fontId="26" fillId="0" borderId="459" applyNumberFormat="0" applyFill="0" applyAlignment="0" applyProtection="0"/>
    <xf numFmtId="9" fontId="1" fillId="0" borderId="0" applyFont="0" applyFill="0" applyBorder="0" applyAlignment="0" applyProtection="0"/>
    <xf numFmtId="0" fontId="66" fillId="0" borderId="0" applyNumberFormat="0" applyFill="0" applyBorder="0" applyAlignment="0" applyProtection="0"/>
    <xf numFmtId="0" fontId="73" fillId="0" borderId="0"/>
    <xf numFmtId="43" fontId="1" fillId="0" borderId="0" applyFont="0" applyFill="0" applyBorder="0" applyAlignment="0" applyProtection="0"/>
  </cellStyleXfs>
  <cellXfs count="90">
    <xf numFmtId="0" fontId="0" fillId="0" borderId="0" xfId="0"/>
    <xf numFmtId="1" fontId="0" fillId="0" borderId="0" xfId="0" applyNumberFormat="1"/>
    <xf numFmtId="165" fontId="0" fillId="0" borderId="0" xfId="0" applyNumberFormat="1"/>
    <xf numFmtId="0" fontId="67" fillId="0" borderId="0" xfId="0" applyFont="1" applyAlignment="1">
      <alignment horizontal="left" indent="1"/>
    </xf>
    <xf numFmtId="0" fontId="68" fillId="0" borderId="0" xfId="0" applyFont="1" applyAlignment="1">
      <alignment horizontal="left" indent="1"/>
    </xf>
    <xf numFmtId="0" fontId="66" fillId="0" borderId="0" xfId="43458" applyBorder="1" applyAlignment="1">
      <alignment horizontal="left" indent="1"/>
    </xf>
    <xf numFmtId="0" fontId="69" fillId="0" borderId="0" xfId="43458" applyFont="1" applyBorder="1" applyAlignment="1">
      <alignment horizontal="left" indent="1"/>
    </xf>
    <xf numFmtId="0" fontId="70" fillId="0" borderId="0" xfId="43458" applyFont="1" applyBorder="1" applyAlignment="1">
      <alignment horizontal="left" indent="1"/>
    </xf>
    <xf numFmtId="0" fontId="71" fillId="0" borderId="0" xfId="43458" applyFont="1" applyBorder="1" applyAlignment="1">
      <alignment horizontal="left" indent="1"/>
    </xf>
    <xf numFmtId="0" fontId="68" fillId="0" borderId="0" xfId="0" applyFont="1" applyAlignment="1">
      <alignment horizontal="left" indent="2"/>
    </xf>
    <xf numFmtId="0" fontId="72" fillId="0" borderId="0" xfId="0" applyFont="1" applyAlignment="1">
      <alignment horizontal="left" vertical="center" indent="2"/>
    </xf>
    <xf numFmtId="0" fontId="0" fillId="38" borderId="0" xfId="0" applyFill="1"/>
    <xf numFmtId="0" fontId="75" fillId="0" borderId="0" xfId="0" applyFont="1"/>
    <xf numFmtId="0" fontId="74" fillId="0" borderId="0" xfId="0" applyFont="1"/>
    <xf numFmtId="0" fontId="77" fillId="3" borderId="2" xfId="0" applyFont="1" applyFill="1" applyBorder="1" applyAlignment="1">
      <alignment vertical="center" wrapText="1"/>
    </xf>
    <xf numFmtId="0" fontId="76" fillId="3" borderId="2" xfId="0" applyFont="1" applyFill="1" applyBorder="1" applyAlignment="1">
      <alignment vertical="center" wrapText="1"/>
    </xf>
    <xf numFmtId="0" fontId="77" fillId="38" borderId="2" xfId="0" applyFont="1" applyFill="1" applyBorder="1" applyAlignment="1">
      <alignment horizontal="center" vertical="center" wrapText="1"/>
    </xf>
    <xf numFmtId="0" fontId="74" fillId="38" borderId="0" xfId="0" applyFont="1" applyFill="1"/>
    <xf numFmtId="0" fontId="77" fillId="38" borderId="2" xfId="0" applyFont="1" applyFill="1" applyBorder="1" applyAlignment="1">
      <alignment vertical="center" wrapText="1"/>
    </xf>
    <xf numFmtId="0" fontId="0" fillId="3" borderId="0" xfId="0" applyFill="1"/>
    <xf numFmtId="0" fontId="76" fillId="36" borderId="2" xfId="0" applyFont="1" applyFill="1" applyBorder="1" applyAlignment="1">
      <alignment vertical="center" wrapText="1"/>
    </xf>
    <xf numFmtId="4" fontId="0" fillId="0" borderId="0" xfId="0" applyNumberFormat="1"/>
    <xf numFmtId="3" fontId="0" fillId="0" borderId="0" xfId="0" applyNumberFormat="1"/>
    <xf numFmtId="166" fontId="0" fillId="0" borderId="0" xfId="0" applyNumberFormat="1"/>
    <xf numFmtId="196" fontId="0" fillId="0" borderId="0" xfId="0" applyNumberFormat="1"/>
    <xf numFmtId="0" fontId="77" fillId="36" borderId="2" xfId="0" applyFont="1" applyFill="1" applyBorder="1" applyAlignment="1">
      <alignment horizontal="right" vertical="center" wrapText="1"/>
    </xf>
    <xf numFmtId="3" fontId="77" fillId="38" borderId="2" xfId="0" applyNumberFormat="1" applyFont="1" applyFill="1" applyBorder="1" applyAlignment="1">
      <alignment horizontal="center" vertical="center" wrapText="1"/>
    </xf>
    <xf numFmtId="166" fontId="74" fillId="0" borderId="0" xfId="0" applyNumberFormat="1" applyFont="1"/>
    <xf numFmtId="196" fontId="74" fillId="0" borderId="0" xfId="0" applyNumberFormat="1" applyFont="1"/>
    <xf numFmtId="0" fontId="80" fillId="0" borderId="0" xfId="0" applyFont="1"/>
    <xf numFmtId="166" fontId="80" fillId="0" borderId="0" xfId="0" applyNumberFormat="1" applyFont="1"/>
    <xf numFmtId="0" fontId="76" fillId="3" borderId="464" xfId="0" applyFont="1" applyFill="1" applyBorder="1" applyAlignment="1">
      <alignment vertical="center" wrapText="1"/>
    </xf>
    <xf numFmtId="0" fontId="0" fillId="0" borderId="0" xfId="0" applyAlignment="1">
      <alignment vertical="center"/>
    </xf>
    <xf numFmtId="4" fontId="74" fillId="0" borderId="0" xfId="0" applyNumberFormat="1" applyFont="1"/>
    <xf numFmtId="0" fontId="74" fillId="3" borderId="0" xfId="0" applyFont="1" applyFill="1"/>
    <xf numFmtId="166" fontId="77" fillId="3" borderId="2" xfId="0" applyNumberFormat="1" applyFont="1" applyFill="1" applyBorder="1" applyAlignment="1">
      <alignment horizontal="right" vertical="center" wrapText="1"/>
    </xf>
    <xf numFmtId="0" fontId="76" fillId="37" borderId="2" xfId="0" applyFont="1" applyFill="1" applyBorder="1" applyAlignment="1">
      <alignment vertical="center" wrapText="1"/>
    </xf>
    <xf numFmtId="0" fontId="76" fillId="37" borderId="2" xfId="0" applyFont="1" applyFill="1" applyBorder="1" applyAlignment="1">
      <alignment horizontal="center" vertical="center" wrapText="1"/>
    </xf>
    <xf numFmtId="0" fontId="76" fillId="37" borderId="2" xfId="0" applyFont="1" applyFill="1" applyBorder="1" applyAlignment="1">
      <alignment horizontal="right" vertical="center" wrapText="1"/>
    </xf>
    <xf numFmtId="3" fontId="76" fillId="0" borderId="2" xfId="0" applyNumberFormat="1" applyFont="1" applyBorder="1" applyAlignment="1">
      <alignment horizontal="left" vertical="center" wrapText="1"/>
    </xf>
    <xf numFmtId="0" fontId="77" fillId="0" borderId="2" xfId="0" applyFont="1" applyBorder="1" applyAlignment="1">
      <alignment horizontal="center" vertical="center" wrapText="1"/>
    </xf>
    <xf numFmtId="0" fontId="77" fillId="0" borderId="2" xfId="0" applyFont="1" applyBorder="1" applyAlignment="1">
      <alignment horizontal="right" vertical="center" wrapText="1"/>
    </xf>
    <xf numFmtId="3" fontId="77" fillId="3" borderId="2" xfId="0" applyNumberFormat="1" applyFont="1" applyFill="1" applyBorder="1" applyAlignment="1">
      <alignment horizontal="center" vertical="center" wrapText="1"/>
    </xf>
    <xf numFmtId="0" fontId="77" fillId="3" borderId="2" xfId="0" applyFont="1" applyFill="1" applyBorder="1" applyAlignment="1">
      <alignment horizontal="center" vertical="center" wrapText="1"/>
    </xf>
    <xf numFmtId="0" fontId="77" fillId="3" borderId="464" xfId="0" applyFont="1" applyFill="1" applyBorder="1" applyAlignment="1">
      <alignment horizontal="center" vertical="center" wrapText="1"/>
    </xf>
    <xf numFmtId="0" fontId="77" fillId="36" borderId="2" xfId="0" applyFont="1" applyFill="1" applyBorder="1" applyAlignment="1">
      <alignment horizontal="center" vertical="center" wrapText="1"/>
    </xf>
    <xf numFmtId="0" fontId="77" fillId="0" borderId="2" xfId="0" applyFont="1" applyBorder="1" applyAlignment="1">
      <alignment vertical="center" wrapText="1"/>
    </xf>
    <xf numFmtId="0" fontId="76" fillId="38" borderId="464" xfId="0" applyFont="1" applyFill="1" applyBorder="1" applyAlignment="1">
      <alignment vertical="center" wrapText="1"/>
    </xf>
    <xf numFmtId="0" fontId="77" fillId="38" borderId="464" xfId="0" applyFont="1" applyFill="1" applyBorder="1" applyAlignment="1">
      <alignment horizontal="center" vertical="center" wrapText="1"/>
    </xf>
    <xf numFmtId="0" fontId="76" fillId="38" borderId="2" xfId="0" applyFont="1" applyFill="1" applyBorder="1" applyAlignment="1">
      <alignment vertical="center" wrapText="1"/>
    </xf>
    <xf numFmtId="0" fontId="76" fillId="3" borderId="463" xfId="0" applyFont="1" applyFill="1" applyBorder="1" applyAlignment="1">
      <alignment vertical="center" wrapText="1"/>
    </xf>
    <xf numFmtId="3" fontId="77" fillId="3" borderId="463" xfId="0" applyNumberFormat="1" applyFont="1" applyFill="1" applyBorder="1" applyAlignment="1">
      <alignment horizontal="center" vertical="center" wrapText="1"/>
    </xf>
    <xf numFmtId="1" fontId="77" fillId="39" borderId="464" xfId="0" applyNumberFormat="1" applyFont="1" applyFill="1" applyBorder="1" applyAlignment="1">
      <alignment horizontal="right" vertical="center" wrapText="1"/>
    </xf>
    <xf numFmtId="1" fontId="77" fillId="39" borderId="2" xfId="0" applyNumberFormat="1" applyFont="1" applyFill="1" applyBorder="1" applyAlignment="1">
      <alignment horizontal="right" vertical="center" wrapText="1"/>
    </xf>
    <xf numFmtId="9" fontId="77" fillId="38" borderId="2" xfId="43457" applyFont="1" applyFill="1" applyBorder="1" applyAlignment="1">
      <alignment horizontal="right" vertical="center" wrapText="1"/>
    </xf>
    <xf numFmtId="1" fontId="77" fillId="3" borderId="2" xfId="0" applyNumberFormat="1" applyFont="1" applyFill="1" applyBorder="1" applyAlignment="1">
      <alignment horizontal="right" vertical="center" wrapText="1"/>
    </xf>
    <xf numFmtId="3" fontId="77" fillId="3" borderId="2" xfId="0" applyNumberFormat="1" applyFont="1" applyFill="1" applyBorder="1" applyAlignment="1">
      <alignment horizontal="right" vertical="center" wrapText="1"/>
    </xf>
    <xf numFmtId="202" fontId="77" fillId="38" borderId="2" xfId="43457" applyNumberFormat="1" applyFont="1" applyFill="1" applyBorder="1" applyAlignment="1">
      <alignment horizontal="right" vertical="center" wrapText="1"/>
    </xf>
    <xf numFmtId="1" fontId="77" fillId="38" borderId="2" xfId="0" applyNumberFormat="1" applyFont="1" applyFill="1" applyBorder="1" applyAlignment="1">
      <alignment horizontal="right" vertical="center" wrapText="1"/>
    </xf>
    <xf numFmtId="1" fontId="77" fillId="38" borderId="464" xfId="0" applyNumberFormat="1" applyFont="1" applyFill="1" applyBorder="1" applyAlignment="1">
      <alignment horizontal="right" vertical="center" wrapText="1"/>
    </xf>
    <xf numFmtId="1" fontId="77" fillId="3" borderId="464" xfId="0" applyNumberFormat="1" applyFont="1" applyFill="1" applyBorder="1" applyAlignment="1">
      <alignment horizontal="right" vertical="center" wrapText="1"/>
    </xf>
    <xf numFmtId="3" fontId="77" fillId="3" borderId="463" xfId="0" applyNumberFormat="1" applyFont="1" applyFill="1" applyBorder="1" applyAlignment="1">
      <alignment horizontal="right" vertical="center" wrapText="1"/>
    </xf>
    <xf numFmtId="0" fontId="77" fillId="3" borderId="465" xfId="0" applyFont="1" applyFill="1" applyBorder="1" applyAlignment="1">
      <alignment vertical="center" wrapText="1"/>
    </xf>
    <xf numFmtId="0" fontId="77" fillId="3" borderId="465" xfId="0" applyFont="1" applyFill="1" applyBorder="1" applyAlignment="1">
      <alignment horizontal="center" vertical="center" wrapText="1"/>
    </xf>
    <xf numFmtId="9" fontId="77" fillId="3" borderId="465" xfId="43457" applyFont="1" applyFill="1" applyBorder="1" applyAlignment="1">
      <alignment horizontal="right" vertical="center" wrapText="1"/>
    </xf>
    <xf numFmtId="9" fontId="77" fillId="3" borderId="2" xfId="43457" applyFont="1" applyFill="1" applyBorder="1" applyAlignment="1">
      <alignment horizontal="right" vertical="center" wrapText="1"/>
    </xf>
    <xf numFmtId="3" fontId="77" fillId="38" borderId="2" xfId="0" applyNumberFormat="1" applyFont="1" applyFill="1" applyBorder="1" applyAlignment="1">
      <alignment horizontal="right" vertical="center" wrapText="1"/>
    </xf>
    <xf numFmtId="3" fontId="77" fillId="38" borderId="464" xfId="0" applyNumberFormat="1" applyFont="1" applyFill="1" applyBorder="1" applyAlignment="1">
      <alignment horizontal="center" vertical="center" wrapText="1"/>
    </xf>
    <xf numFmtId="3" fontId="77" fillId="38" borderId="464" xfId="0" applyNumberFormat="1" applyFont="1" applyFill="1" applyBorder="1" applyAlignment="1">
      <alignment horizontal="right" vertical="center" wrapText="1"/>
    </xf>
    <xf numFmtId="0" fontId="0" fillId="0" borderId="0" xfId="0" applyFill="1"/>
    <xf numFmtId="0" fontId="78" fillId="0" borderId="0" xfId="0" applyFont="1" applyFill="1"/>
    <xf numFmtId="165" fontId="0" fillId="0" borderId="466" xfId="43460" applyNumberFormat="1" applyFont="1" applyFill="1" applyBorder="1" applyProtection="1">
      <protection locked="0"/>
    </xf>
    <xf numFmtId="0" fontId="82" fillId="0" borderId="461" xfId="0" applyFont="1" applyFill="1" applyBorder="1" applyAlignment="1">
      <alignment horizontal="left" vertical="top"/>
    </xf>
    <xf numFmtId="0" fontId="82" fillId="0" borderId="461" xfId="0" applyFont="1" applyFill="1" applyBorder="1" applyAlignment="1">
      <alignment horizontal="center" vertical="top"/>
    </xf>
    <xf numFmtId="0" fontId="0" fillId="0" borderId="466" xfId="0" applyFill="1" applyBorder="1"/>
    <xf numFmtId="0" fontId="0" fillId="0" borderId="466" xfId="0" applyFill="1" applyBorder="1" applyAlignment="1">
      <alignment horizontal="left"/>
    </xf>
    <xf numFmtId="0" fontId="0" fillId="0" borderId="466" xfId="0" applyFill="1" applyBorder="1" applyAlignment="1" applyProtection="1">
      <alignment horizontal="left"/>
      <protection locked="0"/>
    </xf>
    <xf numFmtId="165" fontId="0" fillId="0" borderId="466" xfId="0" applyNumberFormat="1" applyFill="1" applyBorder="1" applyProtection="1">
      <protection locked="0"/>
    </xf>
    <xf numFmtId="0" fontId="0" fillId="0" borderId="466" xfId="0" applyFill="1" applyBorder="1" applyProtection="1">
      <protection locked="0"/>
    </xf>
    <xf numFmtId="2" fontId="0" fillId="0" borderId="466" xfId="0" applyNumberFormat="1" applyFill="1" applyBorder="1" applyProtection="1">
      <protection locked="0"/>
    </xf>
    <xf numFmtId="165" fontId="0" fillId="0" borderId="466" xfId="43457" applyNumberFormat="1" applyFont="1" applyFill="1" applyBorder="1" applyProtection="1">
      <protection locked="0"/>
    </xf>
    <xf numFmtId="1" fontId="0" fillId="0" borderId="466" xfId="0" applyNumberFormat="1" applyFill="1" applyBorder="1" applyAlignment="1" applyProtection="1">
      <alignment horizontal="right"/>
      <protection locked="0"/>
    </xf>
    <xf numFmtId="1" fontId="0" fillId="0" borderId="466" xfId="0" applyNumberFormat="1" applyFill="1" applyBorder="1" applyAlignment="1">
      <alignment horizontal="right"/>
    </xf>
    <xf numFmtId="3" fontId="0" fillId="0" borderId="466" xfId="0" applyNumberFormat="1" applyFill="1" applyBorder="1" applyProtection="1">
      <protection locked="0"/>
    </xf>
    <xf numFmtId="0" fontId="0" fillId="0" borderId="462" xfId="0" applyFill="1" applyBorder="1" applyAlignment="1" applyProtection="1">
      <alignment horizontal="left"/>
      <protection locked="0"/>
    </xf>
    <xf numFmtId="165" fontId="0" fillId="0" borderId="0" xfId="0" applyNumberFormat="1" applyFill="1"/>
    <xf numFmtId="0" fontId="0" fillId="0" borderId="5" xfId="0" applyFill="1" applyBorder="1" applyAlignment="1" applyProtection="1">
      <alignment horizontal="left"/>
      <protection locked="0"/>
    </xf>
    <xf numFmtId="0" fontId="84" fillId="0" borderId="466" xfId="0" applyFont="1" applyFill="1" applyBorder="1" applyAlignment="1" applyProtection="1">
      <alignment horizontal="left" vertical="center"/>
      <protection locked="0"/>
    </xf>
    <xf numFmtId="0" fontId="85" fillId="0" borderId="0" xfId="0" applyFont="1" applyAlignment="1">
      <alignment horizontal="left" indent="1"/>
    </xf>
    <xf numFmtId="0" fontId="72" fillId="0" borderId="0" xfId="0" applyFont="1" applyAlignment="1">
      <alignment horizontal="left" vertical="center" indent="1"/>
    </xf>
  </cellXfs>
  <cellStyles count="43461">
    <cellStyle name="???????????" xfId="9" xr:uid="{00000000-0005-0000-0000-000000000000}"/>
    <cellStyle name="???????_2++" xfId="10" xr:uid="{00000000-0005-0000-0000-000001000000}"/>
    <cellStyle name="0mitP" xfId="2565" xr:uid="{00000000-0005-0000-0000-000002000000}"/>
    <cellStyle name="0ohneP" xfId="2566" xr:uid="{00000000-0005-0000-0000-000003000000}"/>
    <cellStyle name="10mitP" xfId="855" xr:uid="{00000000-0005-0000-0000-000004000000}"/>
    <cellStyle name="10mitP 2" xfId="913" xr:uid="{00000000-0005-0000-0000-000005000000}"/>
    <cellStyle name="12mitP" xfId="856" xr:uid="{00000000-0005-0000-0000-000006000000}"/>
    <cellStyle name="12mitP 2" xfId="914" xr:uid="{00000000-0005-0000-0000-000007000000}"/>
    <cellStyle name="12ohneP" xfId="857" xr:uid="{00000000-0005-0000-0000-000008000000}"/>
    <cellStyle name="12ohneP 2" xfId="915" xr:uid="{00000000-0005-0000-0000-000009000000}"/>
    <cellStyle name="13mitP" xfId="858" xr:uid="{00000000-0005-0000-0000-00000A000000}"/>
    <cellStyle name="13mitP 2" xfId="916" xr:uid="{00000000-0005-0000-0000-00000B000000}"/>
    <cellStyle name="1mitP" xfId="859" xr:uid="{00000000-0005-0000-0000-00000C000000}"/>
    <cellStyle name="1mitP 2" xfId="917" xr:uid="{00000000-0005-0000-0000-00000D000000}"/>
    <cellStyle name="1ohneP" xfId="860" xr:uid="{00000000-0005-0000-0000-00000E000000}"/>
    <cellStyle name="20 % - Akzent1 2" xfId="11" xr:uid="{00000000-0005-0000-0000-00000F000000}"/>
    <cellStyle name="20 % - Akzent1 3" xfId="12" xr:uid="{00000000-0005-0000-0000-000010000000}"/>
    <cellStyle name="20 % - Akzent2 2" xfId="13" xr:uid="{00000000-0005-0000-0000-000011000000}"/>
    <cellStyle name="20 % - Akzent2 3" xfId="14" xr:uid="{00000000-0005-0000-0000-000012000000}"/>
    <cellStyle name="20 % - Akzent3 2" xfId="15" xr:uid="{00000000-0005-0000-0000-000013000000}"/>
    <cellStyle name="20 % - Akzent3 3" xfId="16" xr:uid="{00000000-0005-0000-0000-000014000000}"/>
    <cellStyle name="20 % - Akzent4 2" xfId="17" xr:uid="{00000000-0005-0000-0000-000015000000}"/>
    <cellStyle name="20 % - Akzent4 3" xfId="18" xr:uid="{00000000-0005-0000-0000-000016000000}"/>
    <cellStyle name="20 % - Akzent5 2" xfId="19" xr:uid="{00000000-0005-0000-0000-000017000000}"/>
    <cellStyle name="20 % - Akzent5 3" xfId="20" xr:uid="{00000000-0005-0000-0000-000018000000}"/>
    <cellStyle name="20 % - Akzent6 2" xfId="21" xr:uid="{00000000-0005-0000-0000-000019000000}"/>
    <cellStyle name="20 % - Akzent6 3" xfId="22" xr:uid="{00000000-0005-0000-0000-00001A000000}"/>
    <cellStyle name="20% - Accent1" xfId="2567" xr:uid="{00000000-0005-0000-0000-00001B000000}"/>
    <cellStyle name="20% - Accent1 2" xfId="23" xr:uid="{00000000-0005-0000-0000-00001C000000}"/>
    <cellStyle name="20% - Accent1 3" xfId="24" xr:uid="{00000000-0005-0000-0000-00001D000000}"/>
    <cellStyle name="20% - Accent2" xfId="2568" xr:uid="{00000000-0005-0000-0000-00001E000000}"/>
    <cellStyle name="20% - Accent2 2" xfId="25" xr:uid="{00000000-0005-0000-0000-00001F000000}"/>
    <cellStyle name="20% - Accent2 3" xfId="26" xr:uid="{00000000-0005-0000-0000-000020000000}"/>
    <cellStyle name="20% - Accent3" xfId="2569" xr:uid="{00000000-0005-0000-0000-000021000000}"/>
    <cellStyle name="20% - Accent3 2" xfId="27" xr:uid="{00000000-0005-0000-0000-000022000000}"/>
    <cellStyle name="20% - Accent3 3" xfId="28" xr:uid="{00000000-0005-0000-0000-000023000000}"/>
    <cellStyle name="20% - Accent4" xfId="2570" xr:uid="{00000000-0005-0000-0000-000024000000}"/>
    <cellStyle name="20% - Accent4 2" xfId="29" xr:uid="{00000000-0005-0000-0000-000025000000}"/>
    <cellStyle name="20% - Accent4 3" xfId="30" xr:uid="{00000000-0005-0000-0000-000026000000}"/>
    <cellStyle name="20% - Accent5" xfId="2571" xr:uid="{00000000-0005-0000-0000-000027000000}"/>
    <cellStyle name="20% - Accent5 2" xfId="31" xr:uid="{00000000-0005-0000-0000-000028000000}"/>
    <cellStyle name="20% - Accent5 3" xfId="32" xr:uid="{00000000-0005-0000-0000-000029000000}"/>
    <cellStyle name="20% - Accent6" xfId="2572" xr:uid="{00000000-0005-0000-0000-00002A000000}"/>
    <cellStyle name="20% - Accent6 2" xfId="33" xr:uid="{00000000-0005-0000-0000-00002B000000}"/>
    <cellStyle name="20% - Accent6 3" xfId="34" xr:uid="{00000000-0005-0000-0000-00002C000000}"/>
    <cellStyle name="20% - Akzent1" xfId="2573" xr:uid="{00000000-0005-0000-0000-00002D000000}"/>
    <cellStyle name="20% - Akzent2" xfId="2574" xr:uid="{00000000-0005-0000-0000-00002E000000}"/>
    <cellStyle name="20% - Akzent3" xfId="2575" xr:uid="{00000000-0005-0000-0000-00002F000000}"/>
    <cellStyle name="20% - Akzent4" xfId="2576" xr:uid="{00000000-0005-0000-0000-000030000000}"/>
    <cellStyle name="20% - Akzent5" xfId="2577" xr:uid="{00000000-0005-0000-0000-000031000000}"/>
    <cellStyle name="20% - Akzent6" xfId="2578" xr:uid="{00000000-0005-0000-0000-000032000000}"/>
    <cellStyle name="2mitP" xfId="861" xr:uid="{00000000-0005-0000-0000-000033000000}"/>
    <cellStyle name="2ohneP" xfId="862" xr:uid="{00000000-0005-0000-0000-000034000000}"/>
    <cellStyle name="2x indented GHG Textfiels" xfId="5" xr:uid="{00000000-0005-0000-0000-000035000000}"/>
    <cellStyle name="2x indented GHG Textfiels 2" xfId="35" xr:uid="{00000000-0005-0000-0000-000036000000}"/>
    <cellStyle name="2x indented GHG Textfiels 2 2" xfId="36" xr:uid="{00000000-0005-0000-0000-000037000000}"/>
    <cellStyle name="2x indented GHG Textfiels 3" xfId="37" xr:uid="{00000000-0005-0000-0000-000038000000}"/>
    <cellStyle name="2x indented GHG Textfiels 3 10" xfId="12028" xr:uid="{00000000-0005-0000-0000-000039000000}"/>
    <cellStyle name="2x indented GHG Textfiels 3 11" xfId="7070" xr:uid="{00000000-0005-0000-0000-00003A000000}"/>
    <cellStyle name="2x indented GHG Textfiels 3 12" xfId="20086" xr:uid="{00000000-0005-0000-0000-00003B000000}"/>
    <cellStyle name="2x indented GHG Textfiels 3 13" xfId="24075" xr:uid="{00000000-0005-0000-0000-00003C000000}"/>
    <cellStyle name="2x indented GHG Textfiels 3 14" xfId="8064" xr:uid="{00000000-0005-0000-0000-00003D000000}"/>
    <cellStyle name="2x indented GHG Textfiels 3 15" xfId="31955" xr:uid="{00000000-0005-0000-0000-00003E000000}"/>
    <cellStyle name="2x indented GHG Textfiels 3 16" xfId="15964" xr:uid="{00000000-0005-0000-0000-00003F000000}"/>
    <cellStyle name="2x indented GHG Textfiels 3 2" xfId="38" xr:uid="{00000000-0005-0000-0000-000040000000}"/>
    <cellStyle name="2x indented GHG Textfiels 3 2 10" xfId="12027" xr:uid="{00000000-0005-0000-0000-000041000000}"/>
    <cellStyle name="2x indented GHG Textfiels 3 2 11" xfId="16188" xr:uid="{00000000-0005-0000-0000-000042000000}"/>
    <cellStyle name="2x indented GHG Textfiels 3 2 12" xfId="20085" xr:uid="{00000000-0005-0000-0000-000043000000}"/>
    <cellStyle name="2x indented GHG Textfiels 3 2 13" xfId="24074" xr:uid="{00000000-0005-0000-0000-000044000000}"/>
    <cellStyle name="2x indented GHG Textfiels 3 2 14" xfId="28154" xr:uid="{00000000-0005-0000-0000-000045000000}"/>
    <cellStyle name="2x indented GHG Textfiels 3 2 15" xfId="31954" xr:uid="{00000000-0005-0000-0000-000046000000}"/>
    <cellStyle name="2x indented GHG Textfiels 3 2 16" xfId="35885" xr:uid="{00000000-0005-0000-0000-000047000000}"/>
    <cellStyle name="2x indented GHG Textfiels 3 2 2" xfId="39" xr:uid="{00000000-0005-0000-0000-000048000000}"/>
    <cellStyle name="2x indented GHG Textfiels 3 2 2 10" xfId="16187" xr:uid="{00000000-0005-0000-0000-000049000000}"/>
    <cellStyle name="2x indented GHG Textfiels 3 2 2 11" xfId="20084" xr:uid="{00000000-0005-0000-0000-00004A000000}"/>
    <cellStyle name="2x indented GHG Textfiels 3 2 2 12" xfId="24073" xr:uid="{00000000-0005-0000-0000-00004B000000}"/>
    <cellStyle name="2x indented GHG Textfiels 3 2 2 13" xfId="28153" xr:uid="{00000000-0005-0000-0000-00004C000000}"/>
    <cellStyle name="2x indented GHG Textfiels 3 2 2 14" xfId="31953" xr:uid="{00000000-0005-0000-0000-00004D000000}"/>
    <cellStyle name="2x indented GHG Textfiels 3 2 2 15" xfId="35884" xr:uid="{00000000-0005-0000-0000-00004E000000}"/>
    <cellStyle name="2x indented GHG Textfiels 3 2 2 2" xfId="40" xr:uid="{00000000-0005-0000-0000-00004F000000}"/>
    <cellStyle name="2x indented GHG Textfiels 3 2 2 2 10" xfId="20083" xr:uid="{00000000-0005-0000-0000-000050000000}"/>
    <cellStyle name="2x indented GHG Textfiels 3 2 2 2 11" xfId="24072" xr:uid="{00000000-0005-0000-0000-000051000000}"/>
    <cellStyle name="2x indented GHG Textfiels 3 2 2 2 12" xfId="28150" xr:uid="{00000000-0005-0000-0000-000052000000}"/>
    <cellStyle name="2x indented GHG Textfiels 3 2 2 2 13" xfId="31952" xr:uid="{00000000-0005-0000-0000-000053000000}"/>
    <cellStyle name="2x indented GHG Textfiels 3 2 2 2 14" xfId="35883" xr:uid="{00000000-0005-0000-0000-000054000000}"/>
    <cellStyle name="2x indented GHG Textfiels 3 2 2 2 2" xfId="2650" xr:uid="{00000000-0005-0000-0000-000055000000}"/>
    <cellStyle name="2x indented GHG Textfiels 3 2 2 2 2 10" xfId="28159" xr:uid="{00000000-0005-0000-0000-000056000000}"/>
    <cellStyle name="2x indented GHG Textfiels 3 2 2 2 2 11" xfId="31982" xr:uid="{00000000-0005-0000-0000-000057000000}"/>
    <cellStyle name="2x indented GHG Textfiels 3 2 2 2 2 12" xfId="35889" xr:uid="{00000000-0005-0000-0000-000058000000}"/>
    <cellStyle name="2x indented GHG Textfiels 3 2 2 2 2 13" xfId="39679" xr:uid="{00000000-0005-0000-0000-000059000000}"/>
    <cellStyle name="2x indented GHG Textfiels 3 2 2 2 2 2" xfId="4951" xr:uid="{00000000-0005-0000-0000-00005A000000}"/>
    <cellStyle name="2x indented GHG Textfiels 3 2 2 2 2 2 10" xfId="41935" xr:uid="{00000000-0005-0000-0000-00005B000000}"/>
    <cellStyle name="2x indented GHG Textfiels 3 2 2 2 2 2 2" xfId="10479" xr:uid="{00000000-0005-0000-0000-00005C000000}"/>
    <cellStyle name="2x indented GHG Textfiels 3 2 2 2 2 2 3" xfId="14386" xr:uid="{00000000-0005-0000-0000-00005D000000}"/>
    <cellStyle name="2x indented GHG Textfiels 3 2 2 2 2 2 4" xfId="18478" xr:uid="{00000000-0005-0000-0000-00005E000000}"/>
    <cellStyle name="2x indented GHG Textfiels 3 2 2 2 2 2 5" xfId="22408" xr:uid="{00000000-0005-0000-0000-00005F000000}"/>
    <cellStyle name="2x indented GHG Textfiels 3 2 2 2 2 2 6" xfId="26434" xr:uid="{00000000-0005-0000-0000-000060000000}"/>
    <cellStyle name="2x indented GHG Textfiels 3 2 2 2 2 2 7" xfId="30423" xr:uid="{00000000-0005-0000-0000-000061000000}"/>
    <cellStyle name="2x indented GHG Textfiels 3 2 2 2 2 2 8" xfId="34254" xr:uid="{00000000-0005-0000-0000-000062000000}"/>
    <cellStyle name="2x indented GHG Textfiels 3 2 2 2 2 2 9" xfId="38145" xr:uid="{00000000-0005-0000-0000-000063000000}"/>
    <cellStyle name="2x indented GHG Textfiels 3 2 2 2 2 3" xfId="4323" xr:uid="{00000000-0005-0000-0000-000064000000}"/>
    <cellStyle name="2x indented GHG Textfiels 3 2 2 2 2 3 10" xfId="41307" xr:uid="{00000000-0005-0000-0000-000065000000}"/>
    <cellStyle name="2x indented GHG Textfiels 3 2 2 2 2 3 2" xfId="9851" xr:uid="{00000000-0005-0000-0000-000066000000}"/>
    <cellStyle name="2x indented GHG Textfiels 3 2 2 2 2 3 3" xfId="13758" xr:uid="{00000000-0005-0000-0000-000067000000}"/>
    <cellStyle name="2x indented GHG Textfiels 3 2 2 2 2 3 4" xfId="17850" xr:uid="{00000000-0005-0000-0000-000068000000}"/>
    <cellStyle name="2x indented GHG Textfiels 3 2 2 2 2 3 5" xfId="21780" xr:uid="{00000000-0005-0000-0000-000069000000}"/>
    <cellStyle name="2x indented GHG Textfiels 3 2 2 2 2 3 6" xfId="25806" xr:uid="{00000000-0005-0000-0000-00006A000000}"/>
    <cellStyle name="2x indented GHG Textfiels 3 2 2 2 2 3 7" xfId="29795" xr:uid="{00000000-0005-0000-0000-00006B000000}"/>
    <cellStyle name="2x indented GHG Textfiels 3 2 2 2 2 3 8" xfId="33626" xr:uid="{00000000-0005-0000-0000-00006C000000}"/>
    <cellStyle name="2x indented GHG Textfiels 3 2 2 2 2 3 9" xfId="37517" xr:uid="{00000000-0005-0000-0000-00006D000000}"/>
    <cellStyle name="2x indented GHG Textfiels 3 2 2 2 2 4" xfId="6032" xr:uid="{00000000-0005-0000-0000-00006E000000}"/>
    <cellStyle name="2x indented GHG Textfiels 3 2 2 2 2 4 10" xfId="43010" xr:uid="{00000000-0005-0000-0000-00006F000000}"/>
    <cellStyle name="2x indented GHG Textfiels 3 2 2 2 2 4 2" xfId="11561" xr:uid="{00000000-0005-0000-0000-000070000000}"/>
    <cellStyle name="2x indented GHG Textfiels 3 2 2 2 2 4 3" xfId="15465" xr:uid="{00000000-0005-0000-0000-000071000000}"/>
    <cellStyle name="2x indented GHG Textfiels 3 2 2 2 2 4 4" xfId="19559" xr:uid="{00000000-0005-0000-0000-000072000000}"/>
    <cellStyle name="2x indented GHG Textfiels 3 2 2 2 2 4 5" xfId="23486" xr:uid="{00000000-0005-0000-0000-000073000000}"/>
    <cellStyle name="2x indented GHG Textfiels 3 2 2 2 2 4 6" xfId="27513" xr:uid="{00000000-0005-0000-0000-000074000000}"/>
    <cellStyle name="2x indented GHG Textfiels 3 2 2 2 2 4 7" xfId="31498" xr:uid="{00000000-0005-0000-0000-000075000000}"/>
    <cellStyle name="2x indented GHG Textfiels 3 2 2 2 2 4 8" xfId="35331" xr:uid="{00000000-0005-0000-0000-000076000000}"/>
    <cellStyle name="2x indented GHG Textfiels 3 2 2 2 2 4 9" xfId="39220" xr:uid="{00000000-0005-0000-0000-000077000000}"/>
    <cellStyle name="2x indented GHG Textfiels 3 2 2 2 2 5" xfId="8185" xr:uid="{00000000-0005-0000-0000-000078000000}"/>
    <cellStyle name="2x indented GHG Textfiels 3 2 2 2 2 6" xfId="12101" xr:uid="{00000000-0005-0000-0000-000079000000}"/>
    <cellStyle name="2x indented GHG Textfiels 3 2 2 2 2 7" xfId="16194" xr:uid="{00000000-0005-0000-0000-00007A000000}"/>
    <cellStyle name="2x indented GHG Textfiels 3 2 2 2 2 8" xfId="20137" xr:uid="{00000000-0005-0000-0000-00007B000000}"/>
    <cellStyle name="2x indented GHG Textfiels 3 2 2 2 2 9" xfId="24155" xr:uid="{00000000-0005-0000-0000-00007C000000}"/>
    <cellStyle name="2x indented GHG Textfiels 3 2 2 2 3" xfId="3100" xr:uid="{00000000-0005-0000-0000-00007D000000}"/>
    <cellStyle name="2x indented GHG Textfiels 3 2 2 2 3 10" xfId="32432" xr:uid="{00000000-0005-0000-0000-00007E000000}"/>
    <cellStyle name="2x indented GHG Textfiels 3 2 2 2 3 11" xfId="36339" xr:uid="{00000000-0005-0000-0000-00007F000000}"/>
    <cellStyle name="2x indented GHG Textfiels 3 2 2 2 3 12" xfId="40129" xr:uid="{00000000-0005-0000-0000-000080000000}"/>
    <cellStyle name="2x indented GHG Textfiels 3 2 2 2 3 2" xfId="5401" xr:uid="{00000000-0005-0000-0000-000081000000}"/>
    <cellStyle name="2x indented GHG Textfiels 3 2 2 2 3 2 10" xfId="42385" xr:uid="{00000000-0005-0000-0000-000082000000}"/>
    <cellStyle name="2x indented GHG Textfiels 3 2 2 2 3 2 2" xfId="10929" xr:uid="{00000000-0005-0000-0000-000083000000}"/>
    <cellStyle name="2x indented GHG Textfiels 3 2 2 2 3 2 3" xfId="14836" xr:uid="{00000000-0005-0000-0000-000084000000}"/>
    <cellStyle name="2x indented GHG Textfiels 3 2 2 2 3 2 4" xfId="18928" xr:uid="{00000000-0005-0000-0000-000085000000}"/>
    <cellStyle name="2x indented GHG Textfiels 3 2 2 2 3 2 5" xfId="22858" xr:uid="{00000000-0005-0000-0000-000086000000}"/>
    <cellStyle name="2x indented GHG Textfiels 3 2 2 2 3 2 6" xfId="26884" xr:uid="{00000000-0005-0000-0000-000087000000}"/>
    <cellStyle name="2x indented GHG Textfiels 3 2 2 2 3 2 7" xfId="30873" xr:uid="{00000000-0005-0000-0000-000088000000}"/>
    <cellStyle name="2x indented GHG Textfiels 3 2 2 2 3 2 8" xfId="34704" xr:uid="{00000000-0005-0000-0000-000089000000}"/>
    <cellStyle name="2x indented GHG Textfiels 3 2 2 2 3 2 9" xfId="38595" xr:uid="{00000000-0005-0000-0000-00008A000000}"/>
    <cellStyle name="2x indented GHG Textfiels 3 2 2 2 3 3" xfId="4773" xr:uid="{00000000-0005-0000-0000-00008B000000}"/>
    <cellStyle name="2x indented GHG Textfiels 3 2 2 2 3 3 10" xfId="41757" xr:uid="{00000000-0005-0000-0000-00008C000000}"/>
    <cellStyle name="2x indented GHG Textfiels 3 2 2 2 3 3 2" xfId="10301" xr:uid="{00000000-0005-0000-0000-00008D000000}"/>
    <cellStyle name="2x indented GHG Textfiels 3 2 2 2 3 3 3" xfId="14208" xr:uid="{00000000-0005-0000-0000-00008E000000}"/>
    <cellStyle name="2x indented GHG Textfiels 3 2 2 2 3 3 4" xfId="18300" xr:uid="{00000000-0005-0000-0000-00008F000000}"/>
    <cellStyle name="2x indented GHG Textfiels 3 2 2 2 3 3 5" xfId="22230" xr:uid="{00000000-0005-0000-0000-000090000000}"/>
    <cellStyle name="2x indented GHG Textfiels 3 2 2 2 3 3 6" xfId="26256" xr:uid="{00000000-0005-0000-0000-000091000000}"/>
    <cellStyle name="2x indented GHG Textfiels 3 2 2 2 3 3 7" xfId="30245" xr:uid="{00000000-0005-0000-0000-000092000000}"/>
    <cellStyle name="2x indented GHG Textfiels 3 2 2 2 3 3 8" xfId="34076" xr:uid="{00000000-0005-0000-0000-000093000000}"/>
    <cellStyle name="2x indented GHG Textfiels 3 2 2 2 3 3 9" xfId="37967" xr:uid="{00000000-0005-0000-0000-000094000000}"/>
    <cellStyle name="2x indented GHG Textfiels 3 2 2 2 3 4" xfId="8635" xr:uid="{00000000-0005-0000-0000-000095000000}"/>
    <cellStyle name="2x indented GHG Textfiels 3 2 2 2 3 5" xfId="12551" xr:uid="{00000000-0005-0000-0000-000096000000}"/>
    <cellStyle name="2x indented GHG Textfiels 3 2 2 2 3 6" xfId="16644" xr:uid="{00000000-0005-0000-0000-000097000000}"/>
    <cellStyle name="2x indented GHG Textfiels 3 2 2 2 3 7" xfId="20587" xr:uid="{00000000-0005-0000-0000-000098000000}"/>
    <cellStyle name="2x indented GHG Textfiels 3 2 2 2 3 8" xfId="24605" xr:uid="{00000000-0005-0000-0000-000099000000}"/>
    <cellStyle name="2x indented GHG Textfiels 3 2 2 2 3 9" xfId="28609" xr:uid="{00000000-0005-0000-0000-00009A000000}"/>
    <cellStyle name="2x indented GHG Textfiels 3 2 2 2 4" xfId="3595" xr:uid="{00000000-0005-0000-0000-00009B000000}"/>
    <cellStyle name="2x indented GHG Textfiels 3 2 2 2 4 10" xfId="40579" xr:uid="{00000000-0005-0000-0000-00009C000000}"/>
    <cellStyle name="2x indented GHG Textfiels 3 2 2 2 4 2" xfId="9123" xr:uid="{00000000-0005-0000-0000-00009D000000}"/>
    <cellStyle name="2x indented GHG Textfiels 3 2 2 2 4 3" xfId="13030" xr:uid="{00000000-0005-0000-0000-00009E000000}"/>
    <cellStyle name="2x indented GHG Textfiels 3 2 2 2 4 4" xfId="17122" xr:uid="{00000000-0005-0000-0000-00009F000000}"/>
    <cellStyle name="2x indented GHG Textfiels 3 2 2 2 4 5" xfId="21052" xr:uid="{00000000-0005-0000-0000-0000A0000000}"/>
    <cellStyle name="2x indented GHG Textfiels 3 2 2 2 4 6" xfId="25078" xr:uid="{00000000-0005-0000-0000-0000A1000000}"/>
    <cellStyle name="2x indented GHG Textfiels 3 2 2 2 4 7" xfId="29067" xr:uid="{00000000-0005-0000-0000-0000A2000000}"/>
    <cellStyle name="2x indented GHG Textfiels 3 2 2 2 4 8" xfId="32898" xr:uid="{00000000-0005-0000-0000-0000A3000000}"/>
    <cellStyle name="2x indented GHG Textfiels 3 2 2 2 4 9" xfId="36789" xr:uid="{00000000-0005-0000-0000-0000A4000000}"/>
    <cellStyle name="2x indented GHG Textfiels 3 2 2 2 5" xfId="5574" xr:uid="{00000000-0005-0000-0000-0000A5000000}"/>
    <cellStyle name="2x indented GHG Textfiels 3 2 2 2 5 10" xfId="42558" xr:uid="{00000000-0005-0000-0000-0000A6000000}"/>
    <cellStyle name="2x indented GHG Textfiels 3 2 2 2 5 2" xfId="11102" xr:uid="{00000000-0005-0000-0000-0000A7000000}"/>
    <cellStyle name="2x indented GHG Textfiels 3 2 2 2 5 3" xfId="15009" xr:uid="{00000000-0005-0000-0000-0000A8000000}"/>
    <cellStyle name="2x indented GHG Textfiels 3 2 2 2 5 4" xfId="19101" xr:uid="{00000000-0005-0000-0000-0000A9000000}"/>
    <cellStyle name="2x indented GHG Textfiels 3 2 2 2 5 5" xfId="23031" xr:uid="{00000000-0005-0000-0000-0000AA000000}"/>
    <cellStyle name="2x indented GHG Textfiels 3 2 2 2 5 6" xfId="27057" xr:uid="{00000000-0005-0000-0000-0000AB000000}"/>
    <cellStyle name="2x indented GHG Textfiels 3 2 2 2 5 7" xfId="31046" xr:uid="{00000000-0005-0000-0000-0000AC000000}"/>
    <cellStyle name="2x indented GHG Textfiels 3 2 2 2 5 8" xfId="34877" xr:uid="{00000000-0005-0000-0000-0000AD000000}"/>
    <cellStyle name="2x indented GHG Textfiels 3 2 2 2 5 9" xfId="38768" xr:uid="{00000000-0005-0000-0000-0000AE000000}"/>
    <cellStyle name="2x indented GHG Textfiels 3 2 2 2 6" xfId="6498" xr:uid="{00000000-0005-0000-0000-0000AF000000}"/>
    <cellStyle name="2x indented GHG Textfiels 3 2 2 2 7" xfId="8175" xr:uid="{00000000-0005-0000-0000-0000B0000000}"/>
    <cellStyle name="2x indented GHG Textfiels 3 2 2 2 8" xfId="12025" xr:uid="{00000000-0005-0000-0000-0000B1000000}"/>
    <cellStyle name="2x indented GHG Textfiels 3 2 2 2 9" xfId="16184" xr:uid="{00000000-0005-0000-0000-0000B2000000}"/>
    <cellStyle name="2x indented GHG Textfiels 3 2 2 3" xfId="2649" xr:uid="{00000000-0005-0000-0000-0000B3000000}"/>
    <cellStyle name="2x indented GHG Textfiels 3 2 2 3 10" xfId="28158" xr:uid="{00000000-0005-0000-0000-0000B4000000}"/>
    <cellStyle name="2x indented GHG Textfiels 3 2 2 3 11" xfId="31981" xr:uid="{00000000-0005-0000-0000-0000B5000000}"/>
    <cellStyle name="2x indented GHG Textfiels 3 2 2 3 12" xfId="35888" xr:uid="{00000000-0005-0000-0000-0000B6000000}"/>
    <cellStyle name="2x indented GHG Textfiels 3 2 2 3 13" xfId="39678" xr:uid="{00000000-0005-0000-0000-0000B7000000}"/>
    <cellStyle name="2x indented GHG Textfiels 3 2 2 3 2" xfId="4950" xr:uid="{00000000-0005-0000-0000-0000B8000000}"/>
    <cellStyle name="2x indented GHG Textfiels 3 2 2 3 2 10" xfId="41934" xr:uid="{00000000-0005-0000-0000-0000B9000000}"/>
    <cellStyle name="2x indented GHG Textfiels 3 2 2 3 2 2" xfId="10478" xr:uid="{00000000-0005-0000-0000-0000BA000000}"/>
    <cellStyle name="2x indented GHG Textfiels 3 2 2 3 2 3" xfId="14385" xr:uid="{00000000-0005-0000-0000-0000BB000000}"/>
    <cellStyle name="2x indented GHG Textfiels 3 2 2 3 2 4" xfId="18477" xr:uid="{00000000-0005-0000-0000-0000BC000000}"/>
    <cellStyle name="2x indented GHG Textfiels 3 2 2 3 2 5" xfId="22407" xr:uid="{00000000-0005-0000-0000-0000BD000000}"/>
    <cellStyle name="2x indented GHG Textfiels 3 2 2 3 2 6" xfId="26433" xr:uid="{00000000-0005-0000-0000-0000BE000000}"/>
    <cellStyle name="2x indented GHG Textfiels 3 2 2 3 2 7" xfId="30422" xr:uid="{00000000-0005-0000-0000-0000BF000000}"/>
    <cellStyle name="2x indented GHG Textfiels 3 2 2 3 2 8" xfId="34253" xr:uid="{00000000-0005-0000-0000-0000C0000000}"/>
    <cellStyle name="2x indented GHG Textfiels 3 2 2 3 2 9" xfId="38144" xr:uid="{00000000-0005-0000-0000-0000C1000000}"/>
    <cellStyle name="2x indented GHG Textfiels 3 2 2 3 3" xfId="4322" xr:uid="{00000000-0005-0000-0000-0000C2000000}"/>
    <cellStyle name="2x indented GHG Textfiels 3 2 2 3 3 10" xfId="41306" xr:uid="{00000000-0005-0000-0000-0000C3000000}"/>
    <cellStyle name="2x indented GHG Textfiels 3 2 2 3 3 2" xfId="9850" xr:uid="{00000000-0005-0000-0000-0000C4000000}"/>
    <cellStyle name="2x indented GHG Textfiels 3 2 2 3 3 3" xfId="13757" xr:uid="{00000000-0005-0000-0000-0000C5000000}"/>
    <cellStyle name="2x indented GHG Textfiels 3 2 2 3 3 4" xfId="17849" xr:uid="{00000000-0005-0000-0000-0000C6000000}"/>
    <cellStyle name="2x indented GHG Textfiels 3 2 2 3 3 5" xfId="21779" xr:uid="{00000000-0005-0000-0000-0000C7000000}"/>
    <cellStyle name="2x indented GHG Textfiels 3 2 2 3 3 6" xfId="25805" xr:uid="{00000000-0005-0000-0000-0000C8000000}"/>
    <cellStyle name="2x indented GHG Textfiels 3 2 2 3 3 7" xfId="29794" xr:uid="{00000000-0005-0000-0000-0000C9000000}"/>
    <cellStyle name="2x indented GHG Textfiels 3 2 2 3 3 8" xfId="33625" xr:uid="{00000000-0005-0000-0000-0000CA000000}"/>
    <cellStyle name="2x indented GHG Textfiels 3 2 2 3 3 9" xfId="37516" xr:uid="{00000000-0005-0000-0000-0000CB000000}"/>
    <cellStyle name="2x indented GHG Textfiels 3 2 2 3 4" xfId="6031" xr:uid="{00000000-0005-0000-0000-0000CC000000}"/>
    <cellStyle name="2x indented GHG Textfiels 3 2 2 3 4 10" xfId="43009" xr:uid="{00000000-0005-0000-0000-0000CD000000}"/>
    <cellStyle name="2x indented GHG Textfiels 3 2 2 3 4 2" xfId="11560" xr:uid="{00000000-0005-0000-0000-0000CE000000}"/>
    <cellStyle name="2x indented GHG Textfiels 3 2 2 3 4 3" xfId="15464" xr:uid="{00000000-0005-0000-0000-0000CF000000}"/>
    <cellStyle name="2x indented GHG Textfiels 3 2 2 3 4 4" xfId="19558" xr:uid="{00000000-0005-0000-0000-0000D0000000}"/>
    <cellStyle name="2x indented GHG Textfiels 3 2 2 3 4 5" xfId="23485" xr:uid="{00000000-0005-0000-0000-0000D1000000}"/>
    <cellStyle name="2x indented GHG Textfiels 3 2 2 3 4 6" xfId="27512" xr:uid="{00000000-0005-0000-0000-0000D2000000}"/>
    <cellStyle name="2x indented GHG Textfiels 3 2 2 3 4 7" xfId="31497" xr:uid="{00000000-0005-0000-0000-0000D3000000}"/>
    <cellStyle name="2x indented GHG Textfiels 3 2 2 3 4 8" xfId="35330" xr:uid="{00000000-0005-0000-0000-0000D4000000}"/>
    <cellStyle name="2x indented GHG Textfiels 3 2 2 3 4 9" xfId="39219" xr:uid="{00000000-0005-0000-0000-0000D5000000}"/>
    <cellStyle name="2x indented GHG Textfiels 3 2 2 3 5" xfId="8184" xr:uid="{00000000-0005-0000-0000-0000D6000000}"/>
    <cellStyle name="2x indented GHG Textfiels 3 2 2 3 6" xfId="12100" xr:uid="{00000000-0005-0000-0000-0000D7000000}"/>
    <cellStyle name="2x indented GHG Textfiels 3 2 2 3 7" xfId="16193" xr:uid="{00000000-0005-0000-0000-0000D8000000}"/>
    <cellStyle name="2x indented GHG Textfiels 3 2 2 3 8" xfId="20136" xr:uid="{00000000-0005-0000-0000-0000D9000000}"/>
    <cellStyle name="2x indented GHG Textfiels 3 2 2 3 9" xfId="24154" xr:uid="{00000000-0005-0000-0000-0000DA000000}"/>
    <cellStyle name="2x indented GHG Textfiels 3 2 2 4" xfId="3099" xr:uid="{00000000-0005-0000-0000-0000DB000000}"/>
    <cellStyle name="2x indented GHG Textfiels 3 2 2 4 10" xfId="32431" xr:uid="{00000000-0005-0000-0000-0000DC000000}"/>
    <cellStyle name="2x indented GHG Textfiels 3 2 2 4 11" xfId="36338" xr:uid="{00000000-0005-0000-0000-0000DD000000}"/>
    <cellStyle name="2x indented GHG Textfiels 3 2 2 4 12" xfId="40128" xr:uid="{00000000-0005-0000-0000-0000DE000000}"/>
    <cellStyle name="2x indented GHG Textfiels 3 2 2 4 2" xfId="5400" xr:uid="{00000000-0005-0000-0000-0000DF000000}"/>
    <cellStyle name="2x indented GHG Textfiels 3 2 2 4 2 10" xfId="42384" xr:uid="{00000000-0005-0000-0000-0000E0000000}"/>
    <cellStyle name="2x indented GHG Textfiels 3 2 2 4 2 2" xfId="10928" xr:uid="{00000000-0005-0000-0000-0000E1000000}"/>
    <cellStyle name="2x indented GHG Textfiels 3 2 2 4 2 3" xfId="14835" xr:uid="{00000000-0005-0000-0000-0000E2000000}"/>
    <cellStyle name="2x indented GHG Textfiels 3 2 2 4 2 4" xfId="18927" xr:uid="{00000000-0005-0000-0000-0000E3000000}"/>
    <cellStyle name="2x indented GHG Textfiels 3 2 2 4 2 5" xfId="22857" xr:uid="{00000000-0005-0000-0000-0000E4000000}"/>
    <cellStyle name="2x indented GHG Textfiels 3 2 2 4 2 6" xfId="26883" xr:uid="{00000000-0005-0000-0000-0000E5000000}"/>
    <cellStyle name="2x indented GHG Textfiels 3 2 2 4 2 7" xfId="30872" xr:uid="{00000000-0005-0000-0000-0000E6000000}"/>
    <cellStyle name="2x indented GHG Textfiels 3 2 2 4 2 8" xfId="34703" xr:uid="{00000000-0005-0000-0000-0000E7000000}"/>
    <cellStyle name="2x indented GHG Textfiels 3 2 2 4 2 9" xfId="38594" xr:uid="{00000000-0005-0000-0000-0000E8000000}"/>
    <cellStyle name="2x indented GHG Textfiels 3 2 2 4 3" xfId="4772" xr:uid="{00000000-0005-0000-0000-0000E9000000}"/>
    <cellStyle name="2x indented GHG Textfiels 3 2 2 4 3 10" xfId="41756" xr:uid="{00000000-0005-0000-0000-0000EA000000}"/>
    <cellStyle name="2x indented GHG Textfiels 3 2 2 4 3 2" xfId="10300" xr:uid="{00000000-0005-0000-0000-0000EB000000}"/>
    <cellStyle name="2x indented GHG Textfiels 3 2 2 4 3 3" xfId="14207" xr:uid="{00000000-0005-0000-0000-0000EC000000}"/>
    <cellStyle name="2x indented GHG Textfiels 3 2 2 4 3 4" xfId="18299" xr:uid="{00000000-0005-0000-0000-0000ED000000}"/>
    <cellStyle name="2x indented GHG Textfiels 3 2 2 4 3 5" xfId="22229" xr:uid="{00000000-0005-0000-0000-0000EE000000}"/>
    <cellStyle name="2x indented GHG Textfiels 3 2 2 4 3 6" xfId="26255" xr:uid="{00000000-0005-0000-0000-0000EF000000}"/>
    <cellStyle name="2x indented GHG Textfiels 3 2 2 4 3 7" xfId="30244" xr:uid="{00000000-0005-0000-0000-0000F0000000}"/>
    <cellStyle name="2x indented GHG Textfiels 3 2 2 4 3 8" xfId="34075" xr:uid="{00000000-0005-0000-0000-0000F1000000}"/>
    <cellStyle name="2x indented GHG Textfiels 3 2 2 4 3 9" xfId="37966" xr:uid="{00000000-0005-0000-0000-0000F2000000}"/>
    <cellStyle name="2x indented GHG Textfiels 3 2 2 4 4" xfId="8634" xr:uid="{00000000-0005-0000-0000-0000F3000000}"/>
    <cellStyle name="2x indented GHG Textfiels 3 2 2 4 5" xfId="12550" xr:uid="{00000000-0005-0000-0000-0000F4000000}"/>
    <cellStyle name="2x indented GHG Textfiels 3 2 2 4 6" xfId="16643" xr:uid="{00000000-0005-0000-0000-0000F5000000}"/>
    <cellStyle name="2x indented GHG Textfiels 3 2 2 4 7" xfId="20586" xr:uid="{00000000-0005-0000-0000-0000F6000000}"/>
    <cellStyle name="2x indented GHG Textfiels 3 2 2 4 8" xfId="24604" xr:uid="{00000000-0005-0000-0000-0000F7000000}"/>
    <cellStyle name="2x indented GHG Textfiels 3 2 2 4 9" xfId="28608" xr:uid="{00000000-0005-0000-0000-0000F8000000}"/>
    <cellStyle name="2x indented GHG Textfiels 3 2 2 5" xfId="3594" xr:uid="{00000000-0005-0000-0000-0000F9000000}"/>
    <cellStyle name="2x indented GHG Textfiels 3 2 2 5 10" xfId="40578" xr:uid="{00000000-0005-0000-0000-0000FA000000}"/>
    <cellStyle name="2x indented GHG Textfiels 3 2 2 5 2" xfId="9122" xr:uid="{00000000-0005-0000-0000-0000FB000000}"/>
    <cellStyle name="2x indented GHG Textfiels 3 2 2 5 3" xfId="13029" xr:uid="{00000000-0005-0000-0000-0000FC000000}"/>
    <cellStyle name="2x indented GHG Textfiels 3 2 2 5 4" xfId="17121" xr:uid="{00000000-0005-0000-0000-0000FD000000}"/>
    <cellStyle name="2x indented GHG Textfiels 3 2 2 5 5" xfId="21051" xr:uid="{00000000-0005-0000-0000-0000FE000000}"/>
    <cellStyle name="2x indented GHG Textfiels 3 2 2 5 6" xfId="25077" xr:uid="{00000000-0005-0000-0000-0000FF000000}"/>
    <cellStyle name="2x indented GHG Textfiels 3 2 2 5 7" xfId="29066" xr:uid="{00000000-0005-0000-0000-000000010000}"/>
    <cellStyle name="2x indented GHG Textfiels 3 2 2 5 8" xfId="32897" xr:uid="{00000000-0005-0000-0000-000001010000}"/>
    <cellStyle name="2x indented GHG Textfiels 3 2 2 5 9" xfId="36788" xr:uid="{00000000-0005-0000-0000-000002010000}"/>
    <cellStyle name="2x indented GHG Textfiels 3 2 2 6" xfId="5573" xr:uid="{00000000-0005-0000-0000-000003010000}"/>
    <cellStyle name="2x indented GHG Textfiels 3 2 2 6 10" xfId="42557" xr:uid="{00000000-0005-0000-0000-000004010000}"/>
    <cellStyle name="2x indented GHG Textfiels 3 2 2 6 2" xfId="11101" xr:uid="{00000000-0005-0000-0000-000005010000}"/>
    <cellStyle name="2x indented GHG Textfiels 3 2 2 6 3" xfId="15008" xr:uid="{00000000-0005-0000-0000-000006010000}"/>
    <cellStyle name="2x indented GHG Textfiels 3 2 2 6 4" xfId="19100" xr:uid="{00000000-0005-0000-0000-000007010000}"/>
    <cellStyle name="2x indented GHG Textfiels 3 2 2 6 5" xfId="23030" xr:uid="{00000000-0005-0000-0000-000008010000}"/>
    <cellStyle name="2x indented GHG Textfiels 3 2 2 6 6" xfId="27056" xr:uid="{00000000-0005-0000-0000-000009010000}"/>
    <cellStyle name="2x indented GHG Textfiels 3 2 2 6 7" xfId="31045" xr:uid="{00000000-0005-0000-0000-00000A010000}"/>
    <cellStyle name="2x indented GHG Textfiels 3 2 2 6 8" xfId="34876" xr:uid="{00000000-0005-0000-0000-00000B010000}"/>
    <cellStyle name="2x indented GHG Textfiels 3 2 2 6 9" xfId="38767" xr:uid="{00000000-0005-0000-0000-00000C010000}"/>
    <cellStyle name="2x indented GHG Textfiels 3 2 2 7" xfId="6497" xr:uid="{00000000-0005-0000-0000-00000D010000}"/>
    <cellStyle name="2x indented GHG Textfiels 3 2 2 8" xfId="8176" xr:uid="{00000000-0005-0000-0000-00000E010000}"/>
    <cellStyle name="2x indented GHG Textfiels 3 2 2 9" xfId="12026" xr:uid="{00000000-0005-0000-0000-00000F010000}"/>
    <cellStyle name="2x indented GHG Textfiels 3 2 3" xfId="41" xr:uid="{00000000-0005-0000-0000-000010010000}"/>
    <cellStyle name="2x indented GHG Textfiels 3 2 3 10" xfId="7533" xr:uid="{00000000-0005-0000-0000-000011010000}"/>
    <cellStyle name="2x indented GHG Textfiels 3 2 3 11" xfId="7226" xr:uid="{00000000-0005-0000-0000-000012010000}"/>
    <cellStyle name="2x indented GHG Textfiels 3 2 3 12" xfId="7355" xr:uid="{00000000-0005-0000-0000-000013010000}"/>
    <cellStyle name="2x indented GHG Textfiels 3 2 3 13" xfId="9106" xr:uid="{00000000-0005-0000-0000-000014010000}"/>
    <cellStyle name="2x indented GHG Textfiels 3 2 3 14" xfId="35882" xr:uid="{00000000-0005-0000-0000-000015010000}"/>
    <cellStyle name="2x indented GHG Textfiels 3 2 3 2" xfId="2651" xr:uid="{00000000-0005-0000-0000-000016010000}"/>
    <cellStyle name="2x indented GHG Textfiels 3 2 3 2 10" xfId="28160" xr:uid="{00000000-0005-0000-0000-000017010000}"/>
    <cellStyle name="2x indented GHG Textfiels 3 2 3 2 11" xfId="31983" xr:uid="{00000000-0005-0000-0000-000018010000}"/>
    <cellStyle name="2x indented GHG Textfiels 3 2 3 2 12" xfId="35890" xr:uid="{00000000-0005-0000-0000-000019010000}"/>
    <cellStyle name="2x indented GHG Textfiels 3 2 3 2 13" xfId="39680" xr:uid="{00000000-0005-0000-0000-00001A010000}"/>
    <cellStyle name="2x indented GHG Textfiels 3 2 3 2 2" xfId="4952" xr:uid="{00000000-0005-0000-0000-00001B010000}"/>
    <cellStyle name="2x indented GHG Textfiels 3 2 3 2 2 10" xfId="41936" xr:uid="{00000000-0005-0000-0000-00001C010000}"/>
    <cellStyle name="2x indented GHG Textfiels 3 2 3 2 2 2" xfId="10480" xr:uid="{00000000-0005-0000-0000-00001D010000}"/>
    <cellStyle name="2x indented GHG Textfiels 3 2 3 2 2 3" xfId="14387" xr:uid="{00000000-0005-0000-0000-00001E010000}"/>
    <cellStyle name="2x indented GHG Textfiels 3 2 3 2 2 4" xfId="18479" xr:uid="{00000000-0005-0000-0000-00001F010000}"/>
    <cellStyle name="2x indented GHG Textfiels 3 2 3 2 2 5" xfId="22409" xr:uid="{00000000-0005-0000-0000-000020010000}"/>
    <cellStyle name="2x indented GHG Textfiels 3 2 3 2 2 6" xfId="26435" xr:uid="{00000000-0005-0000-0000-000021010000}"/>
    <cellStyle name="2x indented GHG Textfiels 3 2 3 2 2 7" xfId="30424" xr:uid="{00000000-0005-0000-0000-000022010000}"/>
    <cellStyle name="2x indented GHG Textfiels 3 2 3 2 2 8" xfId="34255" xr:uid="{00000000-0005-0000-0000-000023010000}"/>
    <cellStyle name="2x indented GHG Textfiels 3 2 3 2 2 9" xfId="38146" xr:uid="{00000000-0005-0000-0000-000024010000}"/>
    <cellStyle name="2x indented GHG Textfiels 3 2 3 2 3" xfId="4324" xr:uid="{00000000-0005-0000-0000-000025010000}"/>
    <cellStyle name="2x indented GHG Textfiels 3 2 3 2 3 10" xfId="41308" xr:uid="{00000000-0005-0000-0000-000026010000}"/>
    <cellStyle name="2x indented GHG Textfiels 3 2 3 2 3 2" xfId="9852" xr:uid="{00000000-0005-0000-0000-000027010000}"/>
    <cellStyle name="2x indented GHG Textfiels 3 2 3 2 3 3" xfId="13759" xr:uid="{00000000-0005-0000-0000-000028010000}"/>
    <cellStyle name="2x indented GHG Textfiels 3 2 3 2 3 4" xfId="17851" xr:uid="{00000000-0005-0000-0000-000029010000}"/>
    <cellStyle name="2x indented GHG Textfiels 3 2 3 2 3 5" xfId="21781" xr:uid="{00000000-0005-0000-0000-00002A010000}"/>
    <cellStyle name="2x indented GHG Textfiels 3 2 3 2 3 6" xfId="25807" xr:uid="{00000000-0005-0000-0000-00002B010000}"/>
    <cellStyle name="2x indented GHG Textfiels 3 2 3 2 3 7" xfId="29796" xr:uid="{00000000-0005-0000-0000-00002C010000}"/>
    <cellStyle name="2x indented GHG Textfiels 3 2 3 2 3 8" xfId="33627" xr:uid="{00000000-0005-0000-0000-00002D010000}"/>
    <cellStyle name="2x indented GHG Textfiels 3 2 3 2 3 9" xfId="37518" xr:uid="{00000000-0005-0000-0000-00002E010000}"/>
    <cellStyle name="2x indented GHG Textfiels 3 2 3 2 4" xfId="6033" xr:uid="{00000000-0005-0000-0000-00002F010000}"/>
    <cellStyle name="2x indented GHG Textfiels 3 2 3 2 4 10" xfId="43011" xr:uid="{00000000-0005-0000-0000-000030010000}"/>
    <cellStyle name="2x indented GHG Textfiels 3 2 3 2 4 2" xfId="11562" xr:uid="{00000000-0005-0000-0000-000031010000}"/>
    <cellStyle name="2x indented GHG Textfiels 3 2 3 2 4 3" xfId="15466" xr:uid="{00000000-0005-0000-0000-000032010000}"/>
    <cellStyle name="2x indented GHG Textfiels 3 2 3 2 4 4" xfId="19560" xr:uid="{00000000-0005-0000-0000-000033010000}"/>
    <cellStyle name="2x indented GHG Textfiels 3 2 3 2 4 5" xfId="23487" xr:uid="{00000000-0005-0000-0000-000034010000}"/>
    <cellStyle name="2x indented GHG Textfiels 3 2 3 2 4 6" xfId="27514" xr:uid="{00000000-0005-0000-0000-000035010000}"/>
    <cellStyle name="2x indented GHG Textfiels 3 2 3 2 4 7" xfId="31499" xr:uid="{00000000-0005-0000-0000-000036010000}"/>
    <cellStyle name="2x indented GHG Textfiels 3 2 3 2 4 8" xfId="35332" xr:uid="{00000000-0005-0000-0000-000037010000}"/>
    <cellStyle name="2x indented GHG Textfiels 3 2 3 2 4 9" xfId="39221" xr:uid="{00000000-0005-0000-0000-000038010000}"/>
    <cellStyle name="2x indented GHG Textfiels 3 2 3 2 5" xfId="8186" xr:uid="{00000000-0005-0000-0000-000039010000}"/>
    <cellStyle name="2x indented GHG Textfiels 3 2 3 2 6" xfId="12102" xr:uid="{00000000-0005-0000-0000-00003A010000}"/>
    <cellStyle name="2x indented GHG Textfiels 3 2 3 2 7" xfId="16195" xr:uid="{00000000-0005-0000-0000-00003B010000}"/>
    <cellStyle name="2x indented GHG Textfiels 3 2 3 2 8" xfId="20138" xr:uid="{00000000-0005-0000-0000-00003C010000}"/>
    <cellStyle name="2x indented GHG Textfiels 3 2 3 2 9" xfId="24156" xr:uid="{00000000-0005-0000-0000-00003D010000}"/>
    <cellStyle name="2x indented GHG Textfiels 3 2 3 3" xfId="3101" xr:uid="{00000000-0005-0000-0000-00003E010000}"/>
    <cellStyle name="2x indented GHG Textfiels 3 2 3 3 10" xfId="32433" xr:uid="{00000000-0005-0000-0000-00003F010000}"/>
    <cellStyle name="2x indented GHG Textfiels 3 2 3 3 11" xfId="36340" xr:uid="{00000000-0005-0000-0000-000040010000}"/>
    <cellStyle name="2x indented GHG Textfiels 3 2 3 3 12" xfId="40130" xr:uid="{00000000-0005-0000-0000-000041010000}"/>
    <cellStyle name="2x indented GHG Textfiels 3 2 3 3 2" xfId="5402" xr:uid="{00000000-0005-0000-0000-000042010000}"/>
    <cellStyle name="2x indented GHG Textfiels 3 2 3 3 2 10" xfId="42386" xr:uid="{00000000-0005-0000-0000-000043010000}"/>
    <cellStyle name="2x indented GHG Textfiels 3 2 3 3 2 2" xfId="10930" xr:uid="{00000000-0005-0000-0000-000044010000}"/>
    <cellStyle name="2x indented GHG Textfiels 3 2 3 3 2 3" xfId="14837" xr:uid="{00000000-0005-0000-0000-000045010000}"/>
    <cellStyle name="2x indented GHG Textfiels 3 2 3 3 2 4" xfId="18929" xr:uid="{00000000-0005-0000-0000-000046010000}"/>
    <cellStyle name="2x indented GHG Textfiels 3 2 3 3 2 5" xfId="22859" xr:uid="{00000000-0005-0000-0000-000047010000}"/>
    <cellStyle name="2x indented GHG Textfiels 3 2 3 3 2 6" xfId="26885" xr:uid="{00000000-0005-0000-0000-000048010000}"/>
    <cellStyle name="2x indented GHG Textfiels 3 2 3 3 2 7" xfId="30874" xr:uid="{00000000-0005-0000-0000-000049010000}"/>
    <cellStyle name="2x indented GHG Textfiels 3 2 3 3 2 8" xfId="34705" xr:uid="{00000000-0005-0000-0000-00004A010000}"/>
    <cellStyle name="2x indented GHG Textfiels 3 2 3 3 2 9" xfId="38596" xr:uid="{00000000-0005-0000-0000-00004B010000}"/>
    <cellStyle name="2x indented GHG Textfiels 3 2 3 3 3" xfId="4774" xr:uid="{00000000-0005-0000-0000-00004C010000}"/>
    <cellStyle name="2x indented GHG Textfiels 3 2 3 3 3 10" xfId="41758" xr:uid="{00000000-0005-0000-0000-00004D010000}"/>
    <cellStyle name="2x indented GHG Textfiels 3 2 3 3 3 2" xfId="10302" xr:uid="{00000000-0005-0000-0000-00004E010000}"/>
    <cellStyle name="2x indented GHG Textfiels 3 2 3 3 3 3" xfId="14209" xr:uid="{00000000-0005-0000-0000-00004F010000}"/>
    <cellStyle name="2x indented GHG Textfiels 3 2 3 3 3 4" xfId="18301" xr:uid="{00000000-0005-0000-0000-000050010000}"/>
    <cellStyle name="2x indented GHG Textfiels 3 2 3 3 3 5" xfId="22231" xr:uid="{00000000-0005-0000-0000-000051010000}"/>
    <cellStyle name="2x indented GHG Textfiels 3 2 3 3 3 6" xfId="26257" xr:uid="{00000000-0005-0000-0000-000052010000}"/>
    <cellStyle name="2x indented GHG Textfiels 3 2 3 3 3 7" xfId="30246" xr:uid="{00000000-0005-0000-0000-000053010000}"/>
    <cellStyle name="2x indented GHG Textfiels 3 2 3 3 3 8" xfId="34077" xr:uid="{00000000-0005-0000-0000-000054010000}"/>
    <cellStyle name="2x indented GHG Textfiels 3 2 3 3 3 9" xfId="37968" xr:uid="{00000000-0005-0000-0000-000055010000}"/>
    <cellStyle name="2x indented GHG Textfiels 3 2 3 3 4" xfId="8636" xr:uid="{00000000-0005-0000-0000-000056010000}"/>
    <cellStyle name="2x indented GHG Textfiels 3 2 3 3 5" xfId="12552" xr:uid="{00000000-0005-0000-0000-000057010000}"/>
    <cellStyle name="2x indented GHG Textfiels 3 2 3 3 6" xfId="16645" xr:uid="{00000000-0005-0000-0000-000058010000}"/>
    <cellStyle name="2x indented GHG Textfiels 3 2 3 3 7" xfId="20588" xr:uid="{00000000-0005-0000-0000-000059010000}"/>
    <cellStyle name="2x indented GHG Textfiels 3 2 3 3 8" xfId="24606" xr:uid="{00000000-0005-0000-0000-00005A010000}"/>
    <cellStyle name="2x indented GHG Textfiels 3 2 3 3 9" xfId="28610" xr:uid="{00000000-0005-0000-0000-00005B010000}"/>
    <cellStyle name="2x indented GHG Textfiels 3 2 3 4" xfId="3596" xr:uid="{00000000-0005-0000-0000-00005C010000}"/>
    <cellStyle name="2x indented GHG Textfiels 3 2 3 4 10" xfId="40580" xr:uid="{00000000-0005-0000-0000-00005D010000}"/>
    <cellStyle name="2x indented GHG Textfiels 3 2 3 4 2" xfId="9124" xr:uid="{00000000-0005-0000-0000-00005E010000}"/>
    <cellStyle name="2x indented GHG Textfiels 3 2 3 4 3" xfId="13031" xr:uid="{00000000-0005-0000-0000-00005F010000}"/>
    <cellStyle name="2x indented GHG Textfiels 3 2 3 4 4" xfId="17123" xr:uid="{00000000-0005-0000-0000-000060010000}"/>
    <cellStyle name="2x indented GHG Textfiels 3 2 3 4 5" xfId="21053" xr:uid="{00000000-0005-0000-0000-000061010000}"/>
    <cellStyle name="2x indented GHG Textfiels 3 2 3 4 6" xfId="25079" xr:uid="{00000000-0005-0000-0000-000062010000}"/>
    <cellStyle name="2x indented GHG Textfiels 3 2 3 4 7" xfId="29068" xr:uid="{00000000-0005-0000-0000-000063010000}"/>
    <cellStyle name="2x indented GHG Textfiels 3 2 3 4 8" xfId="32899" xr:uid="{00000000-0005-0000-0000-000064010000}"/>
    <cellStyle name="2x indented GHG Textfiels 3 2 3 4 9" xfId="36790" xr:uid="{00000000-0005-0000-0000-000065010000}"/>
    <cellStyle name="2x indented GHG Textfiels 3 2 3 5" xfId="5575" xr:uid="{00000000-0005-0000-0000-000066010000}"/>
    <cellStyle name="2x indented GHG Textfiels 3 2 3 5 10" xfId="42559" xr:uid="{00000000-0005-0000-0000-000067010000}"/>
    <cellStyle name="2x indented GHG Textfiels 3 2 3 5 2" xfId="11103" xr:uid="{00000000-0005-0000-0000-000068010000}"/>
    <cellStyle name="2x indented GHG Textfiels 3 2 3 5 3" xfId="15010" xr:uid="{00000000-0005-0000-0000-000069010000}"/>
    <cellStyle name="2x indented GHG Textfiels 3 2 3 5 4" xfId="19102" xr:uid="{00000000-0005-0000-0000-00006A010000}"/>
    <cellStyle name="2x indented GHG Textfiels 3 2 3 5 5" xfId="23032" xr:uid="{00000000-0005-0000-0000-00006B010000}"/>
    <cellStyle name="2x indented GHG Textfiels 3 2 3 5 6" xfId="27058" xr:uid="{00000000-0005-0000-0000-00006C010000}"/>
    <cellStyle name="2x indented GHG Textfiels 3 2 3 5 7" xfId="31047" xr:uid="{00000000-0005-0000-0000-00006D010000}"/>
    <cellStyle name="2x indented GHG Textfiels 3 2 3 5 8" xfId="34878" xr:uid="{00000000-0005-0000-0000-00006E010000}"/>
    <cellStyle name="2x indented GHG Textfiels 3 2 3 5 9" xfId="38769" xr:uid="{00000000-0005-0000-0000-00006F010000}"/>
    <cellStyle name="2x indented GHG Textfiels 3 2 3 6" xfId="6499" xr:uid="{00000000-0005-0000-0000-000070010000}"/>
    <cellStyle name="2x indented GHG Textfiels 3 2 3 7" xfId="8174" xr:uid="{00000000-0005-0000-0000-000071010000}"/>
    <cellStyle name="2x indented GHG Textfiels 3 2 3 8" xfId="7362" xr:uid="{00000000-0005-0000-0000-000072010000}"/>
    <cellStyle name="2x indented GHG Textfiels 3 2 3 9" xfId="7141" xr:uid="{00000000-0005-0000-0000-000073010000}"/>
    <cellStyle name="2x indented GHG Textfiels 3 2 4" xfId="2648" xr:uid="{00000000-0005-0000-0000-000074010000}"/>
    <cellStyle name="2x indented GHG Textfiels 3 2 4 10" xfId="28157" xr:uid="{00000000-0005-0000-0000-000075010000}"/>
    <cellStyle name="2x indented GHG Textfiels 3 2 4 11" xfId="31980" xr:uid="{00000000-0005-0000-0000-000076010000}"/>
    <cellStyle name="2x indented GHG Textfiels 3 2 4 12" xfId="35887" xr:uid="{00000000-0005-0000-0000-000077010000}"/>
    <cellStyle name="2x indented GHG Textfiels 3 2 4 13" xfId="39677" xr:uid="{00000000-0005-0000-0000-000078010000}"/>
    <cellStyle name="2x indented GHG Textfiels 3 2 4 2" xfId="4949" xr:uid="{00000000-0005-0000-0000-000079010000}"/>
    <cellStyle name="2x indented GHG Textfiels 3 2 4 2 10" xfId="41933" xr:uid="{00000000-0005-0000-0000-00007A010000}"/>
    <cellStyle name="2x indented GHG Textfiels 3 2 4 2 2" xfId="10477" xr:uid="{00000000-0005-0000-0000-00007B010000}"/>
    <cellStyle name="2x indented GHG Textfiels 3 2 4 2 3" xfId="14384" xr:uid="{00000000-0005-0000-0000-00007C010000}"/>
    <cellStyle name="2x indented GHG Textfiels 3 2 4 2 4" xfId="18476" xr:uid="{00000000-0005-0000-0000-00007D010000}"/>
    <cellStyle name="2x indented GHG Textfiels 3 2 4 2 5" xfId="22406" xr:uid="{00000000-0005-0000-0000-00007E010000}"/>
    <cellStyle name="2x indented GHG Textfiels 3 2 4 2 6" xfId="26432" xr:uid="{00000000-0005-0000-0000-00007F010000}"/>
    <cellStyle name="2x indented GHG Textfiels 3 2 4 2 7" xfId="30421" xr:uid="{00000000-0005-0000-0000-000080010000}"/>
    <cellStyle name="2x indented GHG Textfiels 3 2 4 2 8" xfId="34252" xr:uid="{00000000-0005-0000-0000-000081010000}"/>
    <cellStyle name="2x indented GHG Textfiels 3 2 4 2 9" xfId="38143" xr:uid="{00000000-0005-0000-0000-000082010000}"/>
    <cellStyle name="2x indented GHG Textfiels 3 2 4 3" xfId="4321" xr:uid="{00000000-0005-0000-0000-000083010000}"/>
    <cellStyle name="2x indented GHG Textfiels 3 2 4 3 10" xfId="41305" xr:uid="{00000000-0005-0000-0000-000084010000}"/>
    <cellStyle name="2x indented GHG Textfiels 3 2 4 3 2" xfId="9849" xr:uid="{00000000-0005-0000-0000-000085010000}"/>
    <cellStyle name="2x indented GHG Textfiels 3 2 4 3 3" xfId="13756" xr:uid="{00000000-0005-0000-0000-000086010000}"/>
    <cellStyle name="2x indented GHG Textfiels 3 2 4 3 4" xfId="17848" xr:uid="{00000000-0005-0000-0000-000087010000}"/>
    <cellStyle name="2x indented GHG Textfiels 3 2 4 3 5" xfId="21778" xr:uid="{00000000-0005-0000-0000-000088010000}"/>
    <cellStyle name="2x indented GHG Textfiels 3 2 4 3 6" xfId="25804" xr:uid="{00000000-0005-0000-0000-000089010000}"/>
    <cellStyle name="2x indented GHG Textfiels 3 2 4 3 7" xfId="29793" xr:uid="{00000000-0005-0000-0000-00008A010000}"/>
    <cellStyle name="2x indented GHG Textfiels 3 2 4 3 8" xfId="33624" xr:uid="{00000000-0005-0000-0000-00008B010000}"/>
    <cellStyle name="2x indented GHG Textfiels 3 2 4 3 9" xfId="37515" xr:uid="{00000000-0005-0000-0000-00008C010000}"/>
    <cellStyle name="2x indented GHG Textfiels 3 2 4 4" xfId="6030" xr:uid="{00000000-0005-0000-0000-00008D010000}"/>
    <cellStyle name="2x indented GHG Textfiels 3 2 4 4 10" xfId="43008" xr:uid="{00000000-0005-0000-0000-00008E010000}"/>
    <cellStyle name="2x indented GHG Textfiels 3 2 4 4 2" xfId="11559" xr:uid="{00000000-0005-0000-0000-00008F010000}"/>
    <cellStyle name="2x indented GHG Textfiels 3 2 4 4 3" xfId="15463" xr:uid="{00000000-0005-0000-0000-000090010000}"/>
    <cellStyle name="2x indented GHG Textfiels 3 2 4 4 4" xfId="19557" xr:uid="{00000000-0005-0000-0000-000091010000}"/>
    <cellStyle name="2x indented GHG Textfiels 3 2 4 4 5" xfId="23484" xr:uid="{00000000-0005-0000-0000-000092010000}"/>
    <cellStyle name="2x indented GHG Textfiels 3 2 4 4 6" xfId="27511" xr:uid="{00000000-0005-0000-0000-000093010000}"/>
    <cellStyle name="2x indented GHG Textfiels 3 2 4 4 7" xfId="31496" xr:uid="{00000000-0005-0000-0000-000094010000}"/>
    <cellStyle name="2x indented GHG Textfiels 3 2 4 4 8" xfId="35329" xr:uid="{00000000-0005-0000-0000-000095010000}"/>
    <cellStyle name="2x indented GHG Textfiels 3 2 4 4 9" xfId="39218" xr:uid="{00000000-0005-0000-0000-000096010000}"/>
    <cellStyle name="2x indented GHG Textfiels 3 2 4 5" xfId="8183" xr:uid="{00000000-0005-0000-0000-000097010000}"/>
    <cellStyle name="2x indented GHG Textfiels 3 2 4 6" xfId="12099" xr:uid="{00000000-0005-0000-0000-000098010000}"/>
    <cellStyle name="2x indented GHG Textfiels 3 2 4 7" xfId="16192" xr:uid="{00000000-0005-0000-0000-000099010000}"/>
    <cellStyle name="2x indented GHG Textfiels 3 2 4 8" xfId="20135" xr:uid="{00000000-0005-0000-0000-00009A010000}"/>
    <cellStyle name="2x indented GHG Textfiels 3 2 4 9" xfId="24153" xr:uid="{00000000-0005-0000-0000-00009B010000}"/>
    <cellStyle name="2x indented GHG Textfiels 3 2 5" xfId="3098" xr:uid="{00000000-0005-0000-0000-00009C010000}"/>
    <cellStyle name="2x indented GHG Textfiels 3 2 5 10" xfId="32430" xr:uid="{00000000-0005-0000-0000-00009D010000}"/>
    <cellStyle name="2x indented GHG Textfiels 3 2 5 11" xfId="36337" xr:uid="{00000000-0005-0000-0000-00009E010000}"/>
    <cellStyle name="2x indented GHG Textfiels 3 2 5 12" xfId="40127" xr:uid="{00000000-0005-0000-0000-00009F010000}"/>
    <cellStyle name="2x indented GHG Textfiels 3 2 5 2" xfId="5399" xr:uid="{00000000-0005-0000-0000-0000A0010000}"/>
    <cellStyle name="2x indented GHG Textfiels 3 2 5 2 10" xfId="42383" xr:uid="{00000000-0005-0000-0000-0000A1010000}"/>
    <cellStyle name="2x indented GHG Textfiels 3 2 5 2 2" xfId="10927" xr:uid="{00000000-0005-0000-0000-0000A2010000}"/>
    <cellStyle name="2x indented GHG Textfiels 3 2 5 2 3" xfId="14834" xr:uid="{00000000-0005-0000-0000-0000A3010000}"/>
    <cellStyle name="2x indented GHG Textfiels 3 2 5 2 4" xfId="18926" xr:uid="{00000000-0005-0000-0000-0000A4010000}"/>
    <cellStyle name="2x indented GHG Textfiels 3 2 5 2 5" xfId="22856" xr:uid="{00000000-0005-0000-0000-0000A5010000}"/>
    <cellStyle name="2x indented GHG Textfiels 3 2 5 2 6" xfId="26882" xr:uid="{00000000-0005-0000-0000-0000A6010000}"/>
    <cellStyle name="2x indented GHG Textfiels 3 2 5 2 7" xfId="30871" xr:uid="{00000000-0005-0000-0000-0000A7010000}"/>
    <cellStyle name="2x indented GHG Textfiels 3 2 5 2 8" xfId="34702" xr:uid="{00000000-0005-0000-0000-0000A8010000}"/>
    <cellStyle name="2x indented GHG Textfiels 3 2 5 2 9" xfId="38593" xr:uid="{00000000-0005-0000-0000-0000A9010000}"/>
    <cellStyle name="2x indented GHG Textfiels 3 2 5 3" xfId="4771" xr:uid="{00000000-0005-0000-0000-0000AA010000}"/>
    <cellStyle name="2x indented GHG Textfiels 3 2 5 3 10" xfId="41755" xr:uid="{00000000-0005-0000-0000-0000AB010000}"/>
    <cellStyle name="2x indented GHG Textfiels 3 2 5 3 2" xfId="10299" xr:uid="{00000000-0005-0000-0000-0000AC010000}"/>
    <cellStyle name="2x indented GHG Textfiels 3 2 5 3 3" xfId="14206" xr:uid="{00000000-0005-0000-0000-0000AD010000}"/>
    <cellStyle name="2x indented GHG Textfiels 3 2 5 3 4" xfId="18298" xr:uid="{00000000-0005-0000-0000-0000AE010000}"/>
    <cellStyle name="2x indented GHG Textfiels 3 2 5 3 5" xfId="22228" xr:uid="{00000000-0005-0000-0000-0000AF010000}"/>
    <cellStyle name="2x indented GHG Textfiels 3 2 5 3 6" xfId="26254" xr:uid="{00000000-0005-0000-0000-0000B0010000}"/>
    <cellStyle name="2x indented GHG Textfiels 3 2 5 3 7" xfId="30243" xr:uid="{00000000-0005-0000-0000-0000B1010000}"/>
    <cellStyle name="2x indented GHG Textfiels 3 2 5 3 8" xfId="34074" xr:uid="{00000000-0005-0000-0000-0000B2010000}"/>
    <cellStyle name="2x indented GHG Textfiels 3 2 5 3 9" xfId="37965" xr:uid="{00000000-0005-0000-0000-0000B3010000}"/>
    <cellStyle name="2x indented GHG Textfiels 3 2 5 4" xfId="8633" xr:uid="{00000000-0005-0000-0000-0000B4010000}"/>
    <cellStyle name="2x indented GHG Textfiels 3 2 5 5" xfId="12549" xr:uid="{00000000-0005-0000-0000-0000B5010000}"/>
    <cellStyle name="2x indented GHG Textfiels 3 2 5 6" xfId="16642" xr:uid="{00000000-0005-0000-0000-0000B6010000}"/>
    <cellStyle name="2x indented GHG Textfiels 3 2 5 7" xfId="20585" xr:uid="{00000000-0005-0000-0000-0000B7010000}"/>
    <cellStyle name="2x indented GHG Textfiels 3 2 5 8" xfId="24603" xr:uid="{00000000-0005-0000-0000-0000B8010000}"/>
    <cellStyle name="2x indented GHG Textfiels 3 2 5 9" xfId="28607" xr:uid="{00000000-0005-0000-0000-0000B9010000}"/>
    <cellStyle name="2x indented GHG Textfiels 3 2 6" xfId="3593" xr:uid="{00000000-0005-0000-0000-0000BA010000}"/>
    <cellStyle name="2x indented GHG Textfiels 3 2 6 10" xfId="40577" xr:uid="{00000000-0005-0000-0000-0000BB010000}"/>
    <cellStyle name="2x indented GHG Textfiels 3 2 6 2" xfId="9121" xr:uid="{00000000-0005-0000-0000-0000BC010000}"/>
    <cellStyle name="2x indented GHG Textfiels 3 2 6 3" xfId="13028" xr:uid="{00000000-0005-0000-0000-0000BD010000}"/>
    <cellStyle name="2x indented GHG Textfiels 3 2 6 4" xfId="17120" xr:uid="{00000000-0005-0000-0000-0000BE010000}"/>
    <cellStyle name="2x indented GHG Textfiels 3 2 6 5" xfId="21050" xr:uid="{00000000-0005-0000-0000-0000BF010000}"/>
    <cellStyle name="2x indented GHG Textfiels 3 2 6 6" xfId="25076" xr:uid="{00000000-0005-0000-0000-0000C0010000}"/>
    <cellStyle name="2x indented GHG Textfiels 3 2 6 7" xfId="29065" xr:uid="{00000000-0005-0000-0000-0000C1010000}"/>
    <cellStyle name="2x indented GHG Textfiels 3 2 6 8" xfId="32896" xr:uid="{00000000-0005-0000-0000-0000C2010000}"/>
    <cellStyle name="2x indented GHG Textfiels 3 2 6 9" xfId="36787" xr:uid="{00000000-0005-0000-0000-0000C3010000}"/>
    <cellStyle name="2x indented GHG Textfiels 3 2 7" xfId="5572" xr:uid="{00000000-0005-0000-0000-0000C4010000}"/>
    <cellStyle name="2x indented GHG Textfiels 3 2 7 10" xfId="42556" xr:uid="{00000000-0005-0000-0000-0000C5010000}"/>
    <cellStyle name="2x indented GHG Textfiels 3 2 7 2" xfId="11100" xr:uid="{00000000-0005-0000-0000-0000C6010000}"/>
    <cellStyle name="2x indented GHG Textfiels 3 2 7 3" xfId="15007" xr:uid="{00000000-0005-0000-0000-0000C7010000}"/>
    <cellStyle name="2x indented GHG Textfiels 3 2 7 4" xfId="19099" xr:uid="{00000000-0005-0000-0000-0000C8010000}"/>
    <cellStyle name="2x indented GHG Textfiels 3 2 7 5" xfId="23029" xr:uid="{00000000-0005-0000-0000-0000C9010000}"/>
    <cellStyle name="2x indented GHG Textfiels 3 2 7 6" xfId="27055" xr:uid="{00000000-0005-0000-0000-0000CA010000}"/>
    <cellStyle name="2x indented GHG Textfiels 3 2 7 7" xfId="31044" xr:uid="{00000000-0005-0000-0000-0000CB010000}"/>
    <cellStyle name="2x indented GHG Textfiels 3 2 7 8" xfId="34875" xr:uid="{00000000-0005-0000-0000-0000CC010000}"/>
    <cellStyle name="2x indented GHG Textfiels 3 2 7 9" xfId="38766" xr:uid="{00000000-0005-0000-0000-0000CD010000}"/>
    <cellStyle name="2x indented GHG Textfiels 3 2 8" xfId="6496" xr:uid="{00000000-0005-0000-0000-0000CE010000}"/>
    <cellStyle name="2x indented GHG Textfiels 3 2 9" xfId="8177" xr:uid="{00000000-0005-0000-0000-0000CF010000}"/>
    <cellStyle name="2x indented GHG Textfiels 3 3" xfId="42" xr:uid="{00000000-0005-0000-0000-0000D0010000}"/>
    <cellStyle name="2x indented GHG Textfiels 3 3 10" xfId="8173" xr:uid="{00000000-0005-0000-0000-0000D1010000}"/>
    <cellStyle name="2x indented GHG Textfiels 3 3 11" xfId="12024" xr:uid="{00000000-0005-0000-0000-0000D2010000}"/>
    <cellStyle name="2x indented GHG Textfiels 3 3 12" xfId="16137" xr:uid="{00000000-0005-0000-0000-0000D3010000}"/>
    <cellStyle name="2x indented GHG Textfiels 3 3 13" xfId="20082" xr:uid="{00000000-0005-0000-0000-0000D4010000}"/>
    <cellStyle name="2x indented GHG Textfiels 3 3 14" xfId="24071" xr:uid="{00000000-0005-0000-0000-0000D5010000}"/>
    <cellStyle name="2x indented GHG Textfiels 3 3 15" xfId="28119" xr:uid="{00000000-0005-0000-0000-0000D6010000}"/>
    <cellStyle name="2x indented GHG Textfiels 3 3 16" xfId="31951" xr:uid="{00000000-0005-0000-0000-0000D7010000}"/>
    <cellStyle name="2x indented GHG Textfiels 3 3 17" xfId="35881" xr:uid="{00000000-0005-0000-0000-0000D8010000}"/>
    <cellStyle name="2x indented GHG Textfiels 3 3 2" xfId="43" xr:uid="{00000000-0005-0000-0000-0000D9010000}"/>
    <cellStyle name="2x indented GHG Textfiels 3 3 2 10" xfId="7140" xr:uid="{00000000-0005-0000-0000-0000DA010000}"/>
    <cellStyle name="2x indented GHG Textfiels 3 3 2 11" xfId="20081" xr:uid="{00000000-0005-0000-0000-0000DB010000}"/>
    <cellStyle name="2x indented GHG Textfiels 3 3 2 12" xfId="24070" xr:uid="{00000000-0005-0000-0000-0000DC010000}"/>
    <cellStyle name="2x indented GHG Textfiels 3 3 2 13" xfId="12999" xr:uid="{00000000-0005-0000-0000-0000DD010000}"/>
    <cellStyle name="2x indented GHG Textfiels 3 3 2 14" xfId="31950" xr:uid="{00000000-0005-0000-0000-0000DE010000}"/>
    <cellStyle name="2x indented GHG Textfiels 3 3 2 15" xfId="35880" xr:uid="{00000000-0005-0000-0000-0000DF010000}"/>
    <cellStyle name="2x indented GHG Textfiels 3 3 2 2" xfId="44" xr:uid="{00000000-0005-0000-0000-0000E0010000}"/>
    <cellStyle name="2x indented GHG Textfiels 3 3 2 2 10" xfId="20080" xr:uid="{00000000-0005-0000-0000-0000E1010000}"/>
    <cellStyle name="2x indented GHG Textfiels 3 3 2 2 11" xfId="24069" xr:uid="{00000000-0005-0000-0000-0000E2010000}"/>
    <cellStyle name="2x indented GHG Textfiels 3 3 2 2 12" xfId="28147" xr:uid="{00000000-0005-0000-0000-0000E3010000}"/>
    <cellStyle name="2x indented GHG Textfiels 3 3 2 2 13" xfId="31949" xr:uid="{00000000-0005-0000-0000-0000E4010000}"/>
    <cellStyle name="2x indented GHG Textfiels 3 3 2 2 14" xfId="35879" xr:uid="{00000000-0005-0000-0000-0000E5010000}"/>
    <cellStyle name="2x indented GHG Textfiels 3 3 2 2 2" xfId="2654" xr:uid="{00000000-0005-0000-0000-0000E6010000}"/>
    <cellStyle name="2x indented GHG Textfiels 3 3 2 2 2 10" xfId="28163" xr:uid="{00000000-0005-0000-0000-0000E7010000}"/>
    <cellStyle name="2x indented GHG Textfiels 3 3 2 2 2 11" xfId="31986" xr:uid="{00000000-0005-0000-0000-0000E8010000}"/>
    <cellStyle name="2x indented GHG Textfiels 3 3 2 2 2 12" xfId="35893" xr:uid="{00000000-0005-0000-0000-0000E9010000}"/>
    <cellStyle name="2x indented GHG Textfiels 3 3 2 2 2 13" xfId="39683" xr:uid="{00000000-0005-0000-0000-0000EA010000}"/>
    <cellStyle name="2x indented GHG Textfiels 3 3 2 2 2 2" xfId="4955" xr:uid="{00000000-0005-0000-0000-0000EB010000}"/>
    <cellStyle name="2x indented GHG Textfiels 3 3 2 2 2 2 10" xfId="41939" xr:uid="{00000000-0005-0000-0000-0000EC010000}"/>
    <cellStyle name="2x indented GHG Textfiels 3 3 2 2 2 2 2" xfId="10483" xr:uid="{00000000-0005-0000-0000-0000ED010000}"/>
    <cellStyle name="2x indented GHG Textfiels 3 3 2 2 2 2 3" xfId="14390" xr:uid="{00000000-0005-0000-0000-0000EE010000}"/>
    <cellStyle name="2x indented GHG Textfiels 3 3 2 2 2 2 4" xfId="18482" xr:uid="{00000000-0005-0000-0000-0000EF010000}"/>
    <cellStyle name="2x indented GHG Textfiels 3 3 2 2 2 2 5" xfId="22412" xr:uid="{00000000-0005-0000-0000-0000F0010000}"/>
    <cellStyle name="2x indented GHG Textfiels 3 3 2 2 2 2 6" xfId="26438" xr:uid="{00000000-0005-0000-0000-0000F1010000}"/>
    <cellStyle name="2x indented GHG Textfiels 3 3 2 2 2 2 7" xfId="30427" xr:uid="{00000000-0005-0000-0000-0000F2010000}"/>
    <cellStyle name="2x indented GHG Textfiels 3 3 2 2 2 2 8" xfId="34258" xr:uid="{00000000-0005-0000-0000-0000F3010000}"/>
    <cellStyle name="2x indented GHG Textfiels 3 3 2 2 2 2 9" xfId="38149" xr:uid="{00000000-0005-0000-0000-0000F4010000}"/>
    <cellStyle name="2x indented GHG Textfiels 3 3 2 2 2 3" xfId="4327" xr:uid="{00000000-0005-0000-0000-0000F5010000}"/>
    <cellStyle name="2x indented GHG Textfiels 3 3 2 2 2 3 10" xfId="41311" xr:uid="{00000000-0005-0000-0000-0000F6010000}"/>
    <cellStyle name="2x indented GHG Textfiels 3 3 2 2 2 3 2" xfId="9855" xr:uid="{00000000-0005-0000-0000-0000F7010000}"/>
    <cellStyle name="2x indented GHG Textfiels 3 3 2 2 2 3 3" xfId="13762" xr:uid="{00000000-0005-0000-0000-0000F8010000}"/>
    <cellStyle name="2x indented GHG Textfiels 3 3 2 2 2 3 4" xfId="17854" xr:uid="{00000000-0005-0000-0000-0000F9010000}"/>
    <cellStyle name="2x indented GHG Textfiels 3 3 2 2 2 3 5" xfId="21784" xr:uid="{00000000-0005-0000-0000-0000FA010000}"/>
    <cellStyle name="2x indented GHG Textfiels 3 3 2 2 2 3 6" xfId="25810" xr:uid="{00000000-0005-0000-0000-0000FB010000}"/>
    <cellStyle name="2x indented GHG Textfiels 3 3 2 2 2 3 7" xfId="29799" xr:uid="{00000000-0005-0000-0000-0000FC010000}"/>
    <cellStyle name="2x indented GHG Textfiels 3 3 2 2 2 3 8" xfId="33630" xr:uid="{00000000-0005-0000-0000-0000FD010000}"/>
    <cellStyle name="2x indented GHG Textfiels 3 3 2 2 2 3 9" xfId="37521" xr:uid="{00000000-0005-0000-0000-0000FE010000}"/>
    <cellStyle name="2x indented GHG Textfiels 3 3 2 2 2 4" xfId="6036" xr:uid="{00000000-0005-0000-0000-0000FF010000}"/>
    <cellStyle name="2x indented GHG Textfiels 3 3 2 2 2 4 10" xfId="43014" xr:uid="{00000000-0005-0000-0000-000000020000}"/>
    <cellStyle name="2x indented GHG Textfiels 3 3 2 2 2 4 2" xfId="11565" xr:uid="{00000000-0005-0000-0000-000001020000}"/>
    <cellStyle name="2x indented GHG Textfiels 3 3 2 2 2 4 3" xfId="15469" xr:uid="{00000000-0005-0000-0000-000002020000}"/>
    <cellStyle name="2x indented GHG Textfiels 3 3 2 2 2 4 4" xfId="19563" xr:uid="{00000000-0005-0000-0000-000003020000}"/>
    <cellStyle name="2x indented GHG Textfiels 3 3 2 2 2 4 5" xfId="23490" xr:uid="{00000000-0005-0000-0000-000004020000}"/>
    <cellStyle name="2x indented GHG Textfiels 3 3 2 2 2 4 6" xfId="27517" xr:uid="{00000000-0005-0000-0000-000005020000}"/>
    <cellStyle name="2x indented GHG Textfiels 3 3 2 2 2 4 7" xfId="31502" xr:uid="{00000000-0005-0000-0000-000006020000}"/>
    <cellStyle name="2x indented GHG Textfiels 3 3 2 2 2 4 8" xfId="35335" xr:uid="{00000000-0005-0000-0000-000007020000}"/>
    <cellStyle name="2x indented GHG Textfiels 3 3 2 2 2 4 9" xfId="39224" xr:uid="{00000000-0005-0000-0000-000008020000}"/>
    <cellStyle name="2x indented GHG Textfiels 3 3 2 2 2 5" xfId="8189" xr:uid="{00000000-0005-0000-0000-000009020000}"/>
    <cellStyle name="2x indented GHG Textfiels 3 3 2 2 2 6" xfId="12105" xr:uid="{00000000-0005-0000-0000-00000A020000}"/>
    <cellStyle name="2x indented GHG Textfiels 3 3 2 2 2 7" xfId="16198" xr:uid="{00000000-0005-0000-0000-00000B020000}"/>
    <cellStyle name="2x indented GHG Textfiels 3 3 2 2 2 8" xfId="20141" xr:uid="{00000000-0005-0000-0000-00000C020000}"/>
    <cellStyle name="2x indented GHG Textfiels 3 3 2 2 2 9" xfId="24159" xr:uid="{00000000-0005-0000-0000-00000D020000}"/>
    <cellStyle name="2x indented GHG Textfiels 3 3 2 2 3" xfId="3104" xr:uid="{00000000-0005-0000-0000-00000E020000}"/>
    <cellStyle name="2x indented GHG Textfiels 3 3 2 2 3 10" xfId="32436" xr:uid="{00000000-0005-0000-0000-00000F020000}"/>
    <cellStyle name="2x indented GHG Textfiels 3 3 2 2 3 11" xfId="36343" xr:uid="{00000000-0005-0000-0000-000010020000}"/>
    <cellStyle name="2x indented GHG Textfiels 3 3 2 2 3 12" xfId="40133" xr:uid="{00000000-0005-0000-0000-000011020000}"/>
    <cellStyle name="2x indented GHG Textfiels 3 3 2 2 3 2" xfId="5405" xr:uid="{00000000-0005-0000-0000-000012020000}"/>
    <cellStyle name="2x indented GHG Textfiels 3 3 2 2 3 2 10" xfId="42389" xr:uid="{00000000-0005-0000-0000-000013020000}"/>
    <cellStyle name="2x indented GHG Textfiels 3 3 2 2 3 2 2" xfId="10933" xr:uid="{00000000-0005-0000-0000-000014020000}"/>
    <cellStyle name="2x indented GHG Textfiels 3 3 2 2 3 2 3" xfId="14840" xr:uid="{00000000-0005-0000-0000-000015020000}"/>
    <cellStyle name="2x indented GHG Textfiels 3 3 2 2 3 2 4" xfId="18932" xr:uid="{00000000-0005-0000-0000-000016020000}"/>
    <cellStyle name="2x indented GHG Textfiels 3 3 2 2 3 2 5" xfId="22862" xr:uid="{00000000-0005-0000-0000-000017020000}"/>
    <cellStyle name="2x indented GHG Textfiels 3 3 2 2 3 2 6" xfId="26888" xr:uid="{00000000-0005-0000-0000-000018020000}"/>
    <cellStyle name="2x indented GHG Textfiels 3 3 2 2 3 2 7" xfId="30877" xr:uid="{00000000-0005-0000-0000-000019020000}"/>
    <cellStyle name="2x indented GHG Textfiels 3 3 2 2 3 2 8" xfId="34708" xr:uid="{00000000-0005-0000-0000-00001A020000}"/>
    <cellStyle name="2x indented GHG Textfiels 3 3 2 2 3 2 9" xfId="38599" xr:uid="{00000000-0005-0000-0000-00001B020000}"/>
    <cellStyle name="2x indented GHG Textfiels 3 3 2 2 3 3" xfId="4777" xr:uid="{00000000-0005-0000-0000-00001C020000}"/>
    <cellStyle name="2x indented GHG Textfiels 3 3 2 2 3 3 10" xfId="41761" xr:uid="{00000000-0005-0000-0000-00001D020000}"/>
    <cellStyle name="2x indented GHG Textfiels 3 3 2 2 3 3 2" xfId="10305" xr:uid="{00000000-0005-0000-0000-00001E020000}"/>
    <cellStyle name="2x indented GHG Textfiels 3 3 2 2 3 3 3" xfId="14212" xr:uid="{00000000-0005-0000-0000-00001F020000}"/>
    <cellStyle name="2x indented GHG Textfiels 3 3 2 2 3 3 4" xfId="18304" xr:uid="{00000000-0005-0000-0000-000020020000}"/>
    <cellStyle name="2x indented GHG Textfiels 3 3 2 2 3 3 5" xfId="22234" xr:uid="{00000000-0005-0000-0000-000021020000}"/>
    <cellStyle name="2x indented GHG Textfiels 3 3 2 2 3 3 6" xfId="26260" xr:uid="{00000000-0005-0000-0000-000022020000}"/>
    <cellStyle name="2x indented GHG Textfiels 3 3 2 2 3 3 7" xfId="30249" xr:uid="{00000000-0005-0000-0000-000023020000}"/>
    <cellStyle name="2x indented GHG Textfiels 3 3 2 2 3 3 8" xfId="34080" xr:uid="{00000000-0005-0000-0000-000024020000}"/>
    <cellStyle name="2x indented GHG Textfiels 3 3 2 2 3 3 9" xfId="37971" xr:uid="{00000000-0005-0000-0000-000025020000}"/>
    <cellStyle name="2x indented GHG Textfiels 3 3 2 2 3 4" xfId="8639" xr:uid="{00000000-0005-0000-0000-000026020000}"/>
    <cellStyle name="2x indented GHG Textfiels 3 3 2 2 3 5" xfId="12555" xr:uid="{00000000-0005-0000-0000-000027020000}"/>
    <cellStyle name="2x indented GHG Textfiels 3 3 2 2 3 6" xfId="16648" xr:uid="{00000000-0005-0000-0000-000028020000}"/>
    <cellStyle name="2x indented GHG Textfiels 3 3 2 2 3 7" xfId="20591" xr:uid="{00000000-0005-0000-0000-000029020000}"/>
    <cellStyle name="2x indented GHG Textfiels 3 3 2 2 3 8" xfId="24609" xr:uid="{00000000-0005-0000-0000-00002A020000}"/>
    <cellStyle name="2x indented GHG Textfiels 3 3 2 2 3 9" xfId="28613" xr:uid="{00000000-0005-0000-0000-00002B020000}"/>
    <cellStyle name="2x indented GHG Textfiels 3 3 2 2 4" xfId="3599" xr:uid="{00000000-0005-0000-0000-00002C020000}"/>
    <cellStyle name="2x indented GHG Textfiels 3 3 2 2 4 10" xfId="40583" xr:uid="{00000000-0005-0000-0000-00002D020000}"/>
    <cellStyle name="2x indented GHG Textfiels 3 3 2 2 4 2" xfId="9127" xr:uid="{00000000-0005-0000-0000-00002E020000}"/>
    <cellStyle name="2x indented GHG Textfiels 3 3 2 2 4 3" xfId="13034" xr:uid="{00000000-0005-0000-0000-00002F020000}"/>
    <cellStyle name="2x indented GHG Textfiels 3 3 2 2 4 4" xfId="17126" xr:uid="{00000000-0005-0000-0000-000030020000}"/>
    <cellStyle name="2x indented GHG Textfiels 3 3 2 2 4 5" xfId="21056" xr:uid="{00000000-0005-0000-0000-000031020000}"/>
    <cellStyle name="2x indented GHG Textfiels 3 3 2 2 4 6" xfId="25082" xr:uid="{00000000-0005-0000-0000-000032020000}"/>
    <cellStyle name="2x indented GHG Textfiels 3 3 2 2 4 7" xfId="29071" xr:uid="{00000000-0005-0000-0000-000033020000}"/>
    <cellStyle name="2x indented GHG Textfiels 3 3 2 2 4 8" xfId="32902" xr:uid="{00000000-0005-0000-0000-000034020000}"/>
    <cellStyle name="2x indented GHG Textfiels 3 3 2 2 4 9" xfId="36793" xr:uid="{00000000-0005-0000-0000-000035020000}"/>
    <cellStyle name="2x indented GHG Textfiels 3 3 2 2 5" xfId="5578" xr:uid="{00000000-0005-0000-0000-000036020000}"/>
    <cellStyle name="2x indented GHG Textfiels 3 3 2 2 5 10" xfId="42562" xr:uid="{00000000-0005-0000-0000-000037020000}"/>
    <cellStyle name="2x indented GHG Textfiels 3 3 2 2 5 2" xfId="11106" xr:uid="{00000000-0005-0000-0000-000038020000}"/>
    <cellStyle name="2x indented GHG Textfiels 3 3 2 2 5 3" xfId="15013" xr:uid="{00000000-0005-0000-0000-000039020000}"/>
    <cellStyle name="2x indented GHG Textfiels 3 3 2 2 5 4" xfId="19105" xr:uid="{00000000-0005-0000-0000-00003A020000}"/>
    <cellStyle name="2x indented GHG Textfiels 3 3 2 2 5 5" xfId="23035" xr:uid="{00000000-0005-0000-0000-00003B020000}"/>
    <cellStyle name="2x indented GHG Textfiels 3 3 2 2 5 6" xfId="27061" xr:uid="{00000000-0005-0000-0000-00003C020000}"/>
    <cellStyle name="2x indented GHG Textfiels 3 3 2 2 5 7" xfId="31050" xr:uid="{00000000-0005-0000-0000-00003D020000}"/>
    <cellStyle name="2x indented GHG Textfiels 3 3 2 2 5 8" xfId="34881" xr:uid="{00000000-0005-0000-0000-00003E020000}"/>
    <cellStyle name="2x indented GHG Textfiels 3 3 2 2 5 9" xfId="38772" xr:uid="{00000000-0005-0000-0000-00003F020000}"/>
    <cellStyle name="2x indented GHG Textfiels 3 3 2 2 6" xfId="6502" xr:uid="{00000000-0005-0000-0000-000040020000}"/>
    <cellStyle name="2x indented GHG Textfiels 3 3 2 2 7" xfId="8171" xr:uid="{00000000-0005-0000-0000-000041020000}"/>
    <cellStyle name="2x indented GHG Textfiels 3 3 2 2 8" xfId="12022" xr:uid="{00000000-0005-0000-0000-000042020000}"/>
    <cellStyle name="2x indented GHG Textfiels 3 3 2 2 9" xfId="16181" xr:uid="{00000000-0005-0000-0000-000043020000}"/>
    <cellStyle name="2x indented GHG Textfiels 3 3 2 3" xfId="2653" xr:uid="{00000000-0005-0000-0000-000044020000}"/>
    <cellStyle name="2x indented GHG Textfiels 3 3 2 3 10" xfId="28162" xr:uid="{00000000-0005-0000-0000-000045020000}"/>
    <cellStyle name="2x indented GHG Textfiels 3 3 2 3 11" xfId="31985" xr:uid="{00000000-0005-0000-0000-000046020000}"/>
    <cellStyle name="2x indented GHG Textfiels 3 3 2 3 12" xfId="35892" xr:uid="{00000000-0005-0000-0000-000047020000}"/>
    <cellStyle name="2x indented GHG Textfiels 3 3 2 3 13" xfId="39682" xr:uid="{00000000-0005-0000-0000-000048020000}"/>
    <cellStyle name="2x indented GHG Textfiels 3 3 2 3 2" xfId="4954" xr:uid="{00000000-0005-0000-0000-000049020000}"/>
    <cellStyle name="2x indented GHG Textfiels 3 3 2 3 2 10" xfId="41938" xr:uid="{00000000-0005-0000-0000-00004A020000}"/>
    <cellStyle name="2x indented GHG Textfiels 3 3 2 3 2 2" xfId="10482" xr:uid="{00000000-0005-0000-0000-00004B020000}"/>
    <cellStyle name="2x indented GHG Textfiels 3 3 2 3 2 3" xfId="14389" xr:uid="{00000000-0005-0000-0000-00004C020000}"/>
    <cellStyle name="2x indented GHG Textfiels 3 3 2 3 2 4" xfId="18481" xr:uid="{00000000-0005-0000-0000-00004D020000}"/>
    <cellStyle name="2x indented GHG Textfiels 3 3 2 3 2 5" xfId="22411" xr:uid="{00000000-0005-0000-0000-00004E020000}"/>
    <cellStyle name="2x indented GHG Textfiels 3 3 2 3 2 6" xfId="26437" xr:uid="{00000000-0005-0000-0000-00004F020000}"/>
    <cellStyle name="2x indented GHG Textfiels 3 3 2 3 2 7" xfId="30426" xr:uid="{00000000-0005-0000-0000-000050020000}"/>
    <cellStyle name="2x indented GHG Textfiels 3 3 2 3 2 8" xfId="34257" xr:uid="{00000000-0005-0000-0000-000051020000}"/>
    <cellStyle name="2x indented GHG Textfiels 3 3 2 3 2 9" xfId="38148" xr:uid="{00000000-0005-0000-0000-000052020000}"/>
    <cellStyle name="2x indented GHG Textfiels 3 3 2 3 3" xfId="4326" xr:uid="{00000000-0005-0000-0000-000053020000}"/>
    <cellStyle name="2x indented GHG Textfiels 3 3 2 3 3 10" xfId="41310" xr:uid="{00000000-0005-0000-0000-000054020000}"/>
    <cellStyle name="2x indented GHG Textfiels 3 3 2 3 3 2" xfId="9854" xr:uid="{00000000-0005-0000-0000-000055020000}"/>
    <cellStyle name="2x indented GHG Textfiels 3 3 2 3 3 3" xfId="13761" xr:uid="{00000000-0005-0000-0000-000056020000}"/>
    <cellStyle name="2x indented GHG Textfiels 3 3 2 3 3 4" xfId="17853" xr:uid="{00000000-0005-0000-0000-000057020000}"/>
    <cellStyle name="2x indented GHG Textfiels 3 3 2 3 3 5" xfId="21783" xr:uid="{00000000-0005-0000-0000-000058020000}"/>
    <cellStyle name="2x indented GHG Textfiels 3 3 2 3 3 6" xfId="25809" xr:uid="{00000000-0005-0000-0000-000059020000}"/>
    <cellStyle name="2x indented GHG Textfiels 3 3 2 3 3 7" xfId="29798" xr:uid="{00000000-0005-0000-0000-00005A020000}"/>
    <cellStyle name="2x indented GHG Textfiels 3 3 2 3 3 8" xfId="33629" xr:uid="{00000000-0005-0000-0000-00005B020000}"/>
    <cellStyle name="2x indented GHG Textfiels 3 3 2 3 3 9" xfId="37520" xr:uid="{00000000-0005-0000-0000-00005C020000}"/>
    <cellStyle name="2x indented GHG Textfiels 3 3 2 3 4" xfId="6035" xr:uid="{00000000-0005-0000-0000-00005D020000}"/>
    <cellStyle name="2x indented GHG Textfiels 3 3 2 3 4 10" xfId="43013" xr:uid="{00000000-0005-0000-0000-00005E020000}"/>
    <cellStyle name="2x indented GHG Textfiels 3 3 2 3 4 2" xfId="11564" xr:uid="{00000000-0005-0000-0000-00005F020000}"/>
    <cellStyle name="2x indented GHG Textfiels 3 3 2 3 4 3" xfId="15468" xr:uid="{00000000-0005-0000-0000-000060020000}"/>
    <cellStyle name="2x indented GHG Textfiels 3 3 2 3 4 4" xfId="19562" xr:uid="{00000000-0005-0000-0000-000061020000}"/>
    <cellStyle name="2x indented GHG Textfiels 3 3 2 3 4 5" xfId="23489" xr:uid="{00000000-0005-0000-0000-000062020000}"/>
    <cellStyle name="2x indented GHG Textfiels 3 3 2 3 4 6" xfId="27516" xr:uid="{00000000-0005-0000-0000-000063020000}"/>
    <cellStyle name="2x indented GHG Textfiels 3 3 2 3 4 7" xfId="31501" xr:uid="{00000000-0005-0000-0000-000064020000}"/>
    <cellStyle name="2x indented GHG Textfiels 3 3 2 3 4 8" xfId="35334" xr:uid="{00000000-0005-0000-0000-000065020000}"/>
    <cellStyle name="2x indented GHG Textfiels 3 3 2 3 4 9" xfId="39223" xr:uid="{00000000-0005-0000-0000-000066020000}"/>
    <cellStyle name="2x indented GHG Textfiels 3 3 2 3 5" xfId="8188" xr:uid="{00000000-0005-0000-0000-000067020000}"/>
    <cellStyle name="2x indented GHG Textfiels 3 3 2 3 6" xfId="12104" xr:uid="{00000000-0005-0000-0000-000068020000}"/>
    <cellStyle name="2x indented GHG Textfiels 3 3 2 3 7" xfId="16197" xr:uid="{00000000-0005-0000-0000-000069020000}"/>
    <cellStyle name="2x indented GHG Textfiels 3 3 2 3 8" xfId="20140" xr:uid="{00000000-0005-0000-0000-00006A020000}"/>
    <cellStyle name="2x indented GHG Textfiels 3 3 2 3 9" xfId="24158" xr:uid="{00000000-0005-0000-0000-00006B020000}"/>
    <cellStyle name="2x indented GHG Textfiels 3 3 2 4" xfId="3103" xr:uid="{00000000-0005-0000-0000-00006C020000}"/>
    <cellStyle name="2x indented GHG Textfiels 3 3 2 4 10" xfId="32435" xr:uid="{00000000-0005-0000-0000-00006D020000}"/>
    <cellStyle name="2x indented GHG Textfiels 3 3 2 4 11" xfId="36342" xr:uid="{00000000-0005-0000-0000-00006E020000}"/>
    <cellStyle name="2x indented GHG Textfiels 3 3 2 4 12" xfId="40132" xr:uid="{00000000-0005-0000-0000-00006F020000}"/>
    <cellStyle name="2x indented GHG Textfiels 3 3 2 4 2" xfId="5404" xr:uid="{00000000-0005-0000-0000-000070020000}"/>
    <cellStyle name="2x indented GHG Textfiels 3 3 2 4 2 10" xfId="42388" xr:uid="{00000000-0005-0000-0000-000071020000}"/>
    <cellStyle name="2x indented GHG Textfiels 3 3 2 4 2 2" xfId="10932" xr:uid="{00000000-0005-0000-0000-000072020000}"/>
    <cellStyle name="2x indented GHG Textfiels 3 3 2 4 2 3" xfId="14839" xr:uid="{00000000-0005-0000-0000-000073020000}"/>
    <cellStyle name="2x indented GHG Textfiels 3 3 2 4 2 4" xfId="18931" xr:uid="{00000000-0005-0000-0000-000074020000}"/>
    <cellStyle name="2x indented GHG Textfiels 3 3 2 4 2 5" xfId="22861" xr:uid="{00000000-0005-0000-0000-000075020000}"/>
    <cellStyle name="2x indented GHG Textfiels 3 3 2 4 2 6" xfId="26887" xr:uid="{00000000-0005-0000-0000-000076020000}"/>
    <cellStyle name="2x indented GHG Textfiels 3 3 2 4 2 7" xfId="30876" xr:uid="{00000000-0005-0000-0000-000077020000}"/>
    <cellStyle name="2x indented GHG Textfiels 3 3 2 4 2 8" xfId="34707" xr:uid="{00000000-0005-0000-0000-000078020000}"/>
    <cellStyle name="2x indented GHG Textfiels 3 3 2 4 2 9" xfId="38598" xr:uid="{00000000-0005-0000-0000-000079020000}"/>
    <cellStyle name="2x indented GHG Textfiels 3 3 2 4 3" xfId="4776" xr:uid="{00000000-0005-0000-0000-00007A020000}"/>
    <cellStyle name="2x indented GHG Textfiels 3 3 2 4 3 10" xfId="41760" xr:uid="{00000000-0005-0000-0000-00007B020000}"/>
    <cellStyle name="2x indented GHG Textfiels 3 3 2 4 3 2" xfId="10304" xr:uid="{00000000-0005-0000-0000-00007C020000}"/>
    <cellStyle name="2x indented GHG Textfiels 3 3 2 4 3 3" xfId="14211" xr:uid="{00000000-0005-0000-0000-00007D020000}"/>
    <cellStyle name="2x indented GHG Textfiels 3 3 2 4 3 4" xfId="18303" xr:uid="{00000000-0005-0000-0000-00007E020000}"/>
    <cellStyle name="2x indented GHG Textfiels 3 3 2 4 3 5" xfId="22233" xr:uid="{00000000-0005-0000-0000-00007F020000}"/>
    <cellStyle name="2x indented GHG Textfiels 3 3 2 4 3 6" xfId="26259" xr:uid="{00000000-0005-0000-0000-000080020000}"/>
    <cellStyle name="2x indented GHG Textfiels 3 3 2 4 3 7" xfId="30248" xr:uid="{00000000-0005-0000-0000-000081020000}"/>
    <cellStyle name="2x indented GHG Textfiels 3 3 2 4 3 8" xfId="34079" xr:uid="{00000000-0005-0000-0000-000082020000}"/>
    <cellStyle name="2x indented GHG Textfiels 3 3 2 4 3 9" xfId="37970" xr:uid="{00000000-0005-0000-0000-000083020000}"/>
    <cellStyle name="2x indented GHG Textfiels 3 3 2 4 4" xfId="8638" xr:uid="{00000000-0005-0000-0000-000084020000}"/>
    <cellStyle name="2x indented GHG Textfiels 3 3 2 4 5" xfId="12554" xr:uid="{00000000-0005-0000-0000-000085020000}"/>
    <cellStyle name="2x indented GHG Textfiels 3 3 2 4 6" xfId="16647" xr:uid="{00000000-0005-0000-0000-000086020000}"/>
    <cellStyle name="2x indented GHG Textfiels 3 3 2 4 7" xfId="20590" xr:uid="{00000000-0005-0000-0000-000087020000}"/>
    <cellStyle name="2x indented GHG Textfiels 3 3 2 4 8" xfId="24608" xr:uid="{00000000-0005-0000-0000-000088020000}"/>
    <cellStyle name="2x indented GHG Textfiels 3 3 2 4 9" xfId="28612" xr:uid="{00000000-0005-0000-0000-000089020000}"/>
    <cellStyle name="2x indented GHG Textfiels 3 3 2 5" xfId="3598" xr:uid="{00000000-0005-0000-0000-00008A020000}"/>
    <cellStyle name="2x indented GHG Textfiels 3 3 2 5 10" xfId="40582" xr:uid="{00000000-0005-0000-0000-00008B020000}"/>
    <cellStyle name="2x indented GHG Textfiels 3 3 2 5 2" xfId="9126" xr:uid="{00000000-0005-0000-0000-00008C020000}"/>
    <cellStyle name="2x indented GHG Textfiels 3 3 2 5 3" xfId="13033" xr:uid="{00000000-0005-0000-0000-00008D020000}"/>
    <cellStyle name="2x indented GHG Textfiels 3 3 2 5 4" xfId="17125" xr:uid="{00000000-0005-0000-0000-00008E020000}"/>
    <cellStyle name="2x indented GHG Textfiels 3 3 2 5 5" xfId="21055" xr:uid="{00000000-0005-0000-0000-00008F020000}"/>
    <cellStyle name="2x indented GHG Textfiels 3 3 2 5 6" xfId="25081" xr:uid="{00000000-0005-0000-0000-000090020000}"/>
    <cellStyle name="2x indented GHG Textfiels 3 3 2 5 7" xfId="29070" xr:uid="{00000000-0005-0000-0000-000091020000}"/>
    <cellStyle name="2x indented GHG Textfiels 3 3 2 5 8" xfId="32901" xr:uid="{00000000-0005-0000-0000-000092020000}"/>
    <cellStyle name="2x indented GHG Textfiels 3 3 2 5 9" xfId="36792" xr:uid="{00000000-0005-0000-0000-000093020000}"/>
    <cellStyle name="2x indented GHG Textfiels 3 3 2 6" xfId="5577" xr:uid="{00000000-0005-0000-0000-000094020000}"/>
    <cellStyle name="2x indented GHG Textfiels 3 3 2 6 10" xfId="42561" xr:uid="{00000000-0005-0000-0000-000095020000}"/>
    <cellStyle name="2x indented GHG Textfiels 3 3 2 6 2" xfId="11105" xr:uid="{00000000-0005-0000-0000-000096020000}"/>
    <cellStyle name="2x indented GHG Textfiels 3 3 2 6 3" xfId="15012" xr:uid="{00000000-0005-0000-0000-000097020000}"/>
    <cellStyle name="2x indented GHG Textfiels 3 3 2 6 4" xfId="19104" xr:uid="{00000000-0005-0000-0000-000098020000}"/>
    <cellStyle name="2x indented GHG Textfiels 3 3 2 6 5" xfId="23034" xr:uid="{00000000-0005-0000-0000-000099020000}"/>
    <cellStyle name="2x indented GHG Textfiels 3 3 2 6 6" xfId="27060" xr:uid="{00000000-0005-0000-0000-00009A020000}"/>
    <cellStyle name="2x indented GHG Textfiels 3 3 2 6 7" xfId="31049" xr:uid="{00000000-0005-0000-0000-00009B020000}"/>
    <cellStyle name="2x indented GHG Textfiels 3 3 2 6 8" xfId="34880" xr:uid="{00000000-0005-0000-0000-00009C020000}"/>
    <cellStyle name="2x indented GHG Textfiels 3 3 2 6 9" xfId="38771" xr:uid="{00000000-0005-0000-0000-00009D020000}"/>
    <cellStyle name="2x indented GHG Textfiels 3 3 2 7" xfId="6501" xr:uid="{00000000-0005-0000-0000-00009E020000}"/>
    <cellStyle name="2x indented GHG Textfiels 3 3 2 8" xfId="8172" xr:uid="{00000000-0005-0000-0000-00009F020000}"/>
    <cellStyle name="2x indented GHG Textfiels 3 3 2 9" xfId="12023" xr:uid="{00000000-0005-0000-0000-0000A0020000}"/>
    <cellStyle name="2x indented GHG Textfiels 3 3 3" xfId="45" xr:uid="{00000000-0005-0000-0000-0000A1020000}"/>
    <cellStyle name="2x indented GHG Textfiels 3 3 3 10" xfId="16135" xr:uid="{00000000-0005-0000-0000-0000A2020000}"/>
    <cellStyle name="2x indented GHG Textfiels 3 3 3 11" xfId="20079" xr:uid="{00000000-0005-0000-0000-0000A3020000}"/>
    <cellStyle name="2x indented GHG Textfiels 3 3 3 12" xfId="24068" xr:uid="{00000000-0005-0000-0000-0000A4020000}"/>
    <cellStyle name="2x indented GHG Textfiels 3 3 3 13" xfId="28118" xr:uid="{00000000-0005-0000-0000-0000A5020000}"/>
    <cellStyle name="2x indented GHG Textfiels 3 3 3 14" xfId="31948" xr:uid="{00000000-0005-0000-0000-0000A6020000}"/>
    <cellStyle name="2x indented GHG Textfiels 3 3 3 15" xfId="21033" xr:uid="{00000000-0005-0000-0000-0000A7020000}"/>
    <cellStyle name="2x indented GHG Textfiels 3 3 3 2" xfId="46" xr:uid="{00000000-0005-0000-0000-0000A8020000}"/>
    <cellStyle name="2x indented GHG Textfiels 3 3 3 2 10" xfId="20078" xr:uid="{00000000-0005-0000-0000-0000A9020000}"/>
    <cellStyle name="2x indented GHG Textfiels 3 3 3 2 11" xfId="24067" xr:uid="{00000000-0005-0000-0000-0000AA020000}"/>
    <cellStyle name="2x indented GHG Textfiels 3 3 3 2 12" xfId="28117" xr:uid="{00000000-0005-0000-0000-0000AB020000}"/>
    <cellStyle name="2x indented GHG Textfiels 3 3 3 2 13" xfId="31947" xr:uid="{00000000-0005-0000-0000-0000AC020000}"/>
    <cellStyle name="2x indented GHG Textfiels 3 3 3 2 14" xfId="35877" xr:uid="{00000000-0005-0000-0000-0000AD020000}"/>
    <cellStyle name="2x indented GHG Textfiels 3 3 3 2 2" xfId="2656" xr:uid="{00000000-0005-0000-0000-0000AE020000}"/>
    <cellStyle name="2x indented GHG Textfiels 3 3 3 2 2 10" xfId="28165" xr:uid="{00000000-0005-0000-0000-0000AF020000}"/>
    <cellStyle name="2x indented GHG Textfiels 3 3 3 2 2 11" xfId="31988" xr:uid="{00000000-0005-0000-0000-0000B0020000}"/>
    <cellStyle name="2x indented GHG Textfiels 3 3 3 2 2 12" xfId="35895" xr:uid="{00000000-0005-0000-0000-0000B1020000}"/>
    <cellStyle name="2x indented GHG Textfiels 3 3 3 2 2 13" xfId="39685" xr:uid="{00000000-0005-0000-0000-0000B2020000}"/>
    <cellStyle name="2x indented GHG Textfiels 3 3 3 2 2 2" xfId="4957" xr:uid="{00000000-0005-0000-0000-0000B3020000}"/>
    <cellStyle name="2x indented GHG Textfiels 3 3 3 2 2 2 10" xfId="41941" xr:uid="{00000000-0005-0000-0000-0000B4020000}"/>
    <cellStyle name="2x indented GHG Textfiels 3 3 3 2 2 2 2" xfId="10485" xr:uid="{00000000-0005-0000-0000-0000B5020000}"/>
    <cellStyle name="2x indented GHG Textfiels 3 3 3 2 2 2 3" xfId="14392" xr:uid="{00000000-0005-0000-0000-0000B6020000}"/>
    <cellStyle name="2x indented GHG Textfiels 3 3 3 2 2 2 4" xfId="18484" xr:uid="{00000000-0005-0000-0000-0000B7020000}"/>
    <cellStyle name="2x indented GHG Textfiels 3 3 3 2 2 2 5" xfId="22414" xr:uid="{00000000-0005-0000-0000-0000B8020000}"/>
    <cellStyle name="2x indented GHG Textfiels 3 3 3 2 2 2 6" xfId="26440" xr:uid="{00000000-0005-0000-0000-0000B9020000}"/>
    <cellStyle name="2x indented GHG Textfiels 3 3 3 2 2 2 7" xfId="30429" xr:uid="{00000000-0005-0000-0000-0000BA020000}"/>
    <cellStyle name="2x indented GHG Textfiels 3 3 3 2 2 2 8" xfId="34260" xr:uid="{00000000-0005-0000-0000-0000BB020000}"/>
    <cellStyle name="2x indented GHG Textfiels 3 3 3 2 2 2 9" xfId="38151" xr:uid="{00000000-0005-0000-0000-0000BC020000}"/>
    <cellStyle name="2x indented GHG Textfiels 3 3 3 2 2 3" xfId="4329" xr:uid="{00000000-0005-0000-0000-0000BD020000}"/>
    <cellStyle name="2x indented GHG Textfiels 3 3 3 2 2 3 10" xfId="41313" xr:uid="{00000000-0005-0000-0000-0000BE020000}"/>
    <cellStyle name="2x indented GHG Textfiels 3 3 3 2 2 3 2" xfId="9857" xr:uid="{00000000-0005-0000-0000-0000BF020000}"/>
    <cellStyle name="2x indented GHG Textfiels 3 3 3 2 2 3 3" xfId="13764" xr:uid="{00000000-0005-0000-0000-0000C0020000}"/>
    <cellStyle name="2x indented GHG Textfiels 3 3 3 2 2 3 4" xfId="17856" xr:uid="{00000000-0005-0000-0000-0000C1020000}"/>
    <cellStyle name="2x indented GHG Textfiels 3 3 3 2 2 3 5" xfId="21786" xr:uid="{00000000-0005-0000-0000-0000C2020000}"/>
    <cellStyle name="2x indented GHG Textfiels 3 3 3 2 2 3 6" xfId="25812" xr:uid="{00000000-0005-0000-0000-0000C3020000}"/>
    <cellStyle name="2x indented GHG Textfiels 3 3 3 2 2 3 7" xfId="29801" xr:uid="{00000000-0005-0000-0000-0000C4020000}"/>
    <cellStyle name="2x indented GHG Textfiels 3 3 3 2 2 3 8" xfId="33632" xr:uid="{00000000-0005-0000-0000-0000C5020000}"/>
    <cellStyle name="2x indented GHG Textfiels 3 3 3 2 2 3 9" xfId="37523" xr:uid="{00000000-0005-0000-0000-0000C6020000}"/>
    <cellStyle name="2x indented GHG Textfiels 3 3 3 2 2 4" xfId="6038" xr:uid="{00000000-0005-0000-0000-0000C7020000}"/>
    <cellStyle name="2x indented GHG Textfiels 3 3 3 2 2 4 10" xfId="43016" xr:uid="{00000000-0005-0000-0000-0000C8020000}"/>
    <cellStyle name="2x indented GHG Textfiels 3 3 3 2 2 4 2" xfId="11567" xr:uid="{00000000-0005-0000-0000-0000C9020000}"/>
    <cellStyle name="2x indented GHG Textfiels 3 3 3 2 2 4 3" xfId="15471" xr:uid="{00000000-0005-0000-0000-0000CA020000}"/>
    <cellStyle name="2x indented GHG Textfiels 3 3 3 2 2 4 4" xfId="19565" xr:uid="{00000000-0005-0000-0000-0000CB020000}"/>
    <cellStyle name="2x indented GHG Textfiels 3 3 3 2 2 4 5" xfId="23492" xr:uid="{00000000-0005-0000-0000-0000CC020000}"/>
    <cellStyle name="2x indented GHG Textfiels 3 3 3 2 2 4 6" xfId="27519" xr:uid="{00000000-0005-0000-0000-0000CD020000}"/>
    <cellStyle name="2x indented GHG Textfiels 3 3 3 2 2 4 7" xfId="31504" xr:uid="{00000000-0005-0000-0000-0000CE020000}"/>
    <cellStyle name="2x indented GHG Textfiels 3 3 3 2 2 4 8" xfId="35337" xr:uid="{00000000-0005-0000-0000-0000CF020000}"/>
    <cellStyle name="2x indented GHG Textfiels 3 3 3 2 2 4 9" xfId="39226" xr:uid="{00000000-0005-0000-0000-0000D0020000}"/>
    <cellStyle name="2x indented GHG Textfiels 3 3 3 2 2 5" xfId="8191" xr:uid="{00000000-0005-0000-0000-0000D1020000}"/>
    <cellStyle name="2x indented GHG Textfiels 3 3 3 2 2 6" xfId="12107" xr:uid="{00000000-0005-0000-0000-0000D2020000}"/>
    <cellStyle name="2x indented GHG Textfiels 3 3 3 2 2 7" xfId="16200" xr:uid="{00000000-0005-0000-0000-0000D3020000}"/>
    <cellStyle name="2x indented GHG Textfiels 3 3 3 2 2 8" xfId="20143" xr:uid="{00000000-0005-0000-0000-0000D4020000}"/>
    <cellStyle name="2x indented GHG Textfiels 3 3 3 2 2 9" xfId="24161" xr:uid="{00000000-0005-0000-0000-0000D5020000}"/>
    <cellStyle name="2x indented GHG Textfiels 3 3 3 2 3" xfId="3106" xr:uid="{00000000-0005-0000-0000-0000D6020000}"/>
    <cellStyle name="2x indented GHG Textfiels 3 3 3 2 3 10" xfId="32438" xr:uid="{00000000-0005-0000-0000-0000D7020000}"/>
    <cellStyle name="2x indented GHG Textfiels 3 3 3 2 3 11" xfId="36345" xr:uid="{00000000-0005-0000-0000-0000D8020000}"/>
    <cellStyle name="2x indented GHG Textfiels 3 3 3 2 3 12" xfId="40135" xr:uid="{00000000-0005-0000-0000-0000D9020000}"/>
    <cellStyle name="2x indented GHG Textfiels 3 3 3 2 3 2" xfId="5407" xr:uid="{00000000-0005-0000-0000-0000DA020000}"/>
    <cellStyle name="2x indented GHG Textfiels 3 3 3 2 3 2 10" xfId="42391" xr:uid="{00000000-0005-0000-0000-0000DB020000}"/>
    <cellStyle name="2x indented GHG Textfiels 3 3 3 2 3 2 2" xfId="10935" xr:uid="{00000000-0005-0000-0000-0000DC020000}"/>
    <cellStyle name="2x indented GHG Textfiels 3 3 3 2 3 2 3" xfId="14842" xr:uid="{00000000-0005-0000-0000-0000DD020000}"/>
    <cellStyle name="2x indented GHG Textfiels 3 3 3 2 3 2 4" xfId="18934" xr:uid="{00000000-0005-0000-0000-0000DE020000}"/>
    <cellStyle name="2x indented GHG Textfiels 3 3 3 2 3 2 5" xfId="22864" xr:uid="{00000000-0005-0000-0000-0000DF020000}"/>
    <cellStyle name="2x indented GHG Textfiels 3 3 3 2 3 2 6" xfId="26890" xr:uid="{00000000-0005-0000-0000-0000E0020000}"/>
    <cellStyle name="2x indented GHG Textfiels 3 3 3 2 3 2 7" xfId="30879" xr:uid="{00000000-0005-0000-0000-0000E1020000}"/>
    <cellStyle name="2x indented GHG Textfiels 3 3 3 2 3 2 8" xfId="34710" xr:uid="{00000000-0005-0000-0000-0000E2020000}"/>
    <cellStyle name="2x indented GHG Textfiels 3 3 3 2 3 2 9" xfId="38601" xr:uid="{00000000-0005-0000-0000-0000E3020000}"/>
    <cellStyle name="2x indented GHG Textfiels 3 3 3 2 3 3" xfId="4779" xr:uid="{00000000-0005-0000-0000-0000E4020000}"/>
    <cellStyle name="2x indented GHG Textfiels 3 3 3 2 3 3 10" xfId="41763" xr:uid="{00000000-0005-0000-0000-0000E5020000}"/>
    <cellStyle name="2x indented GHG Textfiels 3 3 3 2 3 3 2" xfId="10307" xr:uid="{00000000-0005-0000-0000-0000E6020000}"/>
    <cellStyle name="2x indented GHG Textfiels 3 3 3 2 3 3 3" xfId="14214" xr:uid="{00000000-0005-0000-0000-0000E7020000}"/>
    <cellStyle name="2x indented GHG Textfiels 3 3 3 2 3 3 4" xfId="18306" xr:uid="{00000000-0005-0000-0000-0000E8020000}"/>
    <cellStyle name="2x indented GHG Textfiels 3 3 3 2 3 3 5" xfId="22236" xr:uid="{00000000-0005-0000-0000-0000E9020000}"/>
    <cellStyle name="2x indented GHG Textfiels 3 3 3 2 3 3 6" xfId="26262" xr:uid="{00000000-0005-0000-0000-0000EA020000}"/>
    <cellStyle name="2x indented GHG Textfiels 3 3 3 2 3 3 7" xfId="30251" xr:uid="{00000000-0005-0000-0000-0000EB020000}"/>
    <cellStyle name="2x indented GHG Textfiels 3 3 3 2 3 3 8" xfId="34082" xr:uid="{00000000-0005-0000-0000-0000EC020000}"/>
    <cellStyle name="2x indented GHG Textfiels 3 3 3 2 3 3 9" xfId="37973" xr:uid="{00000000-0005-0000-0000-0000ED020000}"/>
    <cellStyle name="2x indented GHG Textfiels 3 3 3 2 3 4" xfId="8641" xr:uid="{00000000-0005-0000-0000-0000EE020000}"/>
    <cellStyle name="2x indented GHG Textfiels 3 3 3 2 3 5" xfId="12557" xr:uid="{00000000-0005-0000-0000-0000EF020000}"/>
    <cellStyle name="2x indented GHG Textfiels 3 3 3 2 3 6" xfId="16650" xr:uid="{00000000-0005-0000-0000-0000F0020000}"/>
    <cellStyle name="2x indented GHG Textfiels 3 3 3 2 3 7" xfId="20593" xr:uid="{00000000-0005-0000-0000-0000F1020000}"/>
    <cellStyle name="2x indented GHG Textfiels 3 3 3 2 3 8" xfId="24611" xr:uid="{00000000-0005-0000-0000-0000F2020000}"/>
    <cellStyle name="2x indented GHG Textfiels 3 3 3 2 3 9" xfId="28615" xr:uid="{00000000-0005-0000-0000-0000F3020000}"/>
    <cellStyle name="2x indented GHG Textfiels 3 3 3 2 4" xfId="3601" xr:uid="{00000000-0005-0000-0000-0000F4020000}"/>
    <cellStyle name="2x indented GHG Textfiels 3 3 3 2 4 10" xfId="40585" xr:uid="{00000000-0005-0000-0000-0000F5020000}"/>
    <cellStyle name="2x indented GHG Textfiels 3 3 3 2 4 2" xfId="9129" xr:uid="{00000000-0005-0000-0000-0000F6020000}"/>
    <cellStyle name="2x indented GHG Textfiels 3 3 3 2 4 3" xfId="13036" xr:uid="{00000000-0005-0000-0000-0000F7020000}"/>
    <cellStyle name="2x indented GHG Textfiels 3 3 3 2 4 4" xfId="17128" xr:uid="{00000000-0005-0000-0000-0000F8020000}"/>
    <cellStyle name="2x indented GHG Textfiels 3 3 3 2 4 5" xfId="21058" xr:uid="{00000000-0005-0000-0000-0000F9020000}"/>
    <cellStyle name="2x indented GHG Textfiels 3 3 3 2 4 6" xfId="25084" xr:uid="{00000000-0005-0000-0000-0000FA020000}"/>
    <cellStyle name="2x indented GHG Textfiels 3 3 3 2 4 7" xfId="29073" xr:uid="{00000000-0005-0000-0000-0000FB020000}"/>
    <cellStyle name="2x indented GHG Textfiels 3 3 3 2 4 8" xfId="32904" xr:uid="{00000000-0005-0000-0000-0000FC020000}"/>
    <cellStyle name="2x indented GHG Textfiels 3 3 3 2 4 9" xfId="36795" xr:uid="{00000000-0005-0000-0000-0000FD020000}"/>
    <cellStyle name="2x indented GHG Textfiels 3 3 3 2 5" xfId="5580" xr:uid="{00000000-0005-0000-0000-0000FE020000}"/>
    <cellStyle name="2x indented GHG Textfiels 3 3 3 2 5 10" xfId="42564" xr:uid="{00000000-0005-0000-0000-0000FF020000}"/>
    <cellStyle name="2x indented GHG Textfiels 3 3 3 2 5 2" xfId="11108" xr:uid="{00000000-0005-0000-0000-000000030000}"/>
    <cellStyle name="2x indented GHG Textfiels 3 3 3 2 5 3" xfId="15015" xr:uid="{00000000-0005-0000-0000-000001030000}"/>
    <cellStyle name="2x indented GHG Textfiels 3 3 3 2 5 4" xfId="19107" xr:uid="{00000000-0005-0000-0000-000002030000}"/>
    <cellStyle name="2x indented GHG Textfiels 3 3 3 2 5 5" xfId="23037" xr:uid="{00000000-0005-0000-0000-000003030000}"/>
    <cellStyle name="2x indented GHG Textfiels 3 3 3 2 5 6" xfId="27063" xr:uid="{00000000-0005-0000-0000-000004030000}"/>
    <cellStyle name="2x indented GHG Textfiels 3 3 3 2 5 7" xfId="31052" xr:uid="{00000000-0005-0000-0000-000005030000}"/>
    <cellStyle name="2x indented GHG Textfiels 3 3 3 2 5 8" xfId="34883" xr:uid="{00000000-0005-0000-0000-000006030000}"/>
    <cellStyle name="2x indented GHG Textfiels 3 3 3 2 5 9" xfId="38774" xr:uid="{00000000-0005-0000-0000-000007030000}"/>
    <cellStyle name="2x indented GHG Textfiels 3 3 3 2 6" xfId="6504" xr:uid="{00000000-0005-0000-0000-000008030000}"/>
    <cellStyle name="2x indented GHG Textfiels 3 3 3 2 7" xfId="8114" xr:uid="{00000000-0005-0000-0000-000009030000}"/>
    <cellStyle name="2x indented GHG Textfiels 3 3 3 2 8" xfId="12020" xr:uid="{00000000-0005-0000-0000-00000A030000}"/>
    <cellStyle name="2x indented GHG Textfiels 3 3 3 2 9" xfId="16134" xr:uid="{00000000-0005-0000-0000-00000B030000}"/>
    <cellStyle name="2x indented GHG Textfiels 3 3 3 3" xfId="2655" xr:uid="{00000000-0005-0000-0000-00000C030000}"/>
    <cellStyle name="2x indented GHG Textfiels 3 3 3 3 10" xfId="28164" xr:uid="{00000000-0005-0000-0000-00000D030000}"/>
    <cellStyle name="2x indented GHG Textfiels 3 3 3 3 11" xfId="31987" xr:uid="{00000000-0005-0000-0000-00000E030000}"/>
    <cellStyle name="2x indented GHG Textfiels 3 3 3 3 12" xfId="35894" xr:uid="{00000000-0005-0000-0000-00000F030000}"/>
    <cellStyle name="2x indented GHG Textfiels 3 3 3 3 13" xfId="39684" xr:uid="{00000000-0005-0000-0000-000010030000}"/>
    <cellStyle name="2x indented GHG Textfiels 3 3 3 3 2" xfId="4956" xr:uid="{00000000-0005-0000-0000-000011030000}"/>
    <cellStyle name="2x indented GHG Textfiels 3 3 3 3 2 10" xfId="41940" xr:uid="{00000000-0005-0000-0000-000012030000}"/>
    <cellStyle name="2x indented GHG Textfiels 3 3 3 3 2 2" xfId="10484" xr:uid="{00000000-0005-0000-0000-000013030000}"/>
    <cellStyle name="2x indented GHG Textfiels 3 3 3 3 2 3" xfId="14391" xr:uid="{00000000-0005-0000-0000-000014030000}"/>
    <cellStyle name="2x indented GHG Textfiels 3 3 3 3 2 4" xfId="18483" xr:uid="{00000000-0005-0000-0000-000015030000}"/>
    <cellStyle name="2x indented GHG Textfiels 3 3 3 3 2 5" xfId="22413" xr:uid="{00000000-0005-0000-0000-000016030000}"/>
    <cellStyle name="2x indented GHG Textfiels 3 3 3 3 2 6" xfId="26439" xr:uid="{00000000-0005-0000-0000-000017030000}"/>
    <cellStyle name="2x indented GHG Textfiels 3 3 3 3 2 7" xfId="30428" xr:uid="{00000000-0005-0000-0000-000018030000}"/>
    <cellStyle name="2x indented GHG Textfiels 3 3 3 3 2 8" xfId="34259" xr:uid="{00000000-0005-0000-0000-000019030000}"/>
    <cellStyle name="2x indented GHG Textfiels 3 3 3 3 2 9" xfId="38150" xr:uid="{00000000-0005-0000-0000-00001A030000}"/>
    <cellStyle name="2x indented GHG Textfiels 3 3 3 3 3" xfId="4328" xr:uid="{00000000-0005-0000-0000-00001B030000}"/>
    <cellStyle name="2x indented GHG Textfiels 3 3 3 3 3 10" xfId="41312" xr:uid="{00000000-0005-0000-0000-00001C030000}"/>
    <cellStyle name="2x indented GHG Textfiels 3 3 3 3 3 2" xfId="9856" xr:uid="{00000000-0005-0000-0000-00001D030000}"/>
    <cellStyle name="2x indented GHG Textfiels 3 3 3 3 3 3" xfId="13763" xr:uid="{00000000-0005-0000-0000-00001E030000}"/>
    <cellStyle name="2x indented GHG Textfiels 3 3 3 3 3 4" xfId="17855" xr:uid="{00000000-0005-0000-0000-00001F030000}"/>
    <cellStyle name="2x indented GHG Textfiels 3 3 3 3 3 5" xfId="21785" xr:uid="{00000000-0005-0000-0000-000020030000}"/>
    <cellStyle name="2x indented GHG Textfiels 3 3 3 3 3 6" xfId="25811" xr:uid="{00000000-0005-0000-0000-000021030000}"/>
    <cellStyle name="2x indented GHG Textfiels 3 3 3 3 3 7" xfId="29800" xr:uid="{00000000-0005-0000-0000-000022030000}"/>
    <cellStyle name="2x indented GHG Textfiels 3 3 3 3 3 8" xfId="33631" xr:uid="{00000000-0005-0000-0000-000023030000}"/>
    <cellStyle name="2x indented GHG Textfiels 3 3 3 3 3 9" xfId="37522" xr:uid="{00000000-0005-0000-0000-000024030000}"/>
    <cellStyle name="2x indented GHG Textfiels 3 3 3 3 4" xfId="6037" xr:uid="{00000000-0005-0000-0000-000025030000}"/>
    <cellStyle name="2x indented GHG Textfiels 3 3 3 3 4 10" xfId="43015" xr:uid="{00000000-0005-0000-0000-000026030000}"/>
    <cellStyle name="2x indented GHG Textfiels 3 3 3 3 4 2" xfId="11566" xr:uid="{00000000-0005-0000-0000-000027030000}"/>
    <cellStyle name="2x indented GHG Textfiels 3 3 3 3 4 3" xfId="15470" xr:uid="{00000000-0005-0000-0000-000028030000}"/>
    <cellStyle name="2x indented GHG Textfiels 3 3 3 3 4 4" xfId="19564" xr:uid="{00000000-0005-0000-0000-000029030000}"/>
    <cellStyle name="2x indented GHG Textfiels 3 3 3 3 4 5" xfId="23491" xr:uid="{00000000-0005-0000-0000-00002A030000}"/>
    <cellStyle name="2x indented GHG Textfiels 3 3 3 3 4 6" xfId="27518" xr:uid="{00000000-0005-0000-0000-00002B030000}"/>
    <cellStyle name="2x indented GHG Textfiels 3 3 3 3 4 7" xfId="31503" xr:uid="{00000000-0005-0000-0000-00002C030000}"/>
    <cellStyle name="2x indented GHG Textfiels 3 3 3 3 4 8" xfId="35336" xr:uid="{00000000-0005-0000-0000-00002D030000}"/>
    <cellStyle name="2x indented GHG Textfiels 3 3 3 3 4 9" xfId="39225" xr:uid="{00000000-0005-0000-0000-00002E030000}"/>
    <cellStyle name="2x indented GHG Textfiels 3 3 3 3 5" xfId="8190" xr:uid="{00000000-0005-0000-0000-00002F030000}"/>
    <cellStyle name="2x indented GHG Textfiels 3 3 3 3 6" xfId="12106" xr:uid="{00000000-0005-0000-0000-000030030000}"/>
    <cellStyle name="2x indented GHG Textfiels 3 3 3 3 7" xfId="16199" xr:uid="{00000000-0005-0000-0000-000031030000}"/>
    <cellStyle name="2x indented GHG Textfiels 3 3 3 3 8" xfId="20142" xr:uid="{00000000-0005-0000-0000-000032030000}"/>
    <cellStyle name="2x indented GHG Textfiels 3 3 3 3 9" xfId="24160" xr:uid="{00000000-0005-0000-0000-000033030000}"/>
    <cellStyle name="2x indented GHG Textfiels 3 3 3 4" xfId="3105" xr:uid="{00000000-0005-0000-0000-000034030000}"/>
    <cellStyle name="2x indented GHG Textfiels 3 3 3 4 10" xfId="32437" xr:uid="{00000000-0005-0000-0000-000035030000}"/>
    <cellStyle name="2x indented GHG Textfiels 3 3 3 4 11" xfId="36344" xr:uid="{00000000-0005-0000-0000-000036030000}"/>
    <cellStyle name="2x indented GHG Textfiels 3 3 3 4 12" xfId="40134" xr:uid="{00000000-0005-0000-0000-000037030000}"/>
    <cellStyle name="2x indented GHG Textfiels 3 3 3 4 2" xfId="5406" xr:uid="{00000000-0005-0000-0000-000038030000}"/>
    <cellStyle name="2x indented GHG Textfiels 3 3 3 4 2 10" xfId="42390" xr:uid="{00000000-0005-0000-0000-000039030000}"/>
    <cellStyle name="2x indented GHG Textfiels 3 3 3 4 2 2" xfId="10934" xr:uid="{00000000-0005-0000-0000-00003A030000}"/>
    <cellStyle name="2x indented GHG Textfiels 3 3 3 4 2 3" xfId="14841" xr:uid="{00000000-0005-0000-0000-00003B030000}"/>
    <cellStyle name="2x indented GHG Textfiels 3 3 3 4 2 4" xfId="18933" xr:uid="{00000000-0005-0000-0000-00003C030000}"/>
    <cellStyle name="2x indented GHG Textfiels 3 3 3 4 2 5" xfId="22863" xr:uid="{00000000-0005-0000-0000-00003D030000}"/>
    <cellStyle name="2x indented GHG Textfiels 3 3 3 4 2 6" xfId="26889" xr:uid="{00000000-0005-0000-0000-00003E030000}"/>
    <cellStyle name="2x indented GHG Textfiels 3 3 3 4 2 7" xfId="30878" xr:uid="{00000000-0005-0000-0000-00003F030000}"/>
    <cellStyle name="2x indented GHG Textfiels 3 3 3 4 2 8" xfId="34709" xr:uid="{00000000-0005-0000-0000-000040030000}"/>
    <cellStyle name="2x indented GHG Textfiels 3 3 3 4 2 9" xfId="38600" xr:uid="{00000000-0005-0000-0000-000041030000}"/>
    <cellStyle name="2x indented GHG Textfiels 3 3 3 4 3" xfId="4778" xr:uid="{00000000-0005-0000-0000-000042030000}"/>
    <cellStyle name="2x indented GHG Textfiels 3 3 3 4 3 10" xfId="41762" xr:uid="{00000000-0005-0000-0000-000043030000}"/>
    <cellStyle name="2x indented GHG Textfiels 3 3 3 4 3 2" xfId="10306" xr:uid="{00000000-0005-0000-0000-000044030000}"/>
    <cellStyle name="2x indented GHG Textfiels 3 3 3 4 3 3" xfId="14213" xr:uid="{00000000-0005-0000-0000-000045030000}"/>
    <cellStyle name="2x indented GHG Textfiels 3 3 3 4 3 4" xfId="18305" xr:uid="{00000000-0005-0000-0000-000046030000}"/>
    <cellStyle name="2x indented GHG Textfiels 3 3 3 4 3 5" xfId="22235" xr:uid="{00000000-0005-0000-0000-000047030000}"/>
    <cellStyle name="2x indented GHG Textfiels 3 3 3 4 3 6" xfId="26261" xr:uid="{00000000-0005-0000-0000-000048030000}"/>
    <cellStyle name="2x indented GHG Textfiels 3 3 3 4 3 7" xfId="30250" xr:uid="{00000000-0005-0000-0000-000049030000}"/>
    <cellStyle name="2x indented GHG Textfiels 3 3 3 4 3 8" xfId="34081" xr:uid="{00000000-0005-0000-0000-00004A030000}"/>
    <cellStyle name="2x indented GHG Textfiels 3 3 3 4 3 9" xfId="37972" xr:uid="{00000000-0005-0000-0000-00004B030000}"/>
    <cellStyle name="2x indented GHG Textfiels 3 3 3 4 4" xfId="8640" xr:uid="{00000000-0005-0000-0000-00004C030000}"/>
    <cellStyle name="2x indented GHG Textfiels 3 3 3 4 5" xfId="12556" xr:uid="{00000000-0005-0000-0000-00004D030000}"/>
    <cellStyle name="2x indented GHG Textfiels 3 3 3 4 6" xfId="16649" xr:uid="{00000000-0005-0000-0000-00004E030000}"/>
    <cellStyle name="2x indented GHG Textfiels 3 3 3 4 7" xfId="20592" xr:uid="{00000000-0005-0000-0000-00004F030000}"/>
    <cellStyle name="2x indented GHG Textfiels 3 3 3 4 8" xfId="24610" xr:uid="{00000000-0005-0000-0000-000050030000}"/>
    <cellStyle name="2x indented GHG Textfiels 3 3 3 4 9" xfId="28614" xr:uid="{00000000-0005-0000-0000-000051030000}"/>
    <cellStyle name="2x indented GHG Textfiels 3 3 3 5" xfId="3600" xr:uid="{00000000-0005-0000-0000-000052030000}"/>
    <cellStyle name="2x indented GHG Textfiels 3 3 3 5 10" xfId="40584" xr:uid="{00000000-0005-0000-0000-000053030000}"/>
    <cellStyle name="2x indented GHG Textfiels 3 3 3 5 2" xfId="9128" xr:uid="{00000000-0005-0000-0000-000054030000}"/>
    <cellStyle name="2x indented GHG Textfiels 3 3 3 5 3" xfId="13035" xr:uid="{00000000-0005-0000-0000-000055030000}"/>
    <cellStyle name="2x indented GHG Textfiels 3 3 3 5 4" xfId="17127" xr:uid="{00000000-0005-0000-0000-000056030000}"/>
    <cellStyle name="2x indented GHG Textfiels 3 3 3 5 5" xfId="21057" xr:uid="{00000000-0005-0000-0000-000057030000}"/>
    <cellStyle name="2x indented GHG Textfiels 3 3 3 5 6" xfId="25083" xr:uid="{00000000-0005-0000-0000-000058030000}"/>
    <cellStyle name="2x indented GHG Textfiels 3 3 3 5 7" xfId="29072" xr:uid="{00000000-0005-0000-0000-000059030000}"/>
    <cellStyle name="2x indented GHG Textfiels 3 3 3 5 8" xfId="32903" xr:uid="{00000000-0005-0000-0000-00005A030000}"/>
    <cellStyle name="2x indented GHG Textfiels 3 3 3 5 9" xfId="36794" xr:uid="{00000000-0005-0000-0000-00005B030000}"/>
    <cellStyle name="2x indented GHG Textfiels 3 3 3 6" xfId="5579" xr:uid="{00000000-0005-0000-0000-00005C030000}"/>
    <cellStyle name="2x indented GHG Textfiels 3 3 3 6 10" xfId="42563" xr:uid="{00000000-0005-0000-0000-00005D030000}"/>
    <cellStyle name="2x indented GHG Textfiels 3 3 3 6 2" xfId="11107" xr:uid="{00000000-0005-0000-0000-00005E030000}"/>
    <cellStyle name="2x indented GHG Textfiels 3 3 3 6 3" xfId="15014" xr:uid="{00000000-0005-0000-0000-00005F030000}"/>
    <cellStyle name="2x indented GHG Textfiels 3 3 3 6 4" xfId="19106" xr:uid="{00000000-0005-0000-0000-000060030000}"/>
    <cellStyle name="2x indented GHG Textfiels 3 3 3 6 5" xfId="23036" xr:uid="{00000000-0005-0000-0000-000061030000}"/>
    <cellStyle name="2x indented GHG Textfiels 3 3 3 6 6" xfId="27062" xr:uid="{00000000-0005-0000-0000-000062030000}"/>
    <cellStyle name="2x indented GHG Textfiels 3 3 3 6 7" xfId="31051" xr:uid="{00000000-0005-0000-0000-000063030000}"/>
    <cellStyle name="2x indented GHG Textfiels 3 3 3 6 8" xfId="34882" xr:uid="{00000000-0005-0000-0000-000064030000}"/>
    <cellStyle name="2x indented GHG Textfiels 3 3 3 6 9" xfId="38773" xr:uid="{00000000-0005-0000-0000-000065030000}"/>
    <cellStyle name="2x indented GHG Textfiels 3 3 3 7" xfId="6503" xr:uid="{00000000-0005-0000-0000-000066030000}"/>
    <cellStyle name="2x indented GHG Textfiels 3 3 3 8" xfId="7225" xr:uid="{00000000-0005-0000-0000-000067030000}"/>
    <cellStyle name="2x indented GHG Textfiels 3 3 3 9" xfId="12021" xr:uid="{00000000-0005-0000-0000-000068030000}"/>
    <cellStyle name="2x indented GHG Textfiels 3 3 4" xfId="47" xr:uid="{00000000-0005-0000-0000-000069030000}"/>
    <cellStyle name="2x indented GHG Textfiels 3 3 4 10" xfId="16133" xr:uid="{00000000-0005-0000-0000-00006A030000}"/>
    <cellStyle name="2x indented GHG Textfiels 3 3 4 11" xfId="20077" xr:uid="{00000000-0005-0000-0000-00006B030000}"/>
    <cellStyle name="2x indented GHG Textfiels 3 3 4 12" xfId="24066" xr:uid="{00000000-0005-0000-0000-00006C030000}"/>
    <cellStyle name="2x indented GHG Textfiels 3 3 4 13" xfId="28116" xr:uid="{00000000-0005-0000-0000-00006D030000}"/>
    <cellStyle name="2x indented GHG Textfiels 3 3 4 14" xfId="31946" xr:uid="{00000000-0005-0000-0000-00006E030000}"/>
    <cellStyle name="2x indented GHG Textfiels 3 3 4 15" xfId="7338" xr:uid="{00000000-0005-0000-0000-00006F030000}"/>
    <cellStyle name="2x indented GHG Textfiels 3 3 4 2" xfId="48" xr:uid="{00000000-0005-0000-0000-000070030000}"/>
    <cellStyle name="2x indented GHG Textfiels 3 3 4 2 10" xfId="20076" xr:uid="{00000000-0005-0000-0000-000071030000}"/>
    <cellStyle name="2x indented GHG Textfiels 3 3 4 2 11" xfId="24065" xr:uid="{00000000-0005-0000-0000-000072030000}"/>
    <cellStyle name="2x indented GHG Textfiels 3 3 4 2 12" xfId="28115" xr:uid="{00000000-0005-0000-0000-000073030000}"/>
    <cellStyle name="2x indented GHG Textfiels 3 3 4 2 13" xfId="31945" xr:uid="{00000000-0005-0000-0000-000074030000}"/>
    <cellStyle name="2x indented GHG Textfiels 3 3 4 2 14" xfId="35878" xr:uid="{00000000-0005-0000-0000-000075030000}"/>
    <cellStyle name="2x indented GHG Textfiels 3 3 4 2 2" xfId="2658" xr:uid="{00000000-0005-0000-0000-000076030000}"/>
    <cellStyle name="2x indented GHG Textfiels 3 3 4 2 2 10" xfId="28167" xr:uid="{00000000-0005-0000-0000-000077030000}"/>
    <cellStyle name="2x indented GHG Textfiels 3 3 4 2 2 11" xfId="31990" xr:uid="{00000000-0005-0000-0000-000078030000}"/>
    <cellStyle name="2x indented GHG Textfiels 3 3 4 2 2 12" xfId="35897" xr:uid="{00000000-0005-0000-0000-000079030000}"/>
    <cellStyle name="2x indented GHG Textfiels 3 3 4 2 2 13" xfId="39687" xr:uid="{00000000-0005-0000-0000-00007A030000}"/>
    <cellStyle name="2x indented GHG Textfiels 3 3 4 2 2 2" xfId="4959" xr:uid="{00000000-0005-0000-0000-00007B030000}"/>
    <cellStyle name="2x indented GHG Textfiels 3 3 4 2 2 2 10" xfId="41943" xr:uid="{00000000-0005-0000-0000-00007C030000}"/>
    <cellStyle name="2x indented GHG Textfiels 3 3 4 2 2 2 2" xfId="10487" xr:uid="{00000000-0005-0000-0000-00007D030000}"/>
    <cellStyle name="2x indented GHG Textfiels 3 3 4 2 2 2 3" xfId="14394" xr:uid="{00000000-0005-0000-0000-00007E030000}"/>
    <cellStyle name="2x indented GHG Textfiels 3 3 4 2 2 2 4" xfId="18486" xr:uid="{00000000-0005-0000-0000-00007F030000}"/>
    <cellStyle name="2x indented GHG Textfiels 3 3 4 2 2 2 5" xfId="22416" xr:uid="{00000000-0005-0000-0000-000080030000}"/>
    <cellStyle name="2x indented GHG Textfiels 3 3 4 2 2 2 6" xfId="26442" xr:uid="{00000000-0005-0000-0000-000081030000}"/>
    <cellStyle name="2x indented GHG Textfiels 3 3 4 2 2 2 7" xfId="30431" xr:uid="{00000000-0005-0000-0000-000082030000}"/>
    <cellStyle name="2x indented GHG Textfiels 3 3 4 2 2 2 8" xfId="34262" xr:uid="{00000000-0005-0000-0000-000083030000}"/>
    <cellStyle name="2x indented GHG Textfiels 3 3 4 2 2 2 9" xfId="38153" xr:uid="{00000000-0005-0000-0000-000084030000}"/>
    <cellStyle name="2x indented GHG Textfiels 3 3 4 2 2 3" xfId="4331" xr:uid="{00000000-0005-0000-0000-000085030000}"/>
    <cellStyle name="2x indented GHG Textfiels 3 3 4 2 2 3 10" xfId="41315" xr:uid="{00000000-0005-0000-0000-000086030000}"/>
    <cellStyle name="2x indented GHG Textfiels 3 3 4 2 2 3 2" xfId="9859" xr:uid="{00000000-0005-0000-0000-000087030000}"/>
    <cellStyle name="2x indented GHG Textfiels 3 3 4 2 2 3 3" xfId="13766" xr:uid="{00000000-0005-0000-0000-000088030000}"/>
    <cellStyle name="2x indented GHG Textfiels 3 3 4 2 2 3 4" xfId="17858" xr:uid="{00000000-0005-0000-0000-000089030000}"/>
    <cellStyle name="2x indented GHG Textfiels 3 3 4 2 2 3 5" xfId="21788" xr:uid="{00000000-0005-0000-0000-00008A030000}"/>
    <cellStyle name="2x indented GHG Textfiels 3 3 4 2 2 3 6" xfId="25814" xr:uid="{00000000-0005-0000-0000-00008B030000}"/>
    <cellStyle name="2x indented GHG Textfiels 3 3 4 2 2 3 7" xfId="29803" xr:uid="{00000000-0005-0000-0000-00008C030000}"/>
    <cellStyle name="2x indented GHG Textfiels 3 3 4 2 2 3 8" xfId="33634" xr:uid="{00000000-0005-0000-0000-00008D030000}"/>
    <cellStyle name="2x indented GHG Textfiels 3 3 4 2 2 3 9" xfId="37525" xr:uid="{00000000-0005-0000-0000-00008E030000}"/>
    <cellStyle name="2x indented GHG Textfiels 3 3 4 2 2 4" xfId="6040" xr:uid="{00000000-0005-0000-0000-00008F030000}"/>
    <cellStyle name="2x indented GHG Textfiels 3 3 4 2 2 4 10" xfId="43018" xr:uid="{00000000-0005-0000-0000-000090030000}"/>
    <cellStyle name="2x indented GHG Textfiels 3 3 4 2 2 4 2" xfId="11569" xr:uid="{00000000-0005-0000-0000-000091030000}"/>
    <cellStyle name="2x indented GHG Textfiels 3 3 4 2 2 4 3" xfId="15473" xr:uid="{00000000-0005-0000-0000-000092030000}"/>
    <cellStyle name="2x indented GHG Textfiels 3 3 4 2 2 4 4" xfId="19567" xr:uid="{00000000-0005-0000-0000-000093030000}"/>
    <cellStyle name="2x indented GHG Textfiels 3 3 4 2 2 4 5" xfId="23494" xr:uid="{00000000-0005-0000-0000-000094030000}"/>
    <cellStyle name="2x indented GHG Textfiels 3 3 4 2 2 4 6" xfId="27521" xr:uid="{00000000-0005-0000-0000-000095030000}"/>
    <cellStyle name="2x indented GHG Textfiels 3 3 4 2 2 4 7" xfId="31506" xr:uid="{00000000-0005-0000-0000-000096030000}"/>
    <cellStyle name="2x indented GHG Textfiels 3 3 4 2 2 4 8" xfId="35339" xr:uid="{00000000-0005-0000-0000-000097030000}"/>
    <cellStyle name="2x indented GHG Textfiels 3 3 4 2 2 4 9" xfId="39228" xr:uid="{00000000-0005-0000-0000-000098030000}"/>
    <cellStyle name="2x indented GHG Textfiels 3 3 4 2 2 5" xfId="8193" xr:uid="{00000000-0005-0000-0000-000099030000}"/>
    <cellStyle name="2x indented GHG Textfiels 3 3 4 2 2 6" xfId="12109" xr:uid="{00000000-0005-0000-0000-00009A030000}"/>
    <cellStyle name="2x indented GHG Textfiels 3 3 4 2 2 7" xfId="16202" xr:uid="{00000000-0005-0000-0000-00009B030000}"/>
    <cellStyle name="2x indented GHG Textfiels 3 3 4 2 2 8" xfId="20145" xr:uid="{00000000-0005-0000-0000-00009C030000}"/>
    <cellStyle name="2x indented GHG Textfiels 3 3 4 2 2 9" xfId="24163" xr:uid="{00000000-0005-0000-0000-00009D030000}"/>
    <cellStyle name="2x indented GHG Textfiels 3 3 4 2 3" xfId="3108" xr:uid="{00000000-0005-0000-0000-00009E030000}"/>
    <cellStyle name="2x indented GHG Textfiels 3 3 4 2 3 10" xfId="32440" xr:uid="{00000000-0005-0000-0000-00009F030000}"/>
    <cellStyle name="2x indented GHG Textfiels 3 3 4 2 3 11" xfId="36347" xr:uid="{00000000-0005-0000-0000-0000A0030000}"/>
    <cellStyle name="2x indented GHG Textfiels 3 3 4 2 3 12" xfId="40137" xr:uid="{00000000-0005-0000-0000-0000A1030000}"/>
    <cellStyle name="2x indented GHG Textfiels 3 3 4 2 3 2" xfId="5409" xr:uid="{00000000-0005-0000-0000-0000A2030000}"/>
    <cellStyle name="2x indented GHG Textfiels 3 3 4 2 3 2 10" xfId="42393" xr:uid="{00000000-0005-0000-0000-0000A3030000}"/>
    <cellStyle name="2x indented GHG Textfiels 3 3 4 2 3 2 2" xfId="10937" xr:uid="{00000000-0005-0000-0000-0000A4030000}"/>
    <cellStyle name="2x indented GHG Textfiels 3 3 4 2 3 2 3" xfId="14844" xr:uid="{00000000-0005-0000-0000-0000A5030000}"/>
    <cellStyle name="2x indented GHG Textfiels 3 3 4 2 3 2 4" xfId="18936" xr:uid="{00000000-0005-0000-0000-0000A6030000}"/>
    <cellStyle name="2x indented GHG Textfiels 3 3 4 2 3 2 5" xfId="22866" xr:uid="{00000000-0005-0000-0000-0000A7030000}"/>
    <cellStyle name="2x indented GHG Textfiels 3 3 4 2 3 2 6" xfId="26892" xr:uid="{00000000-0005-0000-0000-0000A8030000}"/>
    <cellStyle name="2x indented GHG Textfiels 3 3 4 2 3 2 7" xfId="30881" xr:uid="{00000000-0005-0000-0000-0000A9030000}"/>
    <cellStyle name="2x indented GHG Textfiels 3 3 4 2 3 2 8" xfId="34712" xr:uid="{00000000-0005-0000-0000-0000AA030000}"/>
    <cellStyle name="2x indented GHG Textfiels 3 3 4 2 3 2 9" xfId="38603" xr:uid="{00000000-0005-0000-0000-0000AB030000}"/>
    <cellStyle name="2x indented GHG Textfiels 3 3 4 2 3 3" xfId="4781" xr:uid="{00000000-0005-0000-0000-0000AC030000}"/>
    <cellStyle name="2x indented GHG Textfiels 3 3 4 2 3 3 10" xfId="41765" xr:uid="{00000000-0005-0000-0000-0000AD030000}"/>
    <cellStyle name="2x indented GHG Textfiels 3 3 4 2 3 3 2" xfId="10309" xr:uid="{00000000-0005-0000-0000-0000AE030000}"/>
    <cellStyle name="2x indented GHG Textfiels 3 3 4 2 3 3 3" xfId="14216" xr:uid="{00000000-0005-0000-0000-0000AF030000}"/>
    <cellStyle name="2x indented GHG Textfiels 3 3 4 2 3 3 4" xfId="18308" xr:uid="{00000000-0005-0000-0000-0000B0030000}"/>
    <cellStyle name="2x indented GHG Textfiels 3 3 4 2 3 3 5" xfId="22238" xr:uid="{00000000-0005-0000-0000-0000B1030000}"/>
    <cellStyle name="2x indented GHG Textfiels 3 3 4 2 3 3 6" xfId="26264" xr:uid="{00000000-0005-0000-0000-0000B2030000}"/>
    <cellStyle name="2x indented GHG Textfiels 3 3 4 2 3 3 7" xfId="30253" xr:uid="{00000000-0005-0000-0000-0000B3030000}"/>
    <cellStyle name="2x indented GHG Textfiels 3 3 4 2 3 3 8" xfId="34084" xr:uid="{00000000-0005-0000-0000-0000B4030000}"/>
    <cellStyle name="2x indented GHG Textfiels 3 3 4 2 3 3 9" xfId="37975" xr:uid="{00000000-0005-0000-0000-0000B5030000}"/>
    <cellStyle name="2x indented GHG Textfiels 3 3 4 2 3 4" xfId="8643" xr:uid="{00000000-0005-0000-0000-0000B6030000}"/>
    <cellStyle name="2x indented GHG Textfiels 3 3 4 2 3 5" xfId="12559" xr:uid="{00000000-0005-0000-0000-0000B7030000}"/>
    <cellStyle name="2x indented GHG Textfiels 3 3 4 2 3 6" xfId="16652" xr:uid="{00000000-0005-0000-0000-0000B8030000}"/>
    <cellStyle name="2x indented GHG Textfiels 3 3 4 2 3 7" xfId="20595" xr:uid="{00000000-0005-0000-0000-0000B9030000}"/>
    <cellStyle name="2x indented GHG Textfiels 3 3 4 2 3 8" xfId="24613" xr:uid="{00000000-0005-0000-0000-0000BA030000}"/>
    <cellStyle name="2x indented GHG Textfiels 3 3 4 2 3 9" xfId="28617" xr:uid="{00000000-0005-0000-0000-0000BB030000}"/>
    <cellStyle name="2x indented GHG Textfiels 3 3 4 2 4" xfId="3603" xr:uid="{00000000-0005-0000-0000-0000BC030000}"/>
    <cellStyle name="2x indented GHG Textfiels 3 3 4 2 4 10" xfId="40587" xr:uid="{00000000-0005-0000-0000-0000BD030000}"/>
    <cellStyle name="2x indented GHG Textfiels 3 3 4 2 4 2" xfId="9131" xr:uid="{00000000-0005-0000-0000-0000BE030000}"/>
    <cellStyle name="2x indented GHG Textfiels 3 3 4 2 4 3" xfId="13038" xr:uid="{00000000-0005-0000-0000-0000BF030000}"/>
    <cellStyle name="2x indented GHG Textfiels 3 3 4 2 4 4" xfId="17130" xr:uid="{00000000-0005-0000-0000-0000C0030000}"/>
    <cellStyle name="2x indented GHG Textfiels 3 3 4 2 4 5" xfId="21060" xr:uid="{00000000-0005-0000-0000-0000C1030000}"/>
    <cellStyle name="2x indented GHG Textfiels 3 3 4 2 4 6" xfId="25086" xr:uid="{00000000-0005-0000-0000-0000C2030000}"/>
    <cellStyle name="2x indented GHG Textfiels 3 3 4 2 4 7" xfId="29075" xr:uid="{00000000-0005-0000-0000-0000C3030000}"/>
    <cellStyle name="2x indented GHG Textfiels 3 3 4 2 4 8" xfId="32906" xr:uid="{00000000-0005-0000-0000-0000C4030000}"/>
    <cellStyle name="2x indented GHG Textfiels 3 3 4 2 4 9" xfId="36797" xr:uid="{00000000-0005-0000-0000-0000C5030000}"/>
    <cellStyle name="2x indented GHG Textfiels 3 3 4 2 5" xfId="5582" xr:uid="{00000000-0005-0000-0000-0000C6030000}"/>
    <cellStyle name="2x indented GHG Textfiels 3 3 4 2 5 10" xfId="42566" xr:uid="{00000000-0005-0000-0000-0000C7030000}"/>
    <cellStyle name="2x indented GHG Textfiels 3 3 4 2 5 2" xfId="11110" xr:uid="{00000000-0005-0000-0000-0000C8030000}"/>
    <cellStyle name="2x indented GHG Textfiels 3 3 4 2 5 3" xfId="15017" xr:uid="{00000000-0005-0000-0000-0000C9030000}"/>
    <cellStyle name="2x indented GHG Textfiels 3 3 4 2 5 4" xfId="19109" xr:uid="{00000000-0005-0000-0000-0000CA030000}"/>
    <cellStyle name="2x indented GHG Textfiels 3 3 4 2 5 5" xfId="23039" xr:uid="{00000000-0005-0000-0000-0000CB030000}"/>
    <cellStyle name="2x indented GHG Textfiels 3 3 4 2 5 6" xfId="27065" xr:uid="{00000000-0005-0000-0000-0000CC030000}"/>
    <cellStyle name="2x indented GHG Textfiels 3 3 4 2 5 7" xfId="31054" xr:uid="{00000000-0005-0000-0000-0000CD030000}"/>
    <cellStyle name="2x indented GHG Textfiels 3 3 4 2 5 8" xfId="34885" xr:uid="{00000000-0005-0000-0000-0000CE030000}"/>
    <cellStyle name="2x indented GHG Textfiels 3 3 4 2 5 9" xfId="38776" xr:uid="{00000000-0005-0000-0000-0000CF030000}"/>
    <cellStyle name="2x indented GHG Textfiels 3 3 4 2 6" xfId="6506" xr:uid="{00000000-0005-0000-0000-0000D0030000}"/>
    <cellStyle name="2x indented GHG Textfiels 3 3 4 2 7" xfId="8170" xr:uid="{00000000-0005-0000-0000-0000D1030000}"/>
    <cellStyle name="2x indented GHG Textfiels 3 3 4 2 8" xfId="12018" xr:uid="{00000000-0005-0000-0000-0000D2030000}"/>
    <cellStyle name="2x indented GHG Textfiels 3 3 4 2 9" xfId="16132" xr:uid="{00000000-0005-0000-0000-0000D3030000}"/>
    <cellStyle name="2x indented GHG Textfiels 3 3 4 3" xfId="2657" xr:uid="{00000000-0005-0000-0000-0000D4030000}"/>
    <cellStyle name="2x indented GHG Textfiels 3 3 4 3 10" xfId="28166" xr:uid="{00000000-0005-0000-0000-0000D5030000}"/>
    <cellStyle name="2x indented GHG Textfiels 3 3 4 3 11" xfId="31989" xr:uid="{00000000-0005-0000-0000-0000D6030000}"/>
    <cellStyle name="2x indented GHG Textfiels 3 3 4 3 12" xfId="35896" xr:uid="{00000000-0005-0000-0000-0000D7030000}"/>
    <cellStyle name="2x indented GHG Textfiels 3 3 4 3 13" xfId="39686" xr:uid="{00000000-0005-0000-0000-0000D8030000}"/>
    <cellStyle name="2x indented GHG Textfiels 3 3 4 3 2" xfId="4958" xr:uid="{00000000-0005-0000-0000-0000D9030000}"/>
    <cellStyle name="2x indented GHG Textfiels 3 3 4 3 2 10" xfId="41942" xr:uid="{00000000-0005-0000-0000-0000DA030000}"/>
    <cellStyle name="2x indented GHG Textfiels 3 3 4 3 2 2" xfId="10486" xr:uid="{00000000-0005-0000-0000-0000DB030000}"/>
    <cellStyle name="2x indented GHG Textfiels 3 3 4 3 2 3" xfId="14393" xr:uid="{00000000-0005-0000-0000-0000DC030000}"/>
    <cellStyle name="2x indented GHG Textfiels 3 3 4 3 2 4" xfId="18485" xr:uid="{00000000-0005-0000-0000-0000DD030000}"/>
    <cellStyle name="2x indented GHG Textfiels 3 3 4 3 2 5" xfId="22415" xr:uid="{00000000-0005-0000-0000-0000DE030000}"/>
    <cellStyle name="2x indented GHG Textfiels 3 3 4 3 2 6" xfId="26441" xr:uid="{00000000-0005-0000-0000-0000DF030000}"/>
    <cellStyle name="2x indented GHG Textfiels 3 3 4 3 2 7" xfId="30430" xr:uid="{00000000-0005-0000-0000-0000E0030000}"/>
    <cellStyle name="2x indented GHG Textfiels 3 3 4 3 2 8" xfId="34261" xr:uid="{00000000-0005-0000-0000-0000E1030000}"/>
    <cellStyle name="2x indented GHG Textfiels 3 3 4 3 2 9" xfId="38152" xr:uid="{00000000-0005-0000-0000-0000E2030000}"/>
    <cellStyle name="2x indented GHG Textfiels 3 3 4 3 3" xfId="4330" xr:uid="{00000000-0005-0000-0000-0000E3030000}"/>
    <cellStyle name="2x indented GHG Textfiels 3 3 4 3 3 10" xfId="41314" xr:uid="{00000000-0005-0000-0000-0000E4030000}"/>
    <cellStyle name="2x indented GHG Textfiels 3 3 4 3 3 2" xfId="9858" xr:uid="{00000000-0005-0000-0000-0000E5030000}"/>
    <cellStyle name="2x indented GHG Textfiels 3 3 4 3 3 3" xfId="13765" xr:uid="{00000000-0005-0000-0000-0000E6030000}"/>
    <cellStyle name="2x indented GHG Textfiels 3 3 4 3 3 4" xfId="17857" xr:uid="{00000000-0005-0000-0000-0000E7030000}"/>
    <cellStyle name="2x indented GHG Textfiels 3 3 4 3 3 5" xfId="21787" xr:uid="{00000000-0005-0000-0000-0000E8030000}"/>
    <cellStyle name="2x indented GHG Textfiels 3 3 4 3 3 6" xfId="25813" xr:uid="{00000000-0005-0000-0000-0000E9030000}"/>
    <cellStyle name="2x indented GHG Textfiels 3 3 4 3 3 7" xfId="29802" xr:uid="{00000000-0005-0000-0000-0000EA030000}"/>
    <cellStyle name="2x indented GHG Textfiels 3 3 4 3 3 8" xfId="33633" xr:uid="{00000000-0005-0000-0000-0000EB030000}"/>
    <cellStyle name="2x indented GHG Textfiels 3 3 4 3 3 9" xfId="37524" xr:uid="{00000000-0005-0000-0000-0000EC030000}"/>
    <cellStyle name="2x indented GHG Textfiels 3 3 4 3 4" xfId="6039" xr:uid="{00000000-0005-0000-0000-0000ED030000}"/>
    <cellStyle name="2x indented GHG Textfiels 3 3 4 3 4 10" xfId="43017" xr:uid="{00000000-0005-0000-0000-0000EE030000}"/>
    <cellStyle name="2x indented GHG Textfiels 3 3 4 3 4 2" xfId="11568" xr:uid="{00000000-0005-0000-0000-0000EF030000}"/>
    <cellStyle name="2x indented GHG Textfiels 3 3 4 3 4 3" xfId="15472" xr:uid="{00000000-0005-0000-0000-0000F0030000}"/>
    <cellStyle name="2x indented GHG Textfiels 3 3 4 3 4 4" xfId="19566" xr:uid="{00000000-0005-0000-0000-0000F1030000}"/>
    <cellStyle name="2x indented GHG Textfiels 3 3 4 3 4 5" xfId="23493" xr:uid="{00000000-0005-0000-0000-0000F2030000}"/>
    <cellStyle name="2x indented GHG Textfiels 3 3 4 3 4 6" xfId="27520" xr:uid="{00000000-0005-0000-0000-0000F3030000}"/>
    <cellStyle name="2x indented GHG Textfiels 3 3 4 3 4 7" xfId="31505" xr:uid="{00000000-0005-0000-0000-0000F4030000}"/>
    <cellStyle name="2x indented GHG Textfiels 3 3 4 3 4 8" xfId="35338" xr:uid="{00000000-0005-0000-0000-0000F5030000}"/>
    <cellStyle name="2x indented GHG Textfiels 3 3 4 3 4 9" xfId="39227" xr:uid="{00000000-0005-0000-0000-0000F6030000}"/>
    <cellStyle name="2x indented GHG Textfiels 3 3 4 3 5" xfId="8192" xr:uid="{00000000-0005-0000-0000-0000F7030000}"/>
    <cellStyle name="2x indented GHG Textfiels 3 3 4 3 6" xfId="12108" xr:uid="{00000000-0005-0000-0000-0000F8030000}"/>
    <cellStyle name="2x indented GHG Textfiels 3 3 4 3 7" xfId="16201" xr:uid="{00000000-0005-0000-0000-0000F9030000}"/>
    <cellStyle name="2x indented GHG Textfiels 3 3 4 3 8" xfId="20144" xr:uid="{00000000-0005-0000-0000-0000FA030000}"/>
    <cellStyle name="2x indented GHG Textfiels 3 3 4 3 9" xfId="24162" xr:uid="{00000000-0005-0000-0000-0000FB030000}"/>
    <cellStyle name="2x indented GHG Textfiels 3 3 4 4" xfId="3107" xr:uid="{00000000-0005-0000-0000-0000FC030000}"/>
    <cellStyle name="2x indented GHG Textfiels 3 3 4 4 10" xfId="32439" xr:uid="{00000000-0005-0000-0000-0000FD030000}"/>
    <cellStyle name="2x indented GHG Textfiels 3 3 4 4 11" xfId="36346" xr:uid="{00000000-0005-0000-0000-0000FE030000}"/>
    <cellStyle name="2x indented GHG Textfiels 3 3 4 4 12" xfId="40136" xr:uid="{00000000-0005-0000-0000-0000FF030000}"/>
    <cellStyle name="2x indented GHG Textfiels 3 3 4 4 2" xfId="5408" xr:uid="{00000000-0005-0000-0000-000000040000}"/>
    <cellStyle name="2x indented GHG Textfiels 3 3 4 4 2 10" xfId="42392" xr:uid="{00000000-0005-0000-0000-000001040000}"/>
    <cellStyle name="2x indented GHG Textfiels 3 3 4 4 2 2" xfId="10936" xr:uid="{00000000-0005-0000-0000-000002040000}"/>
    <cellStyle name="2x indented GHG Textfiels 3 3 4 4 2 3" xfId="14843" xr:uid="{00000000-0005-0000-0000-000003040000}"/>
    <cellStyle name="2x indented GHG Textfiels 3 3 4 4 2 4" xfId="18935" xr:uid="{00000000-0005-0000-0000-000004040000}"/>
    <cellStyle name="2x indented GHG Textfiels 3 3 4 4 2 5" xfId="22865" xr:uid="{00000000-0005-0000-0000-000005040000}"/>
    <cellStyle name="2x indented GHG Textfiels 3 3 4 4 2 6" xfId="26891" xr:uid="{00000000-0005-0000-0000-000006040000}"/>
    <cellStyle name="2x indented GHG Textfiels 3 3 4 4 2 7" xfId="30880" xr:uid="{00000000-0005-0000-0000-000007040000}"/>
    <cellStyle name="2x indented GHG Textfiels 3 3 4 4 2 8" xfId="34711" xr:uid="{00000000-0005-0000-0000-000008040000}"/>
    <cellStyle name="2x indented GHG Textfiels 3 3 4 4 2 9" xfId="38602" xr:uid="{00000000-0005-0000-0000-000009040000}"/>
    <cellStyle name="2x indented GHG Textfiels 3 3 4 4 3" xfId="4780" xr:uid="{00000000-0005-0000-0000-00000A040000}"/>
    <cellStyle name="2x indented GHG Textfiels 3 3 4 4 3 10" xfId="41764" xr:uid="{00000000-0005-0000-0000-00000B040000}"/>
    <cellStyle name="2x indented GHG Textfiels 3 3 4 4 3 2" xfId="10308" xr:uid="{00000000-0005-0000-0000-00000C040000}"/>
    <cellStyle name="2x indented GHG Textfiels 3 3 4 4 3 3" xfId="14215" xr:uid="{00000000-0005-0000-0000-00000D040000}"/>
    <cellStyle name="2x indented GHG Textfiels 3 3 4 4 3 4" xfId="18307" xr:uid="{00000000-0005-0000-0000-00000E040000}"/>
    <cellStyle name="2x indented GHG Textfiels 3 3 4 4 3 5" xfId="22237" xr:uid="{00000000-0005-0000-0000-00000F040000}"/>
    <cellStyle name="2x indented GHG Textfiels 3 3 4 4 3 6" xfId="26263" xr:uid="{00000000-0005-0000-0000-000010040000}"/>
    <cellStyle name="2x indented GHG Textfiels 3 3 4 4 3 7" xfId="30252" xr:uid="{00000000-0005-0000-0000-000011040000}"/>
    <cellStyle name="2x indented GHG Textfiels 3 3 4 4 3 8" xfId="34083" xr:uid="{00000000-0005-0000-0000-000012040000}"/>
    <cellStyle name="2x indented GHG Textfiels 3 3 4 4 3 9" xfId="37974" xr:uid="{00000000-0005-0000-0000-000013040000}"/>
    <cellStyle name="2x indented GHG Textfiels 3 3 4 4 4" xfId="8642" xr:uid="{00000000-0005-0000-0000-000014040000}"/>
    <cellStyle name="2x indented GHG Textfiels 3 3 4 4 5" xfId="12558" xr:uid="{00000000-0005-0000-0000-000015040000}"/>
    <cellStyle name="2x indented GHG Textfiels 3 3 4 4 6" xfId="16651" xr:uid="{00000000-0005-0000-0000-000016040000}"/>
    <cellStyle name="2x indented GHG Textfiels 3 3 4 4 7" xfId="20594" xr:uid="{00000000-0005-0000-0000-000017040000}"/>
    <cellStyle name="2x indented GHG Textfiels 3 3 4 4 8" xfId="24612" xr:uid="{00000000-0005-0000-0000-000018040000}"/>
    <cellStyle name="2x indented GHG Textfiels 3 3 4 4 9" xfId="28616" xr:uid="{00000000-0005-0000-0000-000019040000}"/>
    <cellStyle name="2x indented GHG Textfiels 3 3 4 5" xfId="3602" xr:uid="{00000000-0005-0000-0000-00001A040000}"/>
    <cellStyle name="2x indented GHG Textfiels 3 3 4 5 10" xfId="40586" xr:uid="{00000000-0005-0000-0000-00001B040000}"/>
    <cellStyle name="2x indented GHG Textfiels 3 3 4 5 2" xfId="9130" xr:uid="{00000000-0005-0000-0000-00001C040000}"/>
    <cellStyle name="2x indented GHG Textfiels 3 3 4 5 3" xfId="13037" xr:uid="{00000000-0005-0000-0000-00001D040000}"/>
    <cellStyle name="2x indented GHG Textfiels 3 3 4 5 4" xfId="17129" xr:uid="{00000000-0005-0000-0000-00001E040000}"/>
    <cellStyle name="2x indented GHG Textfiels 3 3 4 5 5" xfId="21059" xr:uid="{00000000-0005-0000-0000-00001F040000}"/>
    <cellStyle name="2x indented GHG Textfiels 3 3 4 5 6" xfId="25085" xr:uid="{00000000-0005-0000-0000-000020040000}"/>
    <cellStyle name="2x indented GHG Textfiels 3 3 4 5 7" xfId="29074" xr:uid="{00000000-0005-0000-0000-000021040000}"/>
    <cellStyle name="2x indented GHG Textfiels 3 3 4 5 8" xfId="32905" xr:uid="{00000000-0005-0000-0000-000022040000}"/>
    <cellStyle name="2x indented GHG Textfiels 3 3 4 5 9" xfId="36796" xr:uid="{00000000-0005-0000-0000-000023040000}"/>
    <cellStyle name="2x indented GHG Textfiels 3 3 4 6" xfId="5581" xr:uid="{00000000-0005-0000-0000-000024040000}"/>
    <cellStyle name="2x indented GHG Textfiels 3 3 4 6 10" xfId="42565" xr:uid="{00000000-0005-0000-0000-000025040000}"/>
    <cellStyle name="2x indented GHG Textfiels 3 3 4 6 2" xfId="11109" xr:uid="{00000000-0005-0000-0000-000026040000}"/>
    <cellStyle name="2x indented GHG Textfiels 3 3 4 6 3" xfId="15016" xr:uid="{00000000-0005-0000-0000-000027040000}"/>
    <cellStyle name="2x indented GHG Textfiels 3 3 4 6 4" xfId="19108" xr:uid="{00000000-0005-0000-0000-000028040000}"/>
    <cellStyle name="2x indented GHG Textfiels 3 3 4 6 5" xfId="23038" xr:uid="{00000000-0005-0000-0000-000029040000}"/>
    <cellStyle name="2x indented GHG Textfiels 3 3 4 6 6" xfId="27064" xr:uid="{00000000-0005-0000-0000-00002A040000}"/>
    <cellStyle name="2x indented GHG Textfiels 3 3 4 6 7" xfId="31053" xr:uid="{00000000-0005-0000-0000-00002B040000}"/>
    <cellStyle name="2x indented GHG Textfiels 3 3 4 6 8" xfId="34884" xr:uid="{00000000-0005-0000-0000-00002C040000}"/>
    <cellStyle name="2x indented GHG Textfiels 3 3 4 6 9" xfId="38775" xr:uid="{00000000-0005-0000-0000-00002D040000}"/>
    <cellStyle name="2x indented GHG Textfiels 3 3 4 7" xfId="6505" xr:uid="{00000000-0005-0000-0000-00002E040000}"/>
    <cellStyle name="2x indented GHG Textfiels 3 3 4 8" xfId="7224" xr:uid="{00000000-0005-0000-0000-00002F040000}"/>
    <cellStyle name="2x indented GHG Textfiels 3 3 4 9" xfId="12019" xr:uid="{00000000-0005-0000-0000-000030040000}"/>
    <cellStyle name="2x indented GHG Textfiels 3 3 5" xfId="2652" xr:uid="{00000000-0005-0000-0000-000031040000}"/>
    <cellStyle name="2x indented GHG Textfiels 3 3 5 10" xfId="28161" xr:uid="{00000000-0005-0000-0000-000032040000}"/>
    <cellStyle name="2x indented GHG Textfiels 3 3 5 11" xfId="31984" xr:uid="{00000000-0005-0000-0000-000033040000}"/>
    <cellStyle name="2x indented GHG Textfiels 3 3 5 12" xfId="35891" xr:uid="{00000000-0005-0000-0000-000034040000}"/>
    <cellStyle name="2x indented GHG Textfiels 3 3 5 13" xfId="39681" xr:uid="{00000000-0005-0000-0000-000035040000}"/>
    <cellStyle name="2x indented GHG Textfiels 3 3 5 2" xfId="4953" xr:uid="{00000000-0005-0000-0000-000036040000}"/>
    <cellStyle name="2x indented GHG Textfiels 3 3 5 2 10" xfId="41937" xr:uid="{00000000-0005-0000-0000-000037040000}"/>
    <cellStyle name="2x indented GHG Textfiels 3 3 5 2 2" xfId="10481" xr:uid="{00000000-0005-0000-0000-000038040000}"/>
    <cellStyle name="2x indented GHG Textfiels 3 3 5 2 3" xfId="14388" xr:uid="{00000000-0005-0000-0000-000039040000}"/>
    <cellStyle name="2x indented GHG Textfiels 3 3 5 2 4" xfId="18480" xr:uid="{00000000-0005-0000-0000-00003A040000}"/>
    <cellStyle name="2x indented GHG Textfiels 3 3 5 2 5" xfId="22410" xr:uid="{00000000-0005-0000-0000-00003B040000}"/>
    <cellStyle name="2x indented GHG Textfiels 3 3 5 2 6" xfId="26436" xr:uid="{00000000-0005-0000-0000-00003C040000}"/>
    <cellStyle name="2x indented GHG Textfiels 3 3 5 2 7" xfId="30425" xr:uid="{00000000-0005-0000-0000-00003D040000}"/>
    <cellStyle name="2x indented GHG Textfiels 3 3 5 2 8" xfId="34256" xr:uid="{00000000-0005-0000-0000-00003E040000}"/>
    <cellStyle name="2x indented GHG Textfiels 3 3 5 2 9" xfId="38147" xr:uid="{00000000-0005-0000-0000-00003F040000}"/>
    <cellStyle name="2x indented GHG Textfiels 3 3 5 3" xfId="4325" xr:uid="{00000000-0005-0000-0000-000040040000}"/>
    <cellStyle name="2x indented GHG Textfiels 3 3 5 3 10" xfId="41309" xr:uid="{00000000-0005-0000-0000-000041040000}"/>
    <cellStyle name="2x indented GHG Textfiels 3 3 5 3 2" xfId="9853" xr:uid="{00000000-0005-0000-0000-000042040000}"/>
    <cellStyle name="2x indented GHG Textfiels 3 3 5 3 3" xfId="13760" xr:uid="{00000000-0005-0000-0000-000043040000}"/>
    <cellStyle name="2x indented GHG Textfiels 3 3 5 3 4" xfId="17852" xr:uid="{00000000-0005-0000-0000-000044040000}"/>
    <cellStyle name="2x indented GHG Textfiels 3 3 5 3 5" xfId="21782" xr:uid="{00000000-0005-0000-0000-000045040000}"/>
    <cellStyle name="2x indented GHG Textfiels 3 3 5 3 6" xfId="25808" xr:uid="{00000000-0005-0000-0000-000046040000}"/>
    <cellStyle name="2x indented GHG Textfiels 3 3 5 3 7" xfId="29797" xr:uid="{00000000-0005-0000-0000-000047040000}"/>
    <cellStyle name="2x indented GHG Textfiels 3 3 5 3 8" xfId="33628" xr:uid="{00000000-0005-0000-0000-000048040000}"/>
    <cellStyle name="2x indented GHG Textfiels 3 3 5 3 9" xfId="37519" xr:uid="{00000000-0005-0000-0000-000049040000}"/>
    <cellStyle name="2x indented GHG Textfiels 3 3 5 4" xfId="6034" xr:uid="{00000000-0005-0000-0000-00004A040000}"/>
    <cellStyle name="2x indented GHG Textfiels 3 3 5 4 10" xfId="43012" xr:uid="{00000000-0005-0000-0000-00004B040000}"/>
    <cellStyle name="2x indented GHG Textfiels 3 3 5 4 2" xfId="11563" xr:uid="{00000000-0005-0000-0000-00004C040000}"/>
    <cellStyle name="2x indented GHG Textfiels 3 3 5 4 3" xfId="15467" xr:uid="{00000000-0005-0000-0000-00004D040000}"/>
    <cellStyle name="2x indented GHG Textfiels 3 3 5 4 4" xfId="19561" xr:uid="{00000000-0005-0000-0000-00004E040000}"/>
    <cellStyle name="2x indented GHG Textfiels 3 3 5 4 5" xfId="23488" xr:uid="{00000000-0005-0000-0000-00004F040000}"/>
    <cellStyle name="2x indented GHG Textfiels 3 3 5 4 6" xfId="27515" xr:uid="{00000000-0005-0000-0000-000050040000}"/>
    <cellStyle name="2x indented GHG Textfiels 3 3 5 4 7" xfId="31500" xr:uid="{00000000-0005-0000-0000-000051040000}"/>
    <cellStyle name="2x indented GHG Textfiels 3 3 5 4 8" xfId="35333" xr:uid="{00000000-0005-0000-0000-000052040000}"/>
    <cellStyle name="2x indented GHG Textfiels 3 3 5 4 9" xfId="39222" xr:uid="{00000000-0005-0000-0000-000053040000}"/>
    <cellStyle name="2x indented GHG Textfiels 3 3 5 5" xfId="8187" xr:uid="{00000000-0005-0000-0000-000054040000}"/>
    <cellStyle name="2x indented GHG Textfiels 3 3 5 6" xfId="12103" xr:uid="{00000000-0005-0000-0000-000055040000}"/>
    <cellStyle name="2x indented GHG Textfiels 3 3 5 7" xfId="16196" xr:uid="{00000000-0005-0000-0000-000056040000}"/>
    <cellStyle name="2x indented GHG Textfiels 3 3 5 8" xfId="20139" xr:uid="{00000000-0005-0000-0000-000057040000}"/>
    <cellStyle name="2x indented GHG Textfiels 3 3 5 9" xfId="24157" xr:uid="{00000000-0005-0000-0000-000058040000}"/>
    <cellStyle name="2x indented GHG Textfiels 3 3 6" xfId="3102" xr:uid="{00000000-0005-0000-0000-000059040000}"/>
    <cellStyle name="2x indented GHG Textfiels 3 3 6 10" xfId="32434" xr:uid="{00000000-0005-0000-0000-00005A040000}"/>
    <cellStyle name="2x indented GHG Textfiels 3 3 6 11" xfId="36341" xr:uid="{00000000-0005-0000-0000-00005B040000}"/>
    <cellStyle name="2x indented GHG Textfiels 3 3 6 12" xfId="40131" xr:uid="{00000000-0005-0000-0000-00005C040000}"/>
    <cellStyle name="2x indented GHG Textfiels 3 3 6 2" xfId="5403" xr:uid="{00000000-0005-0000-0000-00005D040000}"/>
    <cellStyle name="2x indented GHG Textfiels 3 3 6 2 10" xfId="42387" xr:uid="{00000000-0005-0000-0000-00005E040000}"/>
    <cellStyle name="2x indented GHG Textfiels 3 3 6 2 2" xfId="10931" xr:uid="{00000000-0005-0000-0000-00005F040000}"/>
    <cellStyle name="2x indented GHG Textfiels 3 3 6 2 3" xfId="14838" xr:uid="{00000000-0005-0000-0000-000060040000}"/>
    <cellStyle name="2x indented GHG Textfiels 3 3 6 2 4" xfId="18930" xr:uid="{00000000-0005-0000-0000-000061040000}"/>
    <cellStyle name="2x indented GHG Textfiels 3 3 6 2 5" xfId="22860" xr:uid="{00000000-0005-0000-0000-000062040000}"/>
    <cellStyle name="2x indented GHG Textfiels 3 3 6 2 6" xfId="26886" xr:uid="{00000000-0005-0000-0000-000063040000}"/>
    <cellStyle name="2x indented GHG Textfiels 3 3 6 2 7" xfId="30875" xr:uid="{00000000-0005-0000-0000-000064040000}"/>
    <cellStyle name="2x indented GHG Textfiels 3 3 6 2 8" xfId="34706" xr:uid="{00000000-0005-0000-0000-000065040000}"/>
    <cellStyle name="2x indented GHG Textfiels 3 3 6 2 9" xfId="38597" xr:uid="{00000000-0005-0000-0000-000066040000}"/>
    <cellStyle name="2x indented GHG Textfiels 3 3 6 3" xfId="4775" xr:uid="{00000000-0005-0000-0000-000067040000}"/>
    <cellStyle name="2x indented GHG Textfiels 3 3 6 3 10" xfId="41759" xr:uid="{00000000-0005-0000-0000-000068040000}"/>
    <cellStyle name="2x indented GHG Textfiels 3 3 6 3 2" xfId="10303" xr:uid="{00000000-0005-0000-0000-000069040000}"/>
    <cellStyle name="2x indented GHG Textfiels 3 3 6 3 3" xfId="14210" xr:uid="{00000000-0005-0000-0000-00006A040000}"/>
    <cellStyle name="2x indented GHG Textfiels 3 3 6 3 4" xfId="18302" xr:uid="{00000000-0005-0000-0000-00006B040000}"/>
    <cellStyle name="2x indented GHG Textfiels 3 3 6 3 5" xfId="22232" xr:uid="{00000000-0005-0000-0000-00006C040000}"/>
    <cellStyle name="2x indented GHG Textfiels 3 3 6 3 6" xfId="26258" xr:uid="{00000000-0005-0000-0000-00006D040000}"/>
    <cellStyle name="2x indented GHG Textfiels 3 3 6 3 7" xfId="30247" xr:uid="{00000000-0005-0000-0000-00006E040000}"/>
    <cellStyle name="2x indented GHG Textfiels 3 3 6 3 8" xfId="34078" xr:uid="{00000000-0005-0000-0000-00006F040000}"/>
    <cellStyle name="2x indented GHG Textfiels 3 3 6 3 9" xfId="37969" xr:uid="{00000000-0005-0000-0000-000070040000}"/>
    <cellStyle name="2x indented GHG Textfiels 3 3 6 4" xfId="8637" xr:uid="{00000000-0005-0000-0000-000071040000}"/>
    <cellStyle name="2x indented GHG Textfiels 3 3 6 5" xfId="12553" xr:uid="{00000000-0005-0000-0000-000072040000}"/>
    <cellStyle name="2x indented GHG Textfiels 3 3 6 6" xfId="16646" xr:uid="{00000000-0005-0000-0000-000073040000}"/>
    <cellStyle name="2x indented GHG Textfiels 3 3 6 7" xfId="20589" xr:uid="{00000000-0005-0000-0000-000074040000}"/>
    <cellStyle name="2x indented GHG Textfiels 3 3 6 8" xfId="24607" xr:uid="{00000000-0005-0000-0000-000075040000}"/>
    <cellStyle name="2x indented GHG Textfiels 3 3 6 9" xfId="28611" xr:uid="{00000000-0005-0000-0000-000076040000}"/>
    <cellStyle name="2x indented GHG Textfiels 3 3 7" xfId="3597" xr:uid="{00000000-0005-0000-0000-000077040000}"/>
    <cellStyle name="2x indented GHG Textfiels 3 3 7 10" xfId="40581" xr:uid="{00000000-0005-0000-0000-000078040000}"/>
    <cellStyle name="2x indented GHG Textfiels 3 3 7 2" xfId="9125" xr:uid="{00000000-0005-0000-0000-000079040000}"/>
    <cellStyle name="2x indented GHG Textfiels 3 3 7 3" xfId="13032" xr:uid="{00000000-0005-0000-0000-00007A040000}"/>
    <cellStyle name="2x indented GHG Textfiels 3 3 7 4" xfId="17124" xr:uid="{00000000-0005-0000-0000-00007B040000}"/>
    <cellStyle name="2x indented GHG Textfiels 3 3 7 5" xfId="21054" xr:uid="{00000000-0005-0000-0000-00007C040000}"/>
    <cellStyle name="2x indented GHG Textfiels 3 3 7 6" xfId="25080" xr:uid="{00000000-0005-0000-0000-00007D040000}"/>
    <cellStyle name="2x indented GHG Textfiels 3 3 7 7" xfId="29069" xr:uid="{00000000-0005-0000-0000-00007E040000}"/>
    <cellStyle name="2x indented GHG Textfiels 3 3 7 8" xfId="32900" xr:uid="{00000000-0005-0000-0000-00007F040000}"/>
    <cellStyle name="2x indented GHG Textfiels 3 3 7 9" xfId="36791" xr:uid="{00000000-0005-0000-0000-000080040000}"/>
    <cellStyle name="2x indented GHG Textfiels 3 3 8" xfId="5576" xr:uid="{00000000-0005-0000-0000-000081040000}"/>
    <cellStyle name="2x indented GHG Textfiels 3 3 8 10" xfId="42560" xr:uid="{00000000-0005-0000-0000-000082040000}"/>
    <cellStyle name="2x indented GHG Textfiels 3 3 8 2" xfId="11104" xr:uid="{00000000-0005-0000-0000-000083040000}"/>
    <cellStyle name="2x indented GHG Textfiels 3 3 8 3" xfId="15011" xr:uid="{00000000-0005-0000-0000-000084040000}"/>
    <cellStyle name="2x indented GHG Textfiels 3 3 8 4" xfId="19103" xr:uid="{00000000-0005-0000-0000-000085040000}"/>
    <cellStyle name="2x indented GHG Textfiels 3 3 8 5" xfId="23033" xr:uid="{00000000-0005-0000-0000-000086040000}"/>
    <cellStyle name="2x indented GHG Textfiels 3 3 8 6" xfId="27059" xr:uid="{00000000-0005-0000-0000-000087040000}"/>
    <cellStyle name="2x indented GHG Textfiels 3 3 8 7" xfId="31048" xr:uid="{00000000-0005-0000-0000-000088040000}"/>
    <cellStyle name="2x indented GHG Textfiels 3 3 8 8" xfId="34879" xr:uid="{00000000-0005-0000-0000-000089040000}"/>
    <cellStyle name="2x indented GHG Textfiels 3 3 8 9" xfId="38770" xr:uid="{00000000-0005-0000-0000-00008A040000}"/>
    <cellStyle name="2x indented GHG Textfiels 3 3 9" xfId="6500" xr:uid="{00000000-0005-0000-0000-00008B040000}"/>
    <cellStyle name="2x indented GHG Textfiels 3 4" xfId="2647" xr:uid="{00000000-0005-0000-0000-00008C040000}"/>
    <cellStyle name="2x indented GHG Textfiels 3 4 10" xfId="28156" xr:uid="{00000000-0005-0000-0000-00008D040000}"/>
    <cellStyle name="2x indented GHG Textfiels 3 4 11" xfId="31979" xr:uid="{00000000-0005-0000-0000-00008E040000}"/>
    <cellStyle name="2x indented GHG Textfiels 3 4 12" xfId="35886" xr:uid="{00000000-0005-0000-0000-00008F040000}"/>
    <cellStyle name="2x indented GHG Textfiels 3 4 13" xfId="39676" xr:uid="{00000000-0005-0000-0000-000090040000}"/>
    <cellStyle name="2x indented GHG Textfiels 3 4 2" xfId="4948" xr:uid="{00000000-0005-0000-0000-000091040000}"/>
    <cellStyle name="2x indented GHG Textfiels 3 4 2 10" xfId="41932" xr:uid="{00000000-0005-0000-0000-000092040000}"/>
    <cellStyle name="2x indented GHG Textfiels 3 4 2 2" xfId="10476" xr:uid="{00000000-0005-0000-0000-000093040000}"/>
    <cellStyle name="2x indented GHG Textfiels 3 4 2 3" xfId="14383" xr:uid="{00000000-0005-0000-0000-000094040000}"/>
    <cellStyle name="2x indented GHG Textfiels 3 4 2 4" xfId="18475" xr:uid="{00000000-0005-0000-0000-000095040000}"/>
    <cellStyle name="2x indented GHG Textfiels 3 4 2 5" xfId="22405" xr:uid="{00000000-0005-0000-0000-000096040000}"/>
    <cellStyle name="2x indented GHG Textfiels 3 4 2 6" xfId="26431" xr:uid="{00000000-0005-0000-0000-000097040000}"/>
    <cellStyle name="2x indented GHG Textfiels 3 4 2 7" xfId="30420" xr:uid="{00000000-0005-0000-0000-000098040000}"/>
    <cellStyle name="2x indented GHG Textfiels 3 4 2 8" xfId="34251" xr:uid="{00000000-0005-0000-0000-000099040000}"/>
    <cellStyle name="2x indented GHG Textfiels 3 4 2 9" xfId="38142" xr:uid="{00000000-0005-0000-0000-00009A040000}"/>
    <cellStyle name="2x indented GHG Textfiels 3 4 3" xfId="4320" xr:uid="{00000000-0005-0000-0000-00009B040000}"/>
    <cellStyle name="2x indented GHG Textfiels 3 4 3 10" xfId="41304" xr:uid="{00000000-0005-0000-0000-00009C040000}"/>
    <cellStyle name="2x indented GHG Textfiels 3 4 3 2" xfId="9848" xr:uid="{00000000-0005-0000-0000-00009D040000}"/>
    <cellStyle name="2x indented GHG Textfiels 3 4 3 3" xfId="13755" xr:uid="{00000000-0005-0000-0000-00009E040000}"/>
    <cellStyle name="2x indented GHG Textfiels 3 4 3 4" xfId="17847" xr:uid="{00000000-0005-0000-0000-00009F040000}"/>
    <cellStyle name="2x indented GHG Textfiels 3 4 3 5" xfId="21777" xr:uid="{00000000-0005-0000-0000-0000A0040000}"/>
    <cellStyle name="2x indented GHG Textfiels 3 4 3 6" xfId="25803" xr:uid="{00000000-0005-0000-0000-0000A1040000}"/>
    <cellStyle name="2x indented GHG Textfiels 3 4 3 7" xfId="29792" xr:uid="{00000000-0005-0000-0000-0000A2040000}"/>
    <cellStyle name="2x indented GHG Textfiels 3 4 3 8" xfId="33623" xr:uid="{00000000-0005-0000-0000-0000A3040000}"/>
    <cellStyle name="2x indented GHG Textfiels 3 4 3 9" xfId="37514" xr:uid="{00000000-0005-0000-0000-0000A4040000}"/>
    <cellStyle name="2x indented GHG Textfiels 3 4 4" xfId="6029" xr:uid="{00000000-0005-0000-0000-0000A5040000}"/>
    <cellStyle name="2x indented GHG Textfiels 3 4 4 10" xfId="43007" xr:uid="{00000000-0005-0000-0000-0000A6040000}"/>
    <cellStyle name="2x indented GHG Textfiels 3 4 4 2" xfId="11558" xr:uid="{00000000-0005-0000-0000-0000A7040000}"/>
    <cellStyle name="2x indented GHG Textfiels 3 4 4 3" xfId="15462" xr:uid="{00000000-0005-0000-0000-0000A8040000}"/>
    <cellStyle name="2x indented GHG Textfiels 3 4 4 4" xfId="19556" xr:uid="{00000000-0005-0000-0000-0000A9040000}"/>
    <cellStyle name="2x indented GHG Textfiels 3 4 4 5" xfId="23483" xr:uid="{00000000-0005-0000-0000-0000AA040000}"/>
    <cellStyle name="2x indented GHG Textfiels 3 4 4 6" xfId="27510" xr:uid="{00000000-0005-0000-0000-0000AB040000}"/>
    <cellStyle name="2x indented GHG Textfiels 3 4 4 7" xfId="31495" xr:uid="{00000000-0005-0000-0000-0000AC040000}"/>
    <cellStyle name="2x indented GHG Textfiels 3 4 4 8" xfId="35328" xr:uid="{00000000-0005-0000-0000-0000AD040000}"/>
    <cellStyle name="2x indented GHG Textfiels 3 4 4 9" xfId="39217" xr:uid="{00000000-0005-0000-0000-0000AE040000}"/>
    <cellStyle name="2x indented GHG Textfiels 3 4 5" xfId="8182" xr:uid="{00000000-0005-0000-0000-0000AF040000}"/>
    <cellStyle name="2x indented GHG Textfiels 3 4 6" xfId="12098" xr:uid="{00000000-0005-0000-0000-0000B0040000}"/>
    <cellStyle name="2x indented GHG Textfiels 3 4 7" xfId="16191" xr:uid="{00000000-0005-0000-0000-0000B1040000}"/>
    <cellStyle name="2x indented GHG Textfiels 3 4 8" xfId="20134" xr:uid="{00000000-0005-0000-0000-0000B2040000}"/>
    <cellStyle name="2x indented GHG Textfiels 3 4 9" xfId="24152" xr:uid="{00000000-0005-0000-0000-0000B3040000}"/>
    <cellStyle name="2x indented GHG Textfiels 3 5" xfId="3097" xr:uid="{00000000-0005-0000-0000-0000B4040000}"/>
    <cellStyle name="2x indented GHG Textfiels 3 5 10" xfId="32429" xr:uid="{00000000-0005-0000-0000-0000B5040000}"/>
    <cellStyle name="2x indented GHG Textfiels 3 5 11" xfId="36336" xr:uid="{00000000-0005-0000-0000-0000B6040000}"/>
    <cellStyle name="2x indented GHG Textfiels 3 5 12" xfId="40126" xr:uid="{00000000-0005-0000-0000-0000B7040000}"/>
    <cellStyle name="2x indented GHG Textfiels 3 5 2" xfId="5398" xr:uid="{00000000-0005-0000-0000-0000B8040000}"/>
    <cellStyle name="2x indented GHG Textfiels 3 5 2 10" xfId="42382" xr:uid="{00000000-0005-0000-0000-0000B9040000}"/>
    <cellStyle name="2x indented GHG Textfiels 3 5 2 2" xfId="10926" xr:uid="{00000000-0005-0000-0000-0000BA040000}"/>
    <cellStyle name="2x indented GHG Textfiels 3 5 2 3" xfId="14833" xr:uid="{00000000-0005-0000-0000-0000BB040000}"/>
    <cellStyle name="2x indented GHG Textfiels 3 5 2 4" xfId="18925" xr:uid="{00000000-0005-0000-0000-0000BC040000}"/>
    <cellStyle name="2x indented GHG Textfiels 3 5 2 5" xfId="22855" xr:uid="{00000000-0005-0000-0000-0000BD040000}"/>
    <cellStyle name="2x indented GHG Textfiels 3 5 2 6" xfId="26881" xr:uid="{00000000-0005-0000-0000-0000BE040000}"/>
    <cellStyle name="2x indented GHG Textfiels 3 5 2 7" xfId="30870" xr:uid="{00000000-0005-0000-0000-0000BF040000}"/>
    <cellStyle name="2x indented GHG Textfiels 3 5 2 8" xfId="34701" xr:uid="{00000000-0005-0000-0000-0000C0040000}"/>
    <cellStyle name="2x indented GHG Textfiels 3 5 2 9" xfId="38592" xr:uid="{00000000-0005-0000-0000-0000C1040000}"/>
    <cellStyle name="2x indented GHG Textfiels 3 5 3" xfId="4770" xr:uid="{00000000-0005-0000-0000-0000C2040000}"/>
    <cellStyle name="2x indented GHG Textfiels 3 5 3 10" xfId="41754" xr:uid="{00000000-0005-0000-0000-0000C3040000}"/>
    <cellStyle name="2x indented GHG Textfiels 3 5 3 2" xfId="10298" xr:uid="{00000000-0005-0000-0000-0000C4040000}"/>
    <cellStyle name="2x indented GHG Textfiels 3 5 3 3" xfId="14205" xr:uid="{00000000-0005-0000-0000-0000C5040000}"/>
    <cellStyle name="2x indented GHG Textfiels 3 5 3 4" xfId="18297" xr:uid="{00000000-0005-0000-0000-0000C6040000}"/>
    <cellStyle name="2x indented GHG Textfiels 3 5 3 5" xfId="22227" xr:uid="{00000000-0005-0000-0000-0000C7040000}"/>
    <cellStyle name="2x indented GHG Textfiels 3 5 3 6" xfId="26253" xr:uid="{00000000-0005-0000-0000-0000C8040000}"/>
    <cellStyle name="2x indented GHG Textfiels 3 5 3 7" xfId="30242" xr:uid="{00000000-0005-0000-0000-0000C9040000}"/>
    <cellStyle name="2x indented GHG Textfiels 3 5 3 8" xfId="34073" xr:uid="{00000000-0005-0000-0000-0000CA040000}"/>
    <cellStyle name="2x indented GHG Textfiels 3 5 3 9" xfId="37964" xr:uid="{00000000-0005-0000-0000-0000CB040000}"/>
    <cellStyle name="2x indented GHG Textfiels 3 5 4" xfId="8632" xr:uid="{00000000-0005-0000-0000-0000CC040000}"/>
    <cellStyle name="2x indented GHG Textfiels 3 5 5" xfId="12548" xr:uid="{00000000-0005-0000-0000-0000CD040000}"/>
    <cellStyle name="2x indented GHG Textfiels 3 5 6" xfId="16641" xr:uid="{00000000-0005-0000-0000-0000CE040000}"/>
    <cellStyle name="2x indented GHG Textfiels 3 5 7" xfId="20584" xr:uid="{00000000-0005-0000-0000-0000CF040000}"/>
    <cellStyle name="2x indented GHG Textfiels 3 5 8" xfId="24602" xr:uid="{00000000-0005-0000-0000-0000D0040000}"/>
    <cellStyle name="2x indented GHG Textfiels 3 5 9" xfId="28606" xr:uid="{00000000-0005-0000-0000-0000D1040000}"/>
    <cellStyle name="2x indented GHG Textfiels 3 6" xfId="3592" xr:uid="{00000000-0005-0000-0000-0000D2040000}"/>
    <cellStyle name="2x indented GHG Textfiels 3 6 10" xfId="40576" xr:uid="{00000000-0005-0000-0000-0000D3040000}"/>
    <cellStyle name="2x indented GHG Textfiels 3 6 2" xfId="9120" xr:uid="{00000000-0005-0000-0000-0000D4040000}"/>
    <cellStyle name="2x indented GHG Textfiels 3 6 3" xfId="13027" xr:uid="{00000000-0005-0000-0000-0000D5040000}"/>
    <cellStyle name="2x indented GHG Textfiels 3 6 4" xfId="17119" xr:uid="{00000000-0005-0000-0000-0000D6040000}"/>
    <cellStyle name="2x indented GHG Textfiels 3 6 5" xfId="21049" xr:uid="{00000000-0005-0000-0000-0000D7040000}"/>
    <cellStyle name="2x indented GHG Textfiels 3 6 6" xfId="25075" xr:uid="{00000000-0005-0000-0000-0000D8040000}"/>
    <cellStyle name="2x indented GHG Textfiels 3 6 7" xfId="29064" xr:uid="{00000000-0005-0000-0000-0000D9040000}"/>
    <cellStyle name="2x indented GHG Textfiels 3 6 8" xfId="32895" xr:uid="{00000000-0005-0000-0000-0000DA040000}"/>
    <cellStyle name="2x indented GHG Textfiels 3 6 9" xfId="36786" xr:uid="{00000000-0005-0000-0000-0000DB040000}"/>
    <cellStyle name="2x indented GHG Textfiels 3 7" xfId="5571" xr:uid="{00000000-0005-0000-0000-0000DC040000}"/>
    <cellStyle name="2x indented GHG Textfiels 3 7 10" xfId="42555" xr:uid="{00000000-0005-0000-0000-0000DD040000}"/>
    <cellStyle name="2x indented GHG Textfiels 3 7 2" xfId="11099" xr:uid="{00000000-0005-0000-0000-0000DE040000}"/>
    <cellStyle name="2x indented GHG Textfiels 3 7 3" xfId="15006" xr:uid="{00000000-0005-0000-0000-0000DF040000}"/>
    <cellStyle name="2x indented GHG Textfiels 3 7 4" xfId="19098" xr:uid="{00000000-0005-0000-0000-0000E0040000}"/>
    <cellStyle name="2x indented GHG Textfiels 3 7 5" xfId="23028" xr:uid="{00000000-0005-0000-0000-0000E1040000}"/>
    <cellStyle name="2x indented GHG Textfiels 3 7 6" xfId="27054" xr:uid="{00000000-0005-0000-0000-0000E2040000}"/>
    <cellStyle name="2x indented GHG Textfiels 3 7 7" xfId="31043" xr:uid="{00000000-0005-0000-0000-0000E3040000}"/>
    <cellStyle name="2x indented GHG Textfiels 3 7 8" xfId="34874" xr:uid="{00000000-0005-0000-0000-0000E4040000}"/>
    <cellStyle name="2x indented GHG Textfiels 3 7 9" xfId="38765" xr:uid="{00000000-0005-0000-0000-0000E5040000}"/>
    <cellStyle name="2x indented GHG Textfiels 3 8" xfId="6495" xr:uid="{00000000-0005-0000-0000-0000E6040000}"/>
    <cellStyle name="2x indented GHG Textfiels 3 9" xfId="7163" xr:uid="{00000000-0005-0000-0000-0000E7040000}"/>
    <cellStyle name="2x indented GHG Textfiels 4" xfId="863" xr:uid="{00000000-0005-0000-0000-0000E8040000}"/>
    <cellStyle name="2x indented GHG Textfiels 4 10" xfId="8031" xr:uid="{00000000-0005-0000-0000-0000E9040000}"/>
    <cellStyle name="2x indented GHG Textfiels 4 11" xfId="6806" xr:uid="{00000000-0005-0000-0000-0000EA040000}"/>
    <cellStyle name="2x indented GHG Textfiels 4 12" xfId="6492" xr:uid="{00000000-0005-0000-0000-0000EB040000}"/>
    <cellStyle name="2x indented GHG Textfiels 4 2" xfId="3078" xr:uid="{00000000-0005-0000-0000-0000EC040000}"/>
    <cellStyle name="2x indented GHG Textfiels 4 2 10" xfId="28587" xr:uid="{00000000-0005-0000-0000-0000ED040000}"/>
    <cellStyle name="2x indented GHG Textfiels 4 2 11" xfId="32410" xr:uid="{00000000-0005-0000-0000-0000EE040000}"/>
    <cellStyle name="2x indented GHG Textfiels 4 2 12" xfId="36317" xr:uid="{00000000-0005-0000-0000-0000EF040000}"/>
    <cellStyle name="2x indented GHG Textfiels 4 2 13" xfId="40107" xr:uid="{00000000-0005-0000-0000-0000F0040000}"/>
    <cellStyle name="2x indented GHG Textfiels 4 2 2" xfId="5379" xr:uid="{00000000-0005-0000-0000-0000F1040000}"/>
    <cellStyle name="2x indented GHG Textfiels 4 2 2 10" xfId="42363" xr:uid="{00000000-0005-0000-0000-0000F2040000}"/>
    <cellStyle name="2x indented GHG Textfiels 4 2 2 2" xfId="10907" xr:uid="{00000000-0005-0000-0000-0000F3040000}"/>
    <cellStyle name="2x indented GHG Textfiels 4 2 2 3" xfId="14814" xr:uid="{00000000-0005-0000-0000-0000F4040000}"/>
    <cellStyle name="2x indented GHG Textfiels 4 2 2 4" xfId="18906" xr:uid="{00000000-0005-0000-0000-0000F5040000}"/>
    <cellStyle name="2x indented GHG Textfiels 4 2 2 5" xfId="22836" xr:uid="{00000000-0005-0000-0000-0000F6040000}"/>
    <cellStyle name="2x indented GHG Textfiels 4 2 2 6" xfId="26862" xr:uid="{00000000-0005-0000-0000-0000F7040000}"/>
    <cellStyle name="2x indented GHG Textfiels 4 2 2 7" xfId="30851" xr:uid="{00000000-0005-0000-0000-0000F8040000}"/>
    <cellStyle name="2x indented GHG Textfiels 4 2 2 8" xfId="34682" xr:uid="{00000000-0005-0000-0000-0000F9040000}"/>
    <cellStyle name="2x indented GHG Textfiels 4 2 2 9" xfId="38573" xr:uid="{00000000-0005-0000-0000-0000FA040000}"/>
    <cellStyle name="2x indented GHG Textfiels 4 2 3" xfId="4751" xr:uid="{00000000-0005-0000-0000-0000FB040000}"/>
    <cellStyle name="2x indented GHG Textfiels 4 2 3 10" xfId="41735" xr:uid="{00000000-0005-0000-0000-0000FC040000}"/>
    <cellStyle name="2x indented GHG Textfiels 4 2 3 2" xfId="10279" xr:uid="{00000000-0005-0000-0000-0000FD040000}"/>
    <cellStyle name="2x indented GHG Textfiels 4 2 3 3" xfId="14186" xr:uid="{00000000-0005-0000-0000-0000FE040000}"/>
    <cellStyle name="2x indented GHG Textfiels 4 2 3 4" xfId="18278" xr:uid="{00000000-0005-0000-0000-0000FF040000}"/>
    <cellStyle name="2x indented GHG Textfiels 4 2 3 5" xfId="22208" xr:uid="{00000000-0005-0000-0000-000000050000}"/>
    <cellStyle name="2x indented GHG Textfiels 4 2 3 6" xfId="26234" xr:uid="{00000000-0005-0000-0000-000001050000}"/>
    <cellStyle name="2x indented GHG Textfiels 4 2 3 7" xfId="30223" xr:uid="{00000000-0005-0000-0000-000002050000}"/>
    <cellStyle name="2x indented GHG Textfiels 4 2 3 8" xfId="34054" xr:uid="{00000000-0005-0000-0000-000003050000}"/>
    <cellStyle name="2x indented GHG Textfiels 4 2 3 9" xfId="37945" xr:uid="{00000000-0005-0000-0000-000004050000}"/>
    <cellStyle name="2x indented GHG Textfiels 4 2 4" xfId="6460" xr:uid="{00000000-0005-0000-0000-000005050000}"/>
    <cellStyle name="2x indented GHG Textfiels 4 2 4 10" xfId="43438" xr:uid="{00000000-0005-0000-0000-000006050000}"/>
    <cellStyle name="2x indented GHG Textfiels 4 2 4 2" xfId="11989" xr:uid="{00000000-0005-0000-0000-000007050000}"/>
    <cellStyle name="2x indented GHG Textfiels 4 2 4 3" xfId="15893" xr:uid="{00000000-0005-0000-0000-000008050000}"/>
    <cellStyle name="2x indented GHG Textfiels 4 2 4 4" xfId="19987" xr:uid="{00000000-0005-0000-0000-000009050000}"/>
    <cellStyle name="2x indented GHG Textfiels 4 2 4 5" xfId="23914" xr:uid="{00000000-0005-0000-0000-00000A050000}"/>
    <cellStyle name="2x indented GHG Textfiels 4 2 4 6" xfId="27941" xr:uid="{00000000-0005-0000-0000-00000B050000}"/>
    <cellStyle name="2x indented GHG Textfiels 4 2 4 7" xfId="31926" xr:uid="{00000000-0005-0000-0000-00000C050000}"/>
    <cellStyle name="2x indented GHG Textfiels 4 2 4 8" xfId="35759" xr:uid="{00000000-0005-0000-0000-00000D050000}"/>
    <cellStyle name="2x indented GHG Textfiels 4 2 4 9" xfId="39648" xr:uid="{00000000-0005-0000-0000-00000E050000}"/>
    <cellStyle name="2x indented GHG Textfiels 4 2 5" xfId="8613" xr:uid="{00000000-0005-0000-0000-00000F050000}"/>
    <cellStyle name="2x indented GHG Textfiels 4 2 6" xfId="12529" xr:uid="{00000000-0005-0000-0000-000010050000}"/>
    <cellStyle name="2x indented GHG Textfiels 4 2 7" xfId="16622" xr:uid="{00000000-0005-0000-0000-000011050000}"/>
    <cellStyle name="2x indented GHG Textfiels 4 2 8" xfId="20565" xr:uid="{00000000-0005-0000-0000-000012050000}"/>
    <cellStyle name="2x indented GHG Textfiels 4 2 9" xfId="24583" xr:uid="{00000000-0005-0000-0000-000013050000}"/>
    <cellStyle name="2x indented GHG Textfiels 4 3" xfId="4023" xr:uid="{00000000-0005-0000-0000-000014050000}"/>
    <cellStyle name="2x indented GHG Textfiels 4 3 10" xfId="41007" xr:uid="{00000000-0005-0000-0000-000015050000}"/>
    <cellStyle name="2x indented GHG Textfiels 4 3 2" xfId="9551" xr:uid="{00000000-0005-0000-0000-000016050000}"/>
    <cellStyle name="2x indented GHG Textfiels 4 3 3" xfId="13458" xr:uid="{00000000-0005-0000-0000-000017050000}"/>
    <cellStyle name="2x indented GHG Textfiels 4 3 4" xfId="17550" xr:uid="{00000000-0005-0000-0000-000018050000}"/>
    <cellStyle name="2x indented GHG Textfiels 4 3 5" xfId="21480" xr:uid="{00000000-0005-0000-0000-000019050000}"/>
    <cellStyle name="2x indented GHG Textfiels 4 3 6" xfId="25506" xr:uid="{00000000-0005-0000-0000-00001A050000}"/>
    <cellStyle name="2x indented GHG Textfiels 4 3 7" xfId="29495" xr:uid="{00000000-0005-0000-0000-00001B050000}"/>
    <cellStyle name="2x indented GHG Textfiels 4 3 8" xfId="33326" xr:uid="{00000000-0005-0000-0000-00001C050000}"/>
    <cellStyle name="2x indented GHG Textfiels 4 3 9" xfId="37217" xr:uid="{00000000-0005-0000-0000-00001D050000}"/>
    <cellStyle name="2x indented GHG Textfiels 4 4" xfId="3528" xr:uid="{00000000-0005-0000-0000-00001E050000}"/>
    <cellStyle name="2x indented GHG Textfiels 4 4 10" xfId="40557" xr:uid="{00000000-0005-0000-0000-00001F050000}"/>
    <cellStyle name="2x indented GHG Textfiels 4 4 2" xfId="9063" xr:uid="{00000000-0005-0000-0000-000020050000}"/>
    <cellStyle name="2x indented GHG Textfiels 4 4 3" xfId="12979" xr:uid="{00000000-0005-0000-0000-000021050000}"/>
    <cellStyle name="2x indented GHG Textfiels 4 4 4" xfId="17072" xr:uid="{00000000-0005-0000-0000-000022050000}"/>
    <cellStyle name="2x indented GHG Textfiels 4 4 5" xfId="21015" xr:uid="{00000000-0005-0000-0000-000023050000}"/>
    <cellStyle name="2x indented GHG Textfiels 4 4 6" xfId="25033" xr:uid="{00000000-0005-0000-0000-000024050000}"/>
    <cellStyle name="2x indented GHG Textfiels 4 4 7" xfId="29037" xr:uid="{00000000-0005-0000-0000-000025050000}"/>
    <cellStyle name="2x indented GHG Textfiels 4 4 8" xfId="32860" xr:uid="{00000000-0005-0000-0000-000026050000}"/>
    <cellStyle name="2x indented GHG Textfiels 4 4 9" xfId="36767" xr:uid="{00000000-0005-0000-0000-000027050000}"/>
    <cellStyle name="2x indented GHG Textfiels 4 5" xfId="6006" xr:uid="{00000000-0005-0000-0000-000028050000}"/>
    <cellStyle name="2x indented GHG Textfiels 4 5 10" xfId="42988" xr:uid="{00000000-0005-0000-0000-000029050000}"/>
    <cellStyle name="2x indented GHG Textfiels 4 5 2" xfId="11534" xr:uid="{00000000-0005-0000-0000-00002A050000}"/>
    <cellStyle name="2x indented GHG Textfiels 4 5 3" xfId="15439" xr:uid="{00000000-0005-0000-0000-00002B050000}"/>
    <cellStyle name="2x indented GHG Textfiels 4 5 4" xfId="19533" xr:uid="{00000000-0005-0000-0000-00002C050000}"/>
    <cellStyle name="2x indented GHG Textfiels 4 5 5" xfId="23461" xr:uid="{00000000-0005-0000-0000-00002D050000}"/>
    <cellStyle name="2x indented GHG Textfiels 4 5 6" xfId="27487" xr:uid="{00000000-0005-0000-0000-00002E050000}"/>
    <cellStyle name="2x indented GHG Textfiels 4 5 7" xfId="31476" xr:uid="{00000000-0005-0000-0000-00002F050000}"/>
    <cellStyle name="2x indented GHG Textfiels 4 5 8" xfId="35307" xr:uid="{00000000-0005-0000-0000-000030050000}"/>
    <cellStyle name="2x indented GHG Textfiels 4 5 9" xfId="39198" xr:uid="{00000000-0005-0000-0000-000031050000}"/>
    <cellStyle name="2x indented GHG Textfiels 4 6" xfId="7425" xr:uid="{00000000-0005-0000-0000-000032050000}"/>
    <cellStyle name="2x indented GHG Textfiels 4 7" xfId="7118" xr:uid="{00000000-0005-0000-0000-000033050000}"/>
    <cellStyle name="2x indented GHG Textfiels 4 8" xfId="7628" xr:uid="{00000000-0005-0000-0000-000034050000}"/>
    <cellStyle name="2x indented GHG Textfiels 4 9" xfId="9073" xr:uid="{00000000-0005-0000-0000-000035050000}"/>
    <cellStyle name="3mitP" xfId="864" xr:uid="{00000000-0005-0000-0000-000036050000}"/>
    <cellStyle name="3mitP 2" xfId="918" xr:uid="{00000000-0005-0000-0000-000037050000}"/>
    <cellStyle name="3ohneP" xfId="865" xr:uid="{00000000-0005-0000-0000-000038050000}"/>
    <cellStyle name="3ohneP 2" xfId="919" xr:uid="{00000000-0005-0000-0000-000039050000}"/>
    <cellStyle name="40 % - Akzent1 2" xfId="49" xr:uid="{00000000-0005-0000-0000-00003A050000}"/>
    <cellStyle name="40 % - Akzent1 3" xfId="50" xr:uid="{00000000-0005-0000-0000-00003B050000}"/>
    <cellStyle name="40 % - Akzent2 2" xfId="51" xr:uid="{00000000-0005-0000-0000-00003C050000}"/>
    <cellStyle name="40 % - Akzent2 3" xfId="52" xr:uid="{00000000-0005-0000-0000-00003D050000}"/>
    <cellStyle name="40 % - Akzent3 2" xfId="53" xr:uid="{00000000-0005-0000-0000-00003E050000}"/>
    <cellStyle name="40 % - Akzent3 3" xfId="54" xr:uid="{00000000-0005-0000-0000-00003F050000}"/>
    <cellStyle name="40 % - Akzent4 2" xfId="55" xr:uid="{00000000-0005-0000-0000-000040050000}"/>
    <cellStyle name="40 % - Akzent4 3" xfId="56" xr:uid="{00000000-0005-0000-0000-000041050000}"/>
    <cellStyle name="40 % - Akzent5 2" xfId="57" xr:uid="{00000000-0005-0000-0000-000042050000}"/>
    <cellStyle name="40 % - Akzent5 3" xfId="58" xr:uid="{00000000-0005-0000-0000-000043050000}"/>
    <cellStyle name="40 % - Akzent6 2" xfId="59" xr:uid="{00000000-0005-0000-0000-000044050000}"/>
    <cellStyle name="40 % - Akzent6 3" xfId="60" xr:uid="{00000000-0005-0000-0000-000045050000}"/>
    <cellStyle name="40% - Accent1" xfId="2579" xr:uid="{00000000-0005-0000-0000-000046050000}"/>
    <cellStyle name="40% - Accent1 2" xfId="61" xr:uid="{00000000-0005-0000-0000-000047050000}"/>
    <cellStyle name="40% - Accent1 3" xfId="62" xr:uid="{00000000-0005-0000-0000-000048050000}"/>
    <cellStyle name="40% - Accent2" xfId="2580" xr:uid="{00000000-0005-0000-0000-000049050000}"/>
    <cellStyle name="40% - Accent2 2" xfId="63" xr:uid="{00000000-0005-0000-0000-00004A050000}"/>
    <cellStyle name="40% - Accent2 3" xfId="64" xr:uid="{00000000-0005-0000-0000-00004B050000}"/>
    <cellStyle name="40% - Accent3" xfId="2581" xr:uid="{00000000-0005-0000-0000-00004C050000}"/>
    <cellStyle name="40% - Accent3 2" xfId="65" xr:uid="{00000000-0005-0000-0000-00004D050000}"/>
    <cellStyle name="40% - Accent3 3" xfId="66" xr:uid="{00000000-0005-0000-0000-00004E050000}"/>
    <cellStyle name="40% - Accent4" xfId="2582" xr:uid="{00000000-0005-0000-0000-00004F050000}"/>
    <cellStyle name="40% - Accent4 2" xfId="67" xr:uid="{00000000-0005-0000-0000-000050050000}"/>
    <cellStyle name="40% - Accent4 3" xfId="68" xr:uid="{00000000-0005-0000-0000-000051050000}"/>
    <cellStyle name="40% - Accent5" xfId="2583" xr:uid="{00000000-0005-0000-0000-000052050000}"/>
    <cellStyle name="40% - Accent5 2" xfId="69" xr:uid="{00000000-0005-0000-0000-000053050000}"/>
    <cellStyle name="40% - Accent5 3" xfId="70" xr:uid="{00000000-0005-0000-0000-000054050000}"/>
    <cellStyle name="40% - Accent6" xfId="2584" xr:uid="{00000000-0005-0000-0000-000055050000}"/>
    <cellStyle name="40% - Accent6 2" xfId="71" xr:uid="{00000000-0005-0000-0000-000056050000}"/>
    <cellStyle name="40% - Accent6 3" xfId="72" xr:uid="{00000000-0005-0000-0000-000057050000}"/>
    <cellStyle name="40% - Akzent1" xfId="2585" xr:uid="{00000000-0005-0000-0000-000058050000}"/>
    <cellStyle name="40% - Akzent2" xfId="2586" xr:uid="{00000000-0005-0000-0000-000059050000}"/>
    <cellStyle name="40% - Akzent3" xfId="2587" xr:uid="{00000000-0005-0000-0000-00005A050000}"/>
    <cellStyle name="40% - Akzent4" xfId="2588" xr:uid="{00000000-0005-0000-0000-00005B050000}"/>
    <cellStyle name="40% - Akzent5" xfId="2589" xr:uid="{00000000-0005-0000-0000-00005C050000}"/>
    <cellStyle name="40% - Akzent6" xfId="2590" xr:uid="{00000000-0005-0000-0000-00005D050000}"/>
    <cellStyle name="4mitP" xfId="866" xr:uid="{00000000-0005-0000-0000-00005E050000}"/>
    <cellStyle name="4mitP 2" xfId="920" xr:uid="{00000000-0005-0000-0000-00005F050000}"/>
    <cellStyle name="4ohneP" xfId="867" xr:uid="{00000000-0005-0000-0000-000060050000}"/>
    <cellStyle name="5x indented GHG Textfiels" xfId="6" xr:uid="{00000000-0005-0000-0000-000061050000}"/>
    <cellStyle name="5x indented GHG Textfiels 2" xfId="73" xr:uid="{00000000-0005-0000-0000-000062050000}"/>
    <cellStyle name="5x indented GHG Textfiels 2 2" xfId="74" xr:uid="{00000000-0005-0000-0000-000063050000}"/>
    <cellStyle name="5x indented GHG Textfiels 3" xfId="75" xr:uid="{00000000-0005-0000-0000-000064050000}"/>
    <cellStyle name="5x indented GHG Textfiels 3 2" xfId="76" xr:uid="{00000000-0005-0000-0000-000065050000}"/>
    <cellStyle name="5x indented GHG Textfiels 3 2 2" xfId="4307" xr:uid="{00000000-0005-0000-0000-000066050000}"/>
    <cellStyle name="5x indented GHG Textfiels 3 2 2 10" xfId="41291" xr:uid="{00000000-0005-0000-0000-000067050000}"/>
    <cellStyle name="5x indented GHG Textfiels 3 2 2 2" xfId="9835" xr:uid="{00000000-0005-0000-0000-000068050000}"/>
    <cellStyle name="5x indented GHG Textfiels 3 2 2 3" xfId="13742" xr:uid="{00000000-0005-0000-0000-000069050000}"/>
    <cellStyle name="5x indented GHG Textfiels 3 2 2 4" xfId="17834" xr:uid="{00000000-0005-0000-0000-00006A050000}"/>
    <cellStyle name="5x indented GHG Textfiels 3 2 2 5" xfId="21764" xr:uid="{00000000-0005-0000-0000-00006B050000}"/>
    <cellStyle name="5x indented GHG Textfiels 3 2 2 6" xfId="25790" xr:uid="{00000000-0005-0000-0000-00006C050000}"/>
    <cellStyle name="5x indented GHG Textfiels 3 2 2 7" xfId="29779" xr:uid="{00000000-0005-0000-0000-00006D050000}"/>
    <cellStyle name="5x indented GHG Textfiels 3 2 2 8" xfId="33610" xr:uid="{00000000-0005-0000-0000-00006E050000}"/>
    <cellStyle name="5x indented GHG Textfiels 3 2 2 9" xfId="37501" xr:uid="{00000000-0005-0000-0000-00006F050000}"/>
    <cellStyle name="5x indented GHG Textfiels 3 2 3" xfId="8089" xr:uid="{00000000-0005-0000-0000-000070050000}"/>
    <cellStyle name="5x indented GHG Textfiels 3 3" xfId="77" xr:uid="{00000000-0005-0000-0000-000071050000}"/>
    <cellStyle name="5x indented GHG Textfiels 3 3 2" xfId="78" xr:uid="{00000000-0005-0000-0000-000072050000}"/>
    <cellStyle name="5x indented GHG Textfiels 3 3 2 2" xfId="79" xr:uid="{00000000-0005-0000-0000-000073050000}"/>
    <cellStyle name="5x indented GHG Textfiels 3 3 2 2 2" xfId="4304" xr:uid="{00000000-0005-0000-0000-000074050000}"/>
    <cellStyle name="5x indented GHG Textfiels 3 3 2 2 2 10" xfId="41288" xr:uid="{00000000-0005-0000-0000-000075050000}"/>
    <cellStyle name="5x indented GHG Textfiels 3 3 2 2 2 2" xfId="9832" xr:uid="{00000000-0005-0000-0000-000076050000}"/>
    <cellStyle name="5x indented GHG Textfiels 3 3 2 2 2 3" xfId="13739" xr:uid="{00000000-0005-0000-0000-000077050000}"/>
    <cellStyle name="5x indented GHG Textfiels 3 3 2 2 2 4" xfId="17831" xr:uid="{00000000-0005-0000-0000-000078050000}"/>
    <cellStyle name="5x indented GHG Textfiels 3 3 2 2 2 5" xfId="21761" xr:uid="{00000000-0005-0000-0000-000079050000}"/>
    <cellStyle name="5x indented GHG Textfiels 3 3 2 2 2 6" xfId="25787" xr:uid="{00000000-0005-0000-0000-00007A050000}"/>
    <cellStyle name="5x indented GHG Textfiels 3 3 2 2 2 7" xfId="29776" xr:uid="{00000000-0005-0000-0000-00007B050000}"/>
    <cellStyle name="5x indented GHG Textfiels 3 3 2 2 2 8" xfId="33607" xr:uid="{00000000-0005-0000-0000-00007C050000}"/>
    <cellStyle name="5x indented GHG Textfiels 3 3 2 2 2 9" xfId="37498" xr:uid="{00000000-0005-0000-0000-00007D050000}"/>
    <cellStyle name="5x indented GHG Textfiels 3 3 2 2 3" xfId="8086" xr:uid="{00000000-0005-0000-0000-00007E050000}"/>
    <cellStyle name="5x indented GHG Textfiels 3 3 2 3" xfId="4305" xr:uid="{00000000-0005-0000-0000-00007F050000}"/>
    <cellStyle name="5x indented GHG Textfiels 3 3 2 3 10" xfId="41289" xr:uid="{00000000-0005-0000-0000-000080050000}"/>
    <cellStyle name="5x indented GHG Textfiels 3 3 2 3 2" xfId="9833" xr:uid="{00000000-0005-0000-0000-000081050000}"/>
    <cellStyle name="5x indented GHG Textfiels 3 3 2 3 3" xfId="13740" xr:uid="{00000000-0005-0000-0000-000082050000}"/>
    <cellStyle name="5x indented GHG Textfiels 3 3 2 3 4" xfId="17832" xr:uid="{00000000-0005-0000-0000-000083050000}"/>
    <cellStyle name="5x indented GHG Textfiels 3 3 2 3 5" xfId="21762" xr:uid="{00000000-0005-0000-0000-000084050000}"/>
    <cellStyle name="5x indented GHG Textfiels 3 3 2 3 6" xfId="25788" xr:uid="{00000000-0005-0000-0000-000085050000}"/>
    <cellStyle name="5x indented GHG Textfiels 3 3 2 3 7" xfId="29777" xr:uid="{00000000-0005-0000-0000-000086050000}"/>
    <cellStyle name="5x indented GHG Textfiels 3 3 2 3 8" xfId="33608" xr:uid="{00000000-0005-0000-0000-000087050000}"/>
    <cellStyle name="5x indented GHG Textfiels 3 3 2 3 9" xfId="37499" xr:uid="{00000000-0005-0000-0000-000088050000}"/>
    <cellStyle name="5x indented GHG Textfiels 3 3 2 4" xfId="8087" xr:uid="{00000000-0005-0000-0000-000089050000}"/>
    <cellStyle name="5x indented GHG Textfiels 3 3 3" xfId="80" xr:uid="{00000000-0005-0000-0000-00008A050000}"/>
    <cellStyle name="5x indented GHG Textfiels 3 3 3 2" xfId="81" xr:uid="{00000000-0005-0000-0000-00008B050000}"/>
    <cellStyle name="5x indented GHG Textfiels 3 3 3 2 2" xfId="4302" xr:uid="{00000000-0005-0000-0000-00008C050000}"/>
    <cellStyle name="5x indented GHG Textfiels 3 3 3 2 2 10" xfId="41286" xr:uid="{00000000-0005-0000-0000-00008D050000}"/>
    <cellStyle name="5x indented GHG Textfiels 3 3 3 2 2 2" xfId="9830" xr:uid="{00000000-0005-0000-0000-00008E050000}"/>
    <cellStyle name="5x indented GHG Textfiels 3 3 3 2 2 3" xfId="13737" xr:uid="{00000000-0005-0000-0000-00008F050000}"/>
    <cellStyle name="5x indented GHG Textfiels 3 3 3 2 2 4" xfId="17829" xr:uid="{00000000-0005-0000-0000-000090050000}"/>
    <cellStyle name="5x indented GHG Textfiels 3 3 3 2 2 5" xfId="21759" xr:uid="{00000000-0005-0000-0000-000091050000}"/>
    <cellStyle name="5x indented GHG Textfiels 3 3 3 2 2 6" xfId="25785" xr:uid="{00000000-0005-0000-0000-000092050000}"/>
    <cellStyle name="5x indented GHG Textfiels 3 3 3 2 2 7" xfId="29774" xr:uid="{00000000-0005-0000-0000-000093050000}"/>
    <cellStyle name="5x indented GHG Textfiels 3 3 3 2 2 8" xfId="33605" xr:uid="{00000000-0005-0000-0000-000094050000}"/>
    <cellStyle name="5x indented GHG Textfiels 3 3 3 2 2 9" xfId="37496" xr:uid="{00000000-0005-0000-0000-000095050000}"/>
    <cellStyle name="5x indented GHG Textfiels 3 3 3 2 3" xfId="8084" xr:uid="{00000000-0005-0000-0000-000096050000}"/>
    <cellStyle name="5x indented GHG Textfiels 3 3 3 3" xfId="4303" xr:uid="{00000000-0005-0000-0000-000097050000}"/>
    <cellStyle name="5x indented GHG Textfiels 3 3 3 3 10" xfId="41287" xr:uid="{00000000-0005-0000-0000-000098050000}"/>
    <cellStyle name="5x indented GHG Textfiels 3 3 3 3 2" xfId="9831" xr:uid="{00000000-0005-0000-0000-000099050000}"/>
    <cellStyle name="5x indented GHG Textfiels 3 3 3 3 3" xfId="13738" xr:uid="{00000000-0005-0000-0000-00009A050000}"/>
    <cellStyle name="5x indented GHG Textfiels 3 3 3 3 4" xfId="17830" xr:uid="{00000000-0005-0000-0000-00009B050000}"/>
    <cellStyle name="5x indented GHG Textfiels 3 3 3 3 5" xfId="21760" xr:uid="{00000000-0005-0000-0000-00009C050000}"/>
    <cellStyle name="5x indented GHG Textfiels 3 3 3 3 6" xfId="25786" xr:uid="{00000000-0005-0000-0000-00009D050000}"/>
    <cellStyle name="5x indented GHG Textfiels 3 3 3 3 7" xfId="29775" xr:uid="{00000000-0005-0000-0000-00009E050000}"/>
    <cellStyle name="5x indented GHG Textfiels 3 3 3 3 8" xfId="33606" xr:uid="{00000000-0005-0000-0000-00009F050000}"/>
    <cellStyle name="5x indented GHG Textfiels 3 3 3 3 9" xfId="37497" xr:uid="{00000000-0005-0000-0000-0000A0050000}"/>
    <cellStyle name="5x indented GHG Textfiels 3 3 3 4" xfId="8085" xr:uid="{00000000-0005-0000-0000-0000A1050000}"/>
    <cellStyle name="5x indented GHG Textfiels 3 3 4" xfId="82" xr:uid="{00000000-0005-0000-0000-0000A2050000}"/>
    <cellStyle name="5x indented GHG Textfiels 3 3 4 2" xfId="83" xr:uid="{00000000-0005-0000-0000-0000A3050000}"/>
    <cellStyle name="5x indented GHG Textfiels 3 3 4 2 2" xfId="4300" xr:uid="{00000000-0005-0000-0000-0000A4050000}"/>
    <cellStyle name="5x indented GHG Textfiels 3 3 4 2 2 10" xfId="41284" xr:uid="{00000000-0005-0000-0000-0000A5050000}"/>
    <cellStyle name="5x indented GHG Textfiels 3 3 4 2 2 2" xfId="9828" xr:uid="{00000000-0005-0000-0000-0000A6050000}"/>
    <cellStyle name="5x indented GHG Textfiels 3 3 4 2 2 3" xfId="13735" xr:uid="{00000000-0005-0000-0000-0000A7050000}"/>
    <cellStyle name="5x indented GHG Textfiels 3 3 4 2 2 4" xfId="17827" xr:uid="{00000000-0005-0000-0000-0000A8050000}"/>
    <cellStyle name="5x indented GHG Textfiels 3 3 4 2 2 5" xfId="21757" xr:uid="{00000000-0005-0000-0000-0000A9050000}"/>
    <cellStyle name="5x indented GHG Textfiels 3 3 4 2 2 6" xfId="25783" xr:uid="{00000000-0005-0000-0000-0000AA050000}"/>
    <cellStyle name="5x indented GHG Textfiels 3 3 4 2 2 7" xfId="29772" xr:uid="{00000000-0005-0000-0000-0000AB050000}"/>
    <cellStyle name="5x indented GHG Textfiels 3 3 4 2 2 8" xfId="33603" xr:uid="{00000000-0005-0000-0000-0000AC050000}"/>
    <cellStyle name="5x indented GHG Textfiels 3 3 4 2 2 9" xfId="37494" xr:uid="{00000000-0005-0000-0000-0000AD050000}"/>
    <cellStyle name="5x indented GHG Textfiels 3 3 4 2 3" xfId="8082" xr:uid="{00000000-0005-0000-0000-0000AE050000}"/>
    <cellStyle name="5x indented GHG Textfiels 3 3 4 3" xfId="4301" xr:uid="{00000000-0005-0000-0000-0000AF050000}"/>
    <cellStyle name="5x indented GHG Textfiels 3 3 4 3 10" xfId="41285" xr:uid="{00000000-0005-0000-0000-0000B0050000}"/>
    <cellStyle name="5x indented GHG Textfiels 3 3 4 3 2" xfId="9829" xr:uid="{00000000-0005-0000-0000-0000B1050000}"/>
    <cellStyle name="5x indented GHG Textfiels 3 3 4 3 3" xfId="13736" xr:uid="{00000000-0005-0000-0000-0000B2050000}"/>
    <cellStyle name="5x indented GHG Textfiels 3 3 4 3 4" xfId="17828" xr:uid="{00000000-0005-0000-0000-0000B3050000}"/>
    <cellStyle name="5x indented GHG Textfiels 3 3 4 3 5" xfId="21758" xr:uid="{00000000-0005-0000-0000-0000B4050000}"/>
    <cellStyle name="5x indented GHG Textfiels 3 3 4 3 6" xfId="25784" xr:uid="{00000000-0005-0000-0000-0000B5050000}"/>
    <cellStyle name="5x indented GHG Textfiels 3 3 4 3 7" xfId="29773" xr:uid="{00000000-0005-0000-0000-0000B6050000}"/>
    <cellStyle name="5x indented GHG Textfiels 3 3 4 3 8" xfId="33604" xr:uid="{00000000-0005-0000-0000-0000B7050000}"/>
    <cellStyle name="5x indented GHG Textfiels 3 3 4 3 9" xfId="37495" xr:uid="{00000000-0005-0000-0000-0000B8050000}"/>
    <cellStyle name="5x indented GHG Textfiels 3 3 4 4" xfId="8083" xr:uid="{00000000-0005-0000-0000-0000B9050000}"/>
    <cellStyle name="5x indented GHG Textfiels 3 3 5" xfId="84" xr:uid="{00000000-0005-0000-0000-0000BA050000}"/>
    <cellStyle name="5x indented GHG Textfiels 3 3 5 2" xfId="4299" xr:uid="{00000000-0005-0000-0000-0000BB050000}"/>
    <cellStyle name="5x indented GHG Textfiels 3 3 5 2 10" xfId="41283" xr:uid="{00000000-0005-0000-0000-0000BC050000}"/>
    <cellStyle name="5x indented GHG Textfiels 3 3 5 2 2" xfId="9827" xr:uid="{00000000-0005-0000-0000-0000BD050000}"/>
    <cellStyle name="5x indented GHG Textfiels 3 3 5 2 3" xfId="13734" xr:uid="{00000000-0005-0000-0000-0000BE050000}"/>
    <cellStyle name="5x indented GHG Textfiels 3 3 5 2 4" xfId="17826" xr:uid="{00000000-0005-0000-0000-0000BF050000}"/>
    <cellStyle name="5x indented GHG Textfiels 3 3 5 2 5" xfId="21756" xr:uid="{00000000-0005-0000-0000-0000C0050000}"/>
    <cellStyle name="5x indented GHG Textfiels 3 3 5 2 6" xfId="25782" xr:uid="{00000000-0005-0000-0000-0000C1050000}"/>
    <cellStyle name="5x indented GHG Textfiels 3 3 5 2 7" xfId="29771" xr:uid="{00000000-0005-0000-0000-0000C2050000}"/>
    <cellStyle name="5x indented GHG Textfiels 3 3 5 2 8" xfId="33602" xr:uid="{00000000-0005-0000-0000-0000C3050000}"/>
    <cellStyle name="5x indented GHG Textfiels 3 3 5 2 9" xfId="37493" xr:uid="{00000000-0005-0000-0000-0000C4050000}"/>
    <cellStyle name="5x indented GHG Textfiels 3 3 5 3" xfId="8081" xr:uid="{00000000-0005-0000-0000-0000C5050000}"/>
    <cellStyle name="5x indented GHG Textfiels 3 3 6" xfId="4306" xr:uid="{00000000-0005-0000-0000-0000C6050000}"/>
    <cellStyle name="5x indented GHG Textfiels 3 3 6 10" xfId="41290" xr:uid="{00000000-0005-0000-0000-0000C7050000}"/>
    <cellStyle name="5x indented GHG Textfiels 3 3 6 2" xfId="9834" xr:uid="{00000000-0005-0000-0000-0000C8050000}"/>
    <cellStyle name="5x indented GHG Textfiels 3 3 6 3" xfId="13741" xr:uid="{00000000-0005-0000-0000-0000C9050000}"/>
    <cellStyle name="5x indented GHG Textfiels 3 3 6 4" xfId="17833" xr:uid="{00000000-0005-0000-0000-0000CA050000}"/>
    <cellStyle name="5x indented GHG Textfiels 3 3 6 5" xfId="21763" xr:uid="{00000000-0005-0000-0000-0000CB050000}"/>
    <cellStyle name="5x indented GHG Textfiels 3 3 6 6" xfId="25789" xr:uid="{00000000-0005-0000-0000-0000CC050000}"/>
    <cellStyle name="5x indented GHG Textfiels 3 3 6 7" xfId="29778" xr:uid="{00000000-0005-0000-0000-0000CD050000}"/>
    <cellStyle name="5x indented GHG Textfiels 3 3 6 8" xfId="33609" xr:uid="{00000000-0005-0000-0000-0000CE050000}"/>
    <cellStyle name="5x indented GHG Textfiels 3 3 6 9" xfId="37500" xr:uid="{00000000-0005-0000-0000-0000CF050000}"/>
    <cellStyle name="5x indented GHG Textfiels 3 3 7" xfId="8088" xr:uid="{00000000-0005-0000-0000-0000D0050000}"/>
    <cellStyle name="5x indented GHG Textfiels 3 4" xfId="4308" xr:uid="{00000000-0005-0000-0000-0000D1050000}"/>
    <cellStyle name="5x indented GHG Textfiels 3 4 10" xfId="41292" xr:uid="{00000000-0005-0000-0000-0000D2050000}"/>
    <cellStyle name="5x indented GHG Textfiels 3 4 2" xfId="9836" xr:uid="{00000000-0005-0000-0000-0000D3050000}"/>
    <cellStyle name="5x indented GHG Textfiels 3 4 3" xfId="13743" xr:uid="{00000000-0005-0000-0000-0000D4050000}"/>
    <cellStyle name="5x indented GHG Textfiels 3 4 4" xfId="17835" xr:uid="{00000000-0005-0000-0000-0000D5050000}"/>
    <cellStyle name="5x indented GHG Textfiels 3 4 5" xfId="21765" xr:uid="{00000000-0005-0000-0000-0000D6050000}"/>
    <cellStyle name="5x indented GHG Textfiels 3 4 6" xfId="25791" xr:uid="{00000000-0005-0000-0000-0000D7050000}"/>
    <cellStyle name="5x indented GHG Textfiels 3 4 7" xfId="29780" xr:uid="{00000000-0005-0000-0000-0000D8050000}"/>
    <cellStyle name="5x indented GHG Textfiels 3 4 8" xfId="33611" xr:uid="{00000000-0005-0000-0000-0000D9050000}"/>
    <cellStyle name="5x indented GHG Textfiels 3 4 9" xfId="37502" xr:uid="{00000000-0005-0000-0000-0000DA050000}"/>
    <cellStyle name="5x indented GHG Textfiels 3 5" xfId="8090" xr:uid="{00000000-0005-0000-0000-0000DB050000}"/>
    <cellStyle name="5x indented GHG Textfiels_Table 4(II)" xfId="85" xr:uid="{00000000-0005-0000-0000-0000DC050000}"/>
    <cellStyle name="60 % - Akzent1 2" xfId="86" xr:uid="{00000000-0005-0000-0000-0000DD050000}"/>
    <cellStyle name="60 % - Akzent1 3" xfId="87" xr:uid="{00000000-0005-0000-0000-0000DE050000}"/>
    <cellStyle name="60 % - Akzent2 2" xfId="88" xr:uid="{00000000-0005-0000-0000-0000DF050000}"/>
    <cellStyle name="60 % - Akzent2 3" xfId="89" xr:uid="{00000000-0005-0000-0000-0000E0050000}"/>
    <cellStyle name="60 % - Akzent3 2" xfId="90" xr:uid="{00000000-0005-0000-0000-0000E1050000}"/>
    <cellStyle name="60 % - Akzent3 3" xfId="91" xr:uid="{00000000-0005-0000-0000-0000E2050000}"/>
    <cellStyle name="60 % - Akzent4 2" xfId="92" xr:uid="{00000000-0005-0000-0000-0000E3050000}"/>
    <cellStyle name="60 % - Akzent4 3" xfId="93" xr:uid="{00000000-0005-0000-0000-0000E4050000}"/>
    <cellStyle name="60 % - Akzent5 2" xfId="94" xr:uid="{00000000-0005-0000-0000-0000E5050000}"/>
    <cellStyle name="60 % - Akzent5 3" xfId="95" xr:uid="{00000000-0005-0000-0000-0000E6050000}"/>
    <cellStyle name="60 % - Akzent6 2" xfId="96" xr:uid="{00000000-0005-0000-0000-0000E7050000}"/>
    <cellStyle name="60 % - Akzent6 3" xfId="97" xr:uid="{00000000-0005-0000-0000-0000E8050000}"/>
    <cellStyle name="60% - Accent1" xfId="2591" xr:uid="{00000000-0005-0000-0000-0000E9050000}"/>
    <cellStyle name="60% - Accent1 2" xfId="98" xr:uid="{00000000-0005-0000-0000-0000EA050000}"/>
    <cellStyle name="60% - Accent1 3" xfId="99" xr:uid="{00000000-0005-0000-0000-0000EB050000}"/>
    <cellStyle name="60% - Accent2" xfId="2592" xr:uid="{00000000-0005-0000-0000-0000EC050000}"/>
    <cellStyle name="60% - Accent2 2" xfId="100" xr:uid="{00000000-0005-0000-0000-0000ED050000}"/>
    <cellStyle name="60% - Accent2 3" xfId="101" xr:uid="{00000000-0005-0000-0000-0000EE050000}"/>
    <cellStyle name="60% - Accent3" xfId="2593" xr:uid="{00000000-0005-0000-0000-0000EF050000}"/>
    <cellStyle name="60% - Accent3 2" xfId="102" xr:uid="{00000000-0005-0000-0000-0000F0050000}"/>
    <cellStyle name="60% - Accent3 3" xfId="103" xr:uid="{00000000-0005-0000-0000-0000F1050000}"/>
    <cellStyle name="60% - Accent4" xfId="2594" xr:uid="{00000000-0005-0000-0000-0000F2050000}"/>
    <cellStyle name="60% - Accent4 2" xfId="104" xr:uid="{00000000-0005-0000-0000-0000F3050000}"/>
    <cellStyle name="60% - Accent4 3" xfId="105" xr:uid="{00000000-0005-0000-0000-0000F4050000}"/>
    <cellStyle name="60% - Accent5" xfId="2595" xr:uid="{00000000-0005-0000-0000-0000F5050000}"/>
    <cellStyle name="60% - Accent5 2" xfId="106" xr:uid="{00000000-0005-0000-0000-0000F6050000}"/>
    <cellStyle name="60% - Accent5 3" xfId="107" xr:uid="{00000000-0005-0000-0000-0000F7050000}"/>
    <cellStyle name="60% - Accent6" xfId="2596" xr:uid="{00000000-0005-0000-0000-0000F8050000}"/>
    <cellStyle name="60% - Accent6 2" xfId="108" xr:uid="{00000000-0005-0000-0000-0000F9050000}"/>
    <cellStyle name="60% - Accent6 3" xfId="109" xr:uid="{00000000-0005-0000-0000-0000FA050000}"/>
    <cellStyle name="60% - Akzent1" xfId="2597" xr:uid="{00000000-0005-0000-0000-0000FB050000}"/>
    <cellStyle name="60% - Akzent2" xfId="2598" xr:uid="{00000000-0005-0000-0000-0000FC050000}"/>
    <cellStyle name="60% - Akzent3" xfId="2599" xr:uid="{00000000-0005-0000-0000-0000FD050000}"/>
    <cellStyle name="60% - Akzent4" xfId="2600" xr:uid="{00000000-0005-0000-0000-0000FE050000}"/>
    <cellStyle name="60% - Akzent5" xfId="2601" xr:uid="{00000000-0005-0000-0000-0000FF050000}"/>
    <cellStyle name="60% - Akzent6" xfId="2602" xr:uid="{00000000-0005-0000-0000-000000060000}"/>
    <cellStyle name="6mitP" xfId="868" xr:uid="{00000000-0005-0000-0000-000001060000}"/>
    <cellStyle name="6mitP 2" xfId="921" xr:uid="{00000000-0005-0000-0000-000002060000}"/>
    <cellStyle name="6mitP_FS18_R13_Revision_2005" xfId="956" xr:uid="{00000000-0005-0000-0000-000003060000}"/>
    <cellStyle name="6ohneP" xfId="869" xr:uid="{00000000-0005-0000-0000-000004060000}"/>
    <cellStyle name="6ohneP 2" xfId="922" xr:uid="{00000000-0005-0000-0000-000005060000}"/>
    <cellStyle name="7mitP" xfId="870" xr:uid="{00000000-0005-0000-0000-000006060000}"/>
    <cellStyle name="7mitP 2" xfId="923" xr:uid="{00000000-0005-0000-0000-000007060000}"/>
    <cellStyle name="9mitP" xfId="871" xr:uid="{00000000-0005-0000-0000-000008060000}"/>
    <cellStyle name="9mitP 2" xfId="924" xr:uid="{00000000-0005-0000-0000-000009060000}"/>
    <cellStyle name="9mitP_FS18_R13_Revision_2005" xfId="957" xr:uid="{00000000-0005-0000-0000-00000A060000}"/>
    <cellStyle name="9ohneP" xfId="872" xr:uid="{00000000-0005-0000-0000-00000B060000}"/>
    <cellStyle name="9ohneP 2" xfId="925" xr:uid="{00000000-0005-0000-0000-00000C060000}"/>
    <cellStyle name="A4 Auto Format" xfId="873" xr:uid="{00000000-0005-0000-0000-00000D060000}"/>
    <cellStyle name="A4 Auto Format 2" xfId="926" xr:uid="{00000000-0005-0000-0000-00000E060000}"/>
    <cellStyle name="A4 Gg" xfId="874" xr:uid="{00000000-0005-0000-0000-00000F060000}"/>
    <cellStyle name="A4 Gg 2" xfId="927" xr:uid="{00000000-0005-0000-0000-000010060000}"/>
    <cellStyle name="A4 kg" xfId="875" xr:uid="{00000000-0005-0000-0000-000011060000}"/>
    <cellStyle name="A4 kg 2" xfId="928" xr:uid="{00000000-0005-0000-0000-000012060000}"/>
    <cellStyle name="A4 kt" xfId="876" xr:uid="{00000000-0005-0000-0000-000013060000}"/>
    <cellStyle name="A4 kt 2" xfId="929" xr:uid="{00000000-0005-0000-0000-000014060000}"/>
    <cellStyle name="A4 No Format" xfId="877" xr:uid="{00000000-0005-0000-0000-000015060000}"/>
    <cellStyle name="A4 No Format 2" xfId="930" xr:uid="{00000000-0005-0000-0000-000016060000}"/>
    <cellStyle name="A4 Normal" xfId="878" xr:uid="{00000000-0005-0000-0000-000017060000}"/>
    <cellStyle name="A4 Normal 2" xfId="931" xr:uid="{00000000-0005-0000-0000-000018060000}"/>
    <cellStyle name="A4 Stck" xfId="879" xr:uid="{00000000-0005-0000-0000-000019060000}"/>
    <cellStyle name="A4 Stck 2" xfId="932" xr:uid="{00000000-0005-0000-0000-00001A060000}"/>
    <cellStyle name="A4 Stk" xfId="880" xr:uid="{00000000-0005-0000-0000-00001B060000}"/>
    <cellStyle name="A4 Stk 2" xfId="933" xr:uid="{00000000-0005-0000-0000-00001C060000}"/>
    <cellStyle name="A4 T.Stk" xfId="881" xr:uid="{00000000-0005-0000-0000-00001D060000}"/>
    <cellStyle name="A4 T.Stk 2" xfId="934" xr:uid="{00000000-0005-0000-0000-00001E060000}"/>
    <cellStyle name="A4 TJ" xfId="882" xr:uid="{00000000-0005-0000-0000-00001F060000}"/>
    <cellStyle name="A4 TJ 2" xfId="935" xr:uid="{00000000-0005-0000-0000-000020060000}"/>
    <cellStyle name="A4 TStk" xfId="883" xr:uid="{00000000-0005-0000-0000-000021060000}"/>
    <cellStyle name="A4 TStk 2" xfId="936" xr:uid="{00000000-0005-0000-0000-000022060000}"/>
    <cellStyle name="A4 Year" xfId="884" xr:uid="{00000000-0005-0000-0000-000023060000}"/>
    <cellStyle name="A4 Year 2" xfId="937" xr:uid="{00000000-0005-0000-0000-000024060000}"/>
    <cellStyle name="Accent1" xfId="2603" xr:uid="{00000000-0005-0000-0000-000025060000}"/>
    <cellStyle name="Accent1 2" xfId="110" xr:uid="{00000000-0005-0000-0000-000026060000}"/>
    <cellStyle name="Accent1 3" xfId="111" xr:uid="{00000000-0005-0000-0000-000027060000}"/>
    <cellStyle name="Accent1 4" xfId="112" xr:uid="{00000000-0005-0000-0000-000028060000}"/>
    <cellStyle name="Accent2" xfId="2604" xr:uid="{00000000-0005-0000-0000-000029060000}"/>
    <cellStyle name="Accent2 2" xfId="113" xr:uid="{00000000-0005-0000-0000-00002A060000}"/>
    <cellStyle name="Accent2 3" xfId="114" xr:uid="{00000000-0005-0000-0000-00002B060000}"/>
    <cellStyle name="Accent2 4" xfId="115" xr:uid="{00000000-0005-0000-0000-00002C060000}"/>
    <cellStyle name="Accent3" xfId="2605" xr:uid="{00000000-0005-0000-0000-00002D060000}"/>
    <cellStyle name="Accent3 2" xfId="116" xr:uid="{00000000-0005-0000-0000-00002E060000}"/>
    <cellStyle name="Accent3 3" xfId="117" xr:uid="{00000000-0005-0000-0000-00002F060000}"/>
    <cellStyle name="Accent3 4" xfId="118" xr:uid="{00000000-0005-0000-0000-000030060000}"/>
    <cellStyle name="Accent4" xfId="2606" xr:uid="{00000000-0005-0000-0000-000031060000}"/>
    <cellStyle name="Accent4 2" xfId="119" xr:uid="{00000000-0005-0000-0000-000032060000}"/>
    <cellStyle name="Accent4 3" xfId="120" xr:uid="{00000000-0005-0000-0000-000033060000}"/>
    <cellStyle name="Accent4 4" xfId="121" xr:uid="{00000000-0005-0000-0000-000034060000}"/>
    <cellStyle name="Accent5" xfId="2607" xr:uid="{00000000-0005-0000-0000-000035060000}"/>
    <cellStyle name="Accent5 2" xfId="122" xr:uid="{00000000-0005-0000-0000-000036060000}"/>
    <cellStyle name="Accent5 3" xfId="123" xr:uid="{00000000-0005-0000-0000-000037060000}"/>
    <cellStyle name="Accent5 4" xfId="124" xr:uid="{00000000-0005-0000-0000-000038060000}"/>
    <cellStyle name="Accent6" xfId="2608" xr:uid="{00000000-0005-0000-0000-000039060000}"/>
    <cellStyle name="Accent6 2" xfId="125" xr:uid="{00000000-0005-0000-0000-00003A060000}"/>
    <cellStyle name="Accent6 3" xfId="126" xr:uid="{00000000-0005-0000-0000-00003B060000}"/>
    <cellStyle name="Accent6 4" xfId="127" xr:uid="{00000000-0005-0000-0000-00003C060000}"/>
    <cellStyle name="AggblueBoldCels" xfId="128" xr:uid="{00000000-0005-0000-0000-00003D060000}"/>
    <cellStyle name="AggblueBoldCels 2" xfId="129" xr:uid="{00000000-0005-0000-0000-00003E060000}"/>
    <cellStyle name="AggblueCels" xfId="130" xr:uid="{00000000-0005-0000-0000-00003F060000}"/>
    <cellStyle name="AggblueCels 2" xfId="131" xr:uid="{00000000-0005-0000-0000-000040060000}"/>
    <cellStyle name="AggblueCels_1x" xfId="132" xr:uid="{00000000-0005-0000-0000-000041060000}"/>
    <cellStyle name="AggBoldCells" xfId="133" xr:uid="{00000000-0005-0000-0000-000042060000}"/>
    <cellStyle name="AggBoldCells 2" xfId="134" xr:uid="{00000000-0005-0000-0000-000043060000}"/>
    <cellStyle name="AggBoldCells 3" xfId="135" xr:uid="{00000000-0005-0000-0000-000044060000}"/>
    <cellStyle name="AggBoldCells 4" xfId="136" xr:uid="{00000000-0005-0000-0000-000045060000}"/>
    <cellStyle name="AggCels" xfId="137" xr:uid="{00000000-0005-0000-0000-000046060000}"/>
    <cellStyle name="AggCels 2" xfId="138" xr:uid="{00000000-0005-0000-0000-000047060000}"/>
    <cellStyle name="AggCels 3" xfId="139" xr:uid="{00000000-0005-0000-0000-000048060000}"/>
    <cellStyle name="AggCels 4" xfId="140" xr:uid="{00000000-0005-0000-0000-000049060000}"/>
    <cellStyle name="AggCels 5" xfId="885" xr:uid="{00000000-0005-0000-0000-00004A060000}"/>
    <cellStyle name="AggCels_T(2)" xfId="141" xr:uid="{00000000-0005-0000-0000-00004B060000}"/>
    <cellStyle name="AggGreen" xfId="142" xr:uid="{00000000-0005-0000-0000-00004C060000}"/>
    <cellStyle name="AggGreen 10" xfId="6594" xr:uid="{00000000-0005-0000-0000-00004D060000}"/>
    <cellStyle name="AggGreen 11" xfId="8056" xr:uid="{00000000-0005-0000-0000-00004E060000}"/>
    <cellStyle name="AggGreen 12" xfId="8125" xr:uid="{00000000-0005-0000-0000-00004F060000}"/>
    <cellStyle name="AggGreen 13" xfId="16119" xr:uid="{00000000-0005-0000-0000-000050060000}"/>
    <cellStyle name="AggGreen 14" xfId="7112" xr:uid="{00000000-0005-0000-0000-000051060000}"/>
    <cellStyle name="AggGreen 15" xfId="24031" xr:uid="{00000000-0005-0000-0000-000052060000}"/>
    <cellStyle name="AggGreen 16" xfId="28114" xr:uid="{00000000-0005-0000-0000-000053060000}"/>
    <cellStyle name="AggGreen 17" xfId="8061" xr:uid="{00000000-0005-0000-0000-000054060000}"/>
    <cellStyle name="AggGreen 18" xfId="35876" xr:uid="{00000000-0005-0000-0000-000055060000}"/>
    <cellStyle name="AggGreen 2" xfId="143" xr:uid="{00000000-0005-0000-0000-000056060000}"/>
    <cellStyle name="AggGreen 2 10" xfId="6522" xr:uid="{00000000-0005-0000-0000-000057060000}"/>
    <cellStyle name="AggGreen 2 11" xfId="16118" xr:uid="{00000000-0005-0000-0000-000058060000}"/>
    <cellStyle name="AggGreen 2 12" xfId="7294" xr:uid="{00000000-0005-0000-0000-000059060000}"/>
    <cellStyle name="AggGreen 2 13" xfId="24030" xr:uid="{00000000-0005-0000-0000-00005A060000}"/>
    <cellStyle name="AggGreen 2 14" xfId="28113" xr:uid="{00000000-0005-0000-0000-00005B060000}"/>
    <cellStyle name="AggGreen 2 15" xfId="13002" xr:uid="{00000000-0005-0000-0000-00005C060000}"/>
    <cellStyle name="AggGreen 2 16" xfId="35875" xr:uid="{00000000-0005-0000-0000-00005D060000}"/>
    <cellStyle name="AggGreen 2 2" xfId="144" xr:uid="{00000000-0005-0000-0000-00005E060000}"/>
    <cellStyle name="AggGreen 2 2 10" xfId="6523" xr:uid="{00000000-0005-0000-0000-00005F060000}"/>
    <cellStyle name="AggGreen 2 2 11" xfId="16117" xr:uid="{00000000-0005-0000-0000-000060060000}"/>
    <cellStyle name="AggGreen 2 2 12" xfId="7113" xr:uid="{00000000-0005-0000-0000-000061060000}"/>
    <cellStyle name="AggGreen 2 2 13" xfId="24029" xr:uid="{00000000-0005-0000-0000-000062060000}"/>
    <cellStyle name="AggGreen 2 2 14" xfId="28112" xr:uid="{00000000-0005-0000-0000-000063060000}"/>
    <cellStyle name="AggGreen 2 2 15" xfId="8060" xr:uid="{00000000-0005-0000-0000-000064060000}"/>
    <cellStyle name="AggGreen 2 2 16" xfId="35874" xr:uid="{00000000-0005-0000-0000-000065060000}"/>
    <cellStyle name="AggGreen 2 2 2" xfId="145" xr:uid="{00000000-0005-0000-0000-000066060000}"/>
    <cellStyle name="AggGreen 2 2 2 10" xfId="16116" xr:uid="{00000000-0005-0000-0000-000067060000}"/>
    <cellStyle name="AggGreen 2 2 2 11" xfId="7295" xr:uid="{00000000-0005-0000-0000-000068060000}"/>
    <cellStyle name="AggGreen 2 2 2 12" xfId="24028" xr:uid="{00000000-0005-0000-0000-000069060000}"/>
    <cellStyle name="AggGreen 2 2 2 13" xfId="28111" xr:uid="{00000000-0005-0000-0000-00006A060000}"/>
    <cellStyle name="AggGreen 2 2 2 14" xfId="7351" xr:uid="{00000000-0005-0000-0000-00006B060000}"/>
    <cellStyle name="AggGreen 2 2 2 15" xfId="35873" xr:uid="{00000000-0005-0000-0000-00006C060000}"/>
    <cellStyle name="AggGreen 2 2 2 2" xfId="146" xr:uid="{00000000-0005-0000-0000-00006D060000}"/>
    <cellStyle name="AggGreen 2 2 2 2 10" xfId="7114" xr:uid="{00000000-0005-0000-0000-00006E060000}"/>
    <cellStyle name="AggGreen 2 2 2 2 11" xfId="24027" xr:uid="{00000000-0005-0000-0000-00006F060000}"/>
    <cellStyle name="AggGreen 2 2 2 2 12" xfId="28110" xr:uid="{00000000-0005-0000-0000-000070060000}"/>
    <cellStyle name="AggGreen 2 2 2 2 13" xfId="8059" xr:uid="{00000000-0005-0000-0000-000071060000}"/>
    <cellStyle name="AggGreen 2 2 2 2 14" xfId="35872" xr:uid="{00000000-0005-0000-0000-000072060000}"/>
    <cellStyle name="AggGreen 2 2 2 2 2" xfId="2663" xr:uid="{00000000-0005-0000-0000-000073060000}"/>
    <cellStyle name="AggGreen 2 2 2 2 2 10" xfId="28172" xr:uid="{00000000-0005-0000-0000-000074060000}"/>
    <cellStyle name="AggGreen 2 2 2 2 2 11" xfId="31995" xr:uid="{00000000-0005-0000-0000-000075060000}"/>
    <cellStyle name="AggGreen 2 2 2 2 2 12" xfId="35902" xr:uid="{00000000-0005-0000-0000-000076060000}"/>
    <cellStyle name="AggGreen 2 2 2 2 2 13" xfId="39692" xr:uid="{00000000-0005-0000-0000-000077060000}"/>
    <cellStyle name="AggGreen 2 2 2 2 2 2" xfId="4964" xr:uid="{00000000-0005-0000-0000-000078060000}"/>
    <cellStyle name="AggGreen 2 2 2 2 2 2 10" xfId="41948" xr:uid="{00000000-0005-0000-0000-000079060000}"/>
    <cellStyle name="AggGreen 2 2 2 2 2 2 2" xfId="10492" xr:uid="{00000000-0005-0000-0000-00007A060000}"/>
    <cellStyle name="AggGreen 2 2 2 2 2 2 3" xfId="14399" xr:uid="{00000000-0005-0000-0000-00007B060000}"/>
    <cellStyle name="AggGreen 2 2 2 2 2 2 4" xfId="18491" xr:uid="{00000000-0005-0000-0000-00007C060000}"/>
    <cellStyle name="AggGreen 2 2 2 2 2 2 5" xfId="22421" xr:uid="{00000000-0005-0000-0000-00007D060000}"/>
    <cellStyle name="AggGreen 2 2 2 2 2 2 6" xfId="26447" xr:uid="{00000000-0005-0000-0000-00007E060000}"/>
    <cellStyle name="AggGreen 2 2 2 2 2 2 7" xfId="30436" xr:uid="{00000000-0005-0000-0000-00007F060000}"/>
    <cellStyle name="AggGreen 2 2 2 2 2 2 8" xfId="34267" xr:uid="{00000000-0005-0000-0000-000080060000}"/>
    <cellStyle name="AggGreen 2 2 2 2 2 2 9" xfId="38158" xr:uid="{00000000-0005-0000-0000-000081060000}"/>
    <cellStyle name="AggGreen 2 2 2 2 2 3" xfId="4336" xr:uid="{00000000-0005-0000-0000-000082060000}"/>
    <cellStyle name="AggGreen 2 2 2 2 2 3 10" xfId="41320" xr:uid="{00000000-0005-0000-0000-000083060000}"/>
    <cellStyle name="AggGreen 2 2 2 2 2 3 2" xfId="9864" xr:uid="{00000000-0005-0000-0000-000084060000}"/>
    <cellStyle name="AggGreen 2 2 2 2 2 3 3" xfId="13771" xr:uid="{00000000-0005-0000-0000-000085060000}"/>
    <cellStyle name="AggGreen 2 2 2 2 2 3 4" xfId="17863" xr:uid="{00000000-0005-0000-0000-000086060000}"/>
    <cellStyle name="AggGreen 2 2 2 2 2 3 5" xfId="21793" xr:uid="{00000000-0005-0000-0000-000087060000}"/>
    <cellStyle name="AggGreen 2 2 2 2 2 3 6" xfId="25819" xr:uid="{00000000-0005-0000-0000-000088060000}"/>
    <cellStyle name="AggGreen 2 2 2 2 2 3 7" xfId="29808" xr:uid="{00000000-0005-0000-0000-000089060000}"/>
    <cellStyle name="AggGreen 2 2 2 2 2 3 8" xfId="33639" xr:uid="{00000000-0005-0000-0000-00008A060000}"/>
    <cellStyle name="AggGreen 2 2 2 2 2 3 9" xfId="37530" xr:uid="{00000000-0005-0000-0000-00008B060000}"/>
    <cellStyle name="AggGreen 2 2 2 2 2 4" xfId="6045" xr:uid="{00000000-0005-0000-0000-00008C060000}"/>
    <cellStyle name="AggGreen 2 2 2 2 2 4 10" xfId="43023" xr:uid="{00000000-0005-0000-0000-00008D060000}"/>
    <cellStyle name="AggGreen 2 2 2 2 2 4 2" xfId="11574" xr:uid="{00000000-0005-0000-0000-00008E060000}"/>
    <cellStyle name="AggGreen 2 2 2 2 2 4 3" xfId="15478" xr:uid="{00000000-0005-0000-0000-00008F060000}"/>
    <cellStyle name="AggGreen 2 2 2 2 2 4 4" xfId="19572" xr:uid="{00000000-0005-0000-0000-000090060000}"/>
    <cellStyle name="AggGreen 2 2 2 2 2 4 5" xfId="23499" xr:uid="{00000000-0005-0000-0000-000091060000}"/>
    <cellStyle name="AggGreen 2 2 2 2 2 4 6" xfId="27526" xr:uid="{00000000-0005-0000-0000-000092060000}"/>
    <cellStyle name="AggGreen 2 2 2 2 2 4 7" xfId="31511" xr:uid="{00000000-0005-0000-0000-000093060000}"/>
    <cellStyle name="AggGreen 2 2 2 2 2 4 8" xfId="35344" xr:uid="{00000000-0005-0000-0000-000094060000}"/>
    <cellStyle name="AggGreen 2 2 2 2 2 4 9" xfId="39233" xr:uid="{00000000-0005-0000-0000-000095060000}"/>
    <cellStyle name="AggGreen 2 2 2 2 2 5" xfId="8198" xr:uid="{00000000-0005-0000-0000-000096060000}"/>
    <cellStyle name="AggGreen 2 2 2 2 2 6" xfId="12114" xr:uid="{00000000-0005-0000-0000-000097060000}"/>
    <cellStyle name="AggGreen 2 2 2 2 2 7" xfId="16207" xr:uid="{00000000-0005-0000-0000-000098060000}"/>
    <cellStyle name="AggGreen 2 2 2 2 2 8" xfId="20150" xr:uid="{00000000-0005-0000-0000-000099060000}"/>
    <cellStyle name="AggGreen 2 2 2 2 2 9" xfId="24168" xr:uid="{00000000-0005-0000-0000-00009A060000}"/>
    <cellStyle name="AggGreen 2 2 2 2 3" xfId="3113" xr:uid="{00000000-0005-0000-0000-00009B060000}"/>
    <cellStyle name="AggGreen 2 2 2 2 3 10" xfId="32445" xr:uid="{00000000-0005-0000-0000-00009C060000}"/>
    <cellStyle name="AggGreen 2 2 2 2 3 11" xfId="36352" xr:uid="{00000000-0005-0000-0000-00009D060000}"/>
    <cellStyle name="AggGreen 2 2 2 2 3 12" xfId="40142" xr:uid="{00000000-0005-0000-0000-00009E060000}"/>
    <cellStyle name="AggGreen 2 2 2 2 3 2" xfId="5414" xr:uid="{00000000-0005-0000-0000-00009F060000}"/>
    <cellStyle name="AggGreen 2 2 2 2 3 2 10" xfId="42398" xr:uid="{00000000-0005-0000-0000-0000A0060000}"/>
    <cellStyle name="AggGreen 2 2 2 2 3 2 2" xfId="10942" xr:uid="{00000000-0005-0000-0000-0000A1060000}"/>
    <cellStyle name="AggGreen 2 2 2 2 3 2 3" xfId="14849" xr:uid="{00000000-0005-0000-0000-0000A2060000}"/>
    <cellStyle name="AggGreen 2 2 2 2 3 2 4" xfId="18941" xr:uid="{00000000-0005-0000-0000-0000A3060000}"/>
    <cellStyle name="AggGreen 2 2 2 2 3 2 5" xfId="22871" xr:uid="{00000000-0005-0000-0000-0000A4060000}"/>
    <cellStyle name="AggGreen 2 2 2 2 3 2 6" xfId="26897" xr:uid="{00000000-0005-0000-0000-0000A5060000}"/>
    <cellStyle name="AggGreen 2 2 2 2 3 2 7" xfId="30886" xr:uid="{00000000-0005-0000-0000-0000A6060000}"/>
    <cellStyle name="AggGreen 2 2 2 2 3 2 8" xfId="34717" xr:uid="{00000000-0005-0000-0000-0000A7060000}"/>
    <cellStyle name="AggGreen 2 2 2 2 3 2 9" xfId="38608" xr:uid="{00000000-0005-0000-0000-0000A8060000}"/>
    <cellStyle name="AggGreen 2 2 2 2 3 3" xfId="4786" xr:uid="{00000000-0005-0000-0000-0000A9060000}"/>
    <cellStyle name="AggGreen 2 2 2 2 3 3 10" xfId="41770" xr:uid="{00000000-0005-0000-0000-0000AA060000}"/>
    <cellStyle name="AggGreen 2 2 2 2 3 3 2" xfId="10314" xr:uid="{00000000-0005-0000-0000-0000AB060000}"/>
    <cellStyle name="AggGreen 2 2 2 2 3 3 3" xfId="14221" xr:uid="{00000000-0005-0000-0000-0000AC060000}"/>
    <cellStyle name="AggGreen 2 2 2 2 3 3 4" xfId="18313" xr:uid="{00000000-0005-0000-0000-0000AD060000}"/>
    <cellStyle name="AggGreen 2 2 2 2 3 3 5" xfId="22243" xr:uid="{00000000-0005-0000-0000-0000AE060000}"/>
    <cellStyle name="AggGreen 2 2 2 2 3 3 6" xfId="26269" xr:uid="{00000000-0005-0000-0000-0000AF060000}"/>
    <cellStyle name="AggGreen 2 2 2 2 3 3 7" xfId="30258" xr:uid="{00000000-0005-0000-0000-0000B0060000}"/>
    <cellStyle name="AggGreen 2 2 2 2 3 3 8" xfId="34089" xr:uid="{00000000-0005-0000-0000-0000B1060000}"/>
    <cellStyle name="AggGreen 2 2 2 2 3 3 9" xfId="37980" xr:uid="{00000000-0005-0000-0000-0000B2060000}"/>
    <cellStyle name="AggGreen 2 2 2 2 3 4" xfId="8648" xr:uid="{00000000-0005-0000-0000-0000B3060000}"/>
    <cellStyle name="AggGreen 2 2 2 2 3 5" xfId="12564" xr:uid="{00000000-0005-0000-0000-0000B4060000}"/>
    <cellStyle name="AggGreen 2 2 2 2 3 6" xfId="16657" xr:uid="{00000000-0005-0000-0000-0000B5060000}"/>
    <cellStyle name="AggGreen 2 2 2 2 3 7" xfId="20600" xr:uid="{00000000-0005-0000-0000-0000B6060000}"/>
    <cellStyle name="AggGreen 2 2 2 2 3 8" xfId="24618" xr:uid="{00000000-0005-0000-0000-0000B7060000}"/>
    <cellStyle name="AggGreen 2 2 2 2 3 9" xfId="28622" xr:uid="{00000000-0005-0000-0000-0000B8060000}"/>
    <cellStyle name="AggGreen 2 2 2 2 4" xfId="3608" xr:uid="{00000000-0005-0000-0000-0000B9060000}"/>
    <cellStyle name="AggGreen 2 2 2 2 4 10" xfId="40592" xr:uid="{00000000-0005-0000-0000-0000BA060000}"/>
    <cellStyle name="AggGreen 2 2 2 2 4 2" xfId="9136" xr:uid="{00000000-0005-0000-0000-0000BB060000}"/>
    <cellStyle name="AggGreen 2 2 2 2 4 3" xfId="13043" xr:uid="{00000000-0005-0000-0000-0000BC060000}"/>
    <cellStyle name="AggGreen 2 2 2 2 4 4" xfId="17135" xr:uid="{00000000-0005-0000-0000-0000BD060000}"/>
    <cellStyle name="AggGreen 2 2 2 2 4 5" xfId="21065" xr:uid="{00000000-0005-0000-0000-0000BE060000}"/>
    <cellStyle name="AggGreen 2 2 2 2 4 6" xfId="25091" xr:uid="{00000000-0005-0000-0000-0000BF060000}"/>
    <cellStyle name="AggGreen 2 2 2 2 4 7" xfId="29080" xr:uid="{00000000-0005-0000-0000-0000C0060000}"/>
    <cellStyle name="AggGreen 2 2 2 2 4 8" xfId="32911" xr:uid="{00000000-0005-0000-0000-0000C1060000}"/>
    <cellStyle name="AggGreen 2 2 2 2 4 9" xfId="36802" xr:uid="{00000000-0005-0000-0000-0000C2060000}"/>
    <cellStyle name="AggGreen 2 2 2 2 5" xfId="5587" xr:uid="{00000000-0005-0000-0000-0000C3060000}"/>
    <cellStyle name="AggGreen 2 2 2 2 5 10" xfId="42571" xr:uid="{00000000-0005-0000-0000-0000C4060000}"/>
    <cellStyle name="AggGreen 2 2 2 2 5 2" xfId="11115" xr:uid="{00000000-0005-0000-0000-0000C5060000}"/>
    <cellStyle name="AggGreen 2 2 2 2 5 3" xfId="15022" xr:uid="{00000000-0005-0000-0000-0000C6060000}"/>
    <cellStyle name="AggGreen 2 2 2 2 5 4" xfId="19114" xr:uid="{00000000-0005-0000-0000-0000C7060000}"/>
    <cellStyle name="AggGreen 2 2 2 2 5 5" xfId="23044" xr:uid="{00000000-0005-0000-0000-0000C8060000}"/>
    <cellStyle name="AggGreen 2 2 2 2 5 6" xfId="27070" xr:uid="{00000000-0005-0000-0000-0000C9060000}"/>
    <cellStyle name="AggGreen 2 2 2 2 5 7" xfId="31059" xr:uid="{00000000-0005-0000-0000-0000CA060000}"/>
    <cellStyle name="AggGreen 2 2 2 2 5 8" xfId="34890" xr:uid="{00000000-0005-0000-0000-0000CB060000}"/>
    <cellStyle name="AggGreen 2 2 2 2 5 9" xfId="38781" xr:uid="{00000000-0005-0000-0000-0000CC060000}"/>
    <cellStyle name="AggGreen 2 2 2 2 6" xfId="6598" xr:uid="{00000000-0005-0000-0000-0000CD060000}"/>
    <cellStyle name="AggGreen 2 2 2 2 7" xfId="8052" xr:uid="{00000000-0005-0000-0000-0000CE060000}"/>
    <cellStyle name="AggGreen 2 2 2 2 8" xfId="6524" xr:uid="{00000000-0005-0000-0000-0000CF060000}"/>
    <cellStyle name="AggGreen 2 2 2 2 9" xfId="16115" xr:uid="{00000000-0005-0000-0000-0000D0060000}"/>
    <cellStyle name="AggGreen 2 2 2 3" xfId="2662" xr:uid="{00000000-0005-0000-0000-0000D1060000}"/>
    <cellStyle name="AggGreen 2 2 2 3 10" xfId="28171" xr:uid="{00000000-0005-0000-0000-0000D2060000}"/>
    <cellStyle name="AggGreen 2 2 2 3 11" xfId="31994" xr:uid="{00000000-0005-0000-0000-0000D3060000}"/>
    <cellStyle name="AggGreen 2 2 2 3 12" xfId="35901" xr:uid="{00000000-0005-0000-0000-0000D4060000}"/>
    <cellStyle name="AggGreen 2 2 2 3 13" xfId="39691" xr:uid="{00000000-0005-0000-0000-0000D5060000}"/>
    <cellStyle name="AggGreen 2 2 2 3 2" xfId="4963" xr:uid="{00000000-0005-0000-0000-0000D6060000}"/>
    <cellStyle name="AggGreen 2 2 2 3 2 10" xfId="41947" xr:uid="{00000000-0005-0000-0000-0000D7060000}"/>
    <cellStyle name="AggGreen 2 2 2 3 2 2" xfId="10491" xr:uid="{00000000-0005-0000-0000-0000D8060000}"/>
    <cellStyle name="AggGreen 2 2 2 3 2 3" xfId="14398" xr:uid="{00000000-0005-0000-0000-0000D9060000}"/>
    <cellStyle name="AggGreen 2 2 2 3 2 4" xfId="18490" xr:uid="{00000000-0005-0000-0000-0000DA060000}"/>
    <cellStyle name="AggGreen 2 2 2 3 2 5" xfId="22420" xr:uid="{00000000-0005-0000-0000-0000DB060000}"/>
    <cellStyle name="AggGreen 2 2 2 3 2 6" xfId="26446" xr:uid="{00000000-0005-0000-0000-0000DC060000}"/>
    <cellStyle name="AggGreen 2 2 2 3 2 7" xfId="30435" xr:uid="{00000000-0005-0000-0000-0000DD060000}"/>
    <cellStyle name="AggGreen 2 2 2 3 2 8" xfId="34266" xr:uid="{00000000-0005-0000-0000-0000DE060000}"/>
    <cellStyle name="AggGreen 2 2 2 3 2 9" xfId="38157" xr:uid="{00000000-0005-0000-0000-0000DF060000}"/>
    <cellStyle name="AggGreen 2 2 2 3 3" xfId="4335" xr:uid="{00000000-0005-0000-0000-0000E0060000}"/>
    <cellStyle name="AggGreen 2 2 2 3 3 10" xfId="41319" xr:uid="{00000000-0005-0000-0000-0000E1060000}"/>
    <cellStyle name="AggGreen 2 2 2 3 3 2" xfId="9863" xr:uid="{00000000-0005-0000-0000-0000E2060000}"/>
    <cellStyle name="AggGreen 2 2 2 3 3 3" xfId="13770" xr:uid="{00000000-0005-0000-0000-0000E3060000}"/>
    <cellStyle name="AggGreen 2 2 2 3 3 4" xfId="17862" xr:uid="{00000000-0005-0000-0000-0000E4060000}"/>
    <cellStyle name="AggGreen 2 2 2 3 3 5" xfId="21792" xr:uid="{00000000-0005-0000-0000-0000E5060000}"/>
    <cellStyle name="AggGreen 2 2 2 3 3 6" xfId="25818" xr:uid="{00000000-0005-0000-0000-0000E6060000}"/>
    <cellStyle name="AggGreen 2 2 2 3 3 7" xfId="29807" xr:uid="{00000000-0005-0000-0000-0000E7060000}"/>
    <cellStyle name="AggGreen 2 2 2 3 3 8" xfId="33638" xr:uid="{00000000-0005-0000-0000-0000E8060000}"/>
    <cellStyle name="AggGreen 2 2 2 3 3 9" xfId="37529" xr:uid="{00000000-0005-0000-0000-0000E9060000}"/>
    <cellStyle name="AggGreen 2 2 2 3 4" xfId="6044" xr:uid="{00000000-0005-0000-0000-0000EA060000}"/>
    <cellStyle name="AggGreen 2 2 2 3 4 10" xfId="43022" xr:uid="{00000000-0005-0000-0000-0000EB060000}"/>
    <cellStyle name="AggGreen 2 2 2 3 4 2" xfId="11573" xr:uid="{00000000-0005-0000-0000-0000EC060000}"/>
    <cellStyle name="AggGreen 2 2 2 3 4 3" xfId="15477" xr:uid="{00000000-0005-0000-0000-0000ED060000}"/>
    <cellStyle name="AggGreen 2 2 2 3 4 4" xfId="19571" xr:uid="{00000000-0005-0000-0000-0000EE060000}"/>
    <cellStyle name="AggGreen 2 2 2 3 4 5" xfId="23498" xr:uid="{00000000-0005-0000-0000-0000EF060000}"/>
    <cellStyle name="AggGreen 2 2 2 3 4 6" xfId="27525" xr:uid="{00000000-0005-0000-0000-0000F0060000}"/>
    <cellStyle name="AggGreen 2 2 2 3 4 7" xfId="31510" xr:uid="{00000000-0005-0000-0000-0000F1060000}"/>
    <cellStyle name="AggGreen 2 2 2 3 4 8" xfId="35343" xr:uid="{00000000-0005-0000-0000-0000F2060000}"/>
    <cellStyle name="AggGreen 2 2 2 3 4 9" xfId="39232" xr:uid="{00000000-0005-0000-0000-0000F3060000}"/>
    <cellStyle name="AggGreen 2 2 2 3 5" xfId="8197" xr:uid="{00000000-0005-0000-0000-0000F4060000}"/>
    <cellStyle name="AggGreen 2 2 2 3 6" xfId="12113" xr:uid="{00000000-0005-0000-0000-0000F5060000}"/>
    <cellStyle name="AggGreen 2 2 2 3 7" xfId="16206" xr:uid="{00000000-0005-0000-0000-0000F6060000}"/>
    <cellStyle name="AggGreen 2 2 2 3 8" xfId="20149" xr:uid="{00000000-0005-0000-0000-0000F7060000}"/>
    <cellStyle name="AggGreen 2 2 2 3 9" xfId="24167" xr:uid="{00000000-0005-0000-0000-0000F8060000}"/>
    <cellStyle name="AggGreen 2 2 2 4" xfId="3112" xr:uid="{00000000-0005-0000-0000-0000F9060000}"/>
    <cellStyle name="AggGreen 2 2 2 4 10" xfId="32444" xr:uid="{00000000-0005-0000-0000-0000FA060000}"/>
    <cellStyle name="AggGreen 2 2 2 4 11" xfId="36351" xr:uid="{00000000-0005-0000-0000-0000FB060000}"/>
    <cellStyle name="AggGreen 2 2 2 4 12" xfId="40141" xr:uid="{00000000-0005-0000-0000-0000FC060000}"/>
    <cellStyle name="AggGreen 2 2 2 4 2" xfId="5413" xr:uid="{00000000-0005-0000-0000-0000FD060000}"/>
    <cellStyle name="AggGreen 2 2 2 4 2 10" xfId="42397" xr:uid="{00000000-0005-0000-0000-0000FE060000}"/>
    <cellStyle name="AggGreen 2 2 2 4 2 2" xfId="10941" xr:uid="{00000000-0005-0000-0000-0000FF060000}"/>
    <cellStyle name="AggGreen 2 2 2 4 2 3" xfId="14848" xr:uid="{00000000-0005-0000-0000-000000070000}"/>
    <cellStyle name="AggGreen 2 2 2 4 2 4" xfId="18940" xr:uid="{00000000-0005-0000-0000-000001070000}"/>
    <cellStyle name="AggGreen 2 2 2 4 2 5" xfId="22870" xr:uid="{00000000-0005-0000-0000-000002070000}"/>
    <cellStyle name="AggGreen 2 2 2 4 2 6" xfId="26896" xr:uid="{00000000-0005-0000-0000-000003070000}"/>
    <cellStyle name="AggGreen 2 2 2 4 2 7" xfId="30885" xr:uid="{00000000-0005-0000-0000-000004070000}"/>
    <cellStyle name="AggGreen 2 2 2 4 2 8" xfId="34716" xr:uid="{00000000-0005-0000-0000-000005070000}"/>
    <cellStyle name="AggGreen 2 2 2 4 2 9" xfId="38607" xr:uid="{00000000-0005-0000-0000-000006070000}"/>
    <cellStyle name="AggGreen 2 2 2 4 3" xfId="4785" xr:uid="{00000000-0005-0000-0000-000007070000}"/>
    <cellStyle name="AggGreen 2 2 2 4 3 10" xfId="41769" xr:uid="{00000000-0005-0000-0000-000008070000}"/>
    <cellStyle name="AggGreen 2 2 2 4 3 2" xfId="10313" xr:uid="{00000000-0005-0000-0000-000009070000}"/>
    <cellStyle name="AggGreen 2 2 2 4 3 3" xfId="14220" xr:uid="{00000000-0005-0000-0000-00000A070000}"/>
    <cellStyle name="AggGreen 2 2 2 4 3 4" xfId="18312" xr:uid="{00000000-0005-0000-0000-00000B070000}"/>
    <cellStyle name="AggGreen 2 2 2 4 3 5" xfId="22242" xr:uid="{00000000-0005-0000-0000-00000C070000}"/>
    <cellStyle name="AggGreen 2 2 2 4 3 6" xfId="26268" xr:uid="{00000000-0005-0000-0000-00000D070000}"/>
    <cellStyle name="AggGreen 2 2 2 4 3 7" xfId="30257" xr:uid="{00000000-0005-0000-0000-00000E070000}"/>
    <cellStyle name="AggGreen 2 2 2 4 3 8" xfId="34088" xr:uid="{00000000-0005-0000-0000-00000F070000}"/>
    <cellStyle name="AggGreen 2 2 2 4 3 9" xfId="37979" xr:uid="{00000000-0005-0000-0000-000010070000}"/>
    <cellStyle name="AggGreen 2 2 2 4 4" xfId="8647" xr:uid="{00000000-0005-0000-0000-000011070000}"/>
    <cellStyle name="AggGreen 2 2 2 4 5" xfId="12563" xr:uid="{00000000-0005-0000-0000-000012070000}"/>
    <cellStyle name="AggGreen 2 2 2 4 6" xfId="16656" xr:uid="{00000000-0005-0000-0000-000013070000}"/>
    <cellStyle name="AggGreen 2 2 2 4 7" xfId="20599" xr:uid="{00000000-0005-0000-0000-000014070000}"/>
    <cellStyle name="AggGreen 2 2 2 4 8" xfId="24617" xr:uid="{00000000-0005-0000-0000-000015070000}"/>
    <cellStyle name="AggGreen 2 2 2 4 9" xfId="28621" xr:uid="{00000000-0005-0000-0000-000016070000}"/>
    <cellStyle name="AggGreen 2 2 2 5" xfId="3607" xr:uid="{00000000-0005-0000-0000-000017070000}"/>
    <cellStyle name="AggGreen 2 2 2 5 10" xfId="40591" xr:uid="{00000000-0005-0000-0000-000018070000}"/>
    <cellStyle name="AggGreen 2 2 2 5 2" xfId="9135" xr:uid="{00000000-0005-0000-0000-000019070000}"/>
    <cellStyle name="AggGreen 2 2 2 5 3" xfId="13042" xr:uid="{00000000-0005-0000-0000-00001A070000}"/>
    <cellStyle name="AggGreen 2 2 2 5 4" xfId="17134" xr:uid="{00000000-0005-0000-0000-00001B070000}"/>
    <cellStyle name="AggGreen 2 2 2 5 5" xfId="21064" xr:uid="{00000000-0005-0000-0000-00001C070000}"/>
    <cellStyle name="AggGreen 2 2 2 5 6" xfId="25090" xr:uid="{00000000-0005-0000-0000-00001D070000}"/>
    <cellStyle name="AggGreen 2 2 2 5 7" xfId="29079" xr:uid="{00000000-0005-0000-0000-00001E070000}"/>
    <cellStyle name="AggGreen 2 2 2 5 8" xfId="32910" xr:uid="{00000000-0005-0000-0000-00001F070000}"/>
    <cellStyle name="AggGreen 2 2 2 5 9" xfId="36801" xr:uid="{00000000-0005-0000-0000-000020070000}"/>
    <cellStyle name="AggGreen 2 2 2 6" xfId="5586" xr:uid="{00000000-0005-0000-0000-000021070000}"/>
    <cellStyle name="AggGreen 2 2 2 6 10" xfId="42570" xr:uid="{00000000-0005-0000-0000-000022070000}"/>
    <cellStyle name="AggGreen 2 2 2 6 2" xfId="11114" xr:uid="{00000000-0005-0000-0000-000023070000}"/>
    <cellStyle name="AggGreen 2 2 2 6 3" xfId="15021" xr:uid="{00000000-0005-0000-0000-000024070000}"/>
    <cellStyle name="AggGreen 2 2 2 6 4" xfId="19113" xr:uid="{00000000-0005-0000-0000-000025070000}"/>
    <cellStyle name="AggGreen 2 2 2 6 5" xfId="23043" xr:uid="{00000000-0005-0000-0000-000026070000}"/>
    <cellStyle name="AggGreen 2 2 2 6 6" xfId="27069" xr:uid="{00000000-0005-0000-0000-000027070000}"/>
    <cellStyle name="AggGreen 2 2 2 6 7" xfId="31058" xr:uid="{00000000-0005-0000-0000-000028070000}"/>
    <cellStyle name="AggGreen 2 2 2 6 8" xfId="34889" xr:uid="{00000000-0005-0000-0000-000029070000}"/>
    <cellStyle name="AggGreen 2 2 2 6 9" xfId="38780" xr:uid="{00000000-0005-0000-0000-00002A070000}"/>
    <cellStyle name="AggGreen 2 2 2 7" xfId="6597" xr:uid="{00000000-0005-0000-0000-00002B070000}"/>
    <cellStyle name="AggGreen 2 2 2 8" xfId="8053" xr:uid="{00000000-0005-0000-0000-00002C070000}"/>
    <cellStyle name="AggGreen 2 2 2 9" xfId="8126" xr:uid="{00000000-0005-0000-0000-00002D070000}"/>
    <cellStyle name="AggGreen 2 2 3" xfId="147" xr:uid="{00000000-0005-0000-0000-00002E070000}"/>
    <cellStyle name="AggGreen 2 2 3 10" xfId="7296" xr:uid="{00000000-0005-0000-0000-00002F070000}"/>
    <cellStyle name="AggGreen 2 2 3 11" xfId="24026" xr:uid="{00000000-0005-0000-0000-000030070000}"/>
    <cellStyle name="AggGreen 2 2 3 12" xfId="28109" xr:uid="{00000000-0005-0000-0000-000031070000}"/>
    <cellStyle name="AggGreen 2 2 3 13" xfId="13003" xr:uid="{00000000-0005-0000-0000-000032070000}"/>
    <cellStyle name="AggGreen 2 2 3 14" xfId="35871" xr:uid="{00000000-0005-0000-0000-000033070000}"/>
    <cellStyle name="AggGreen 2 2 3 2" xfId="2664" xr:uid="{00000000-0005-0000-0000-000034070000}"/>
    <cellStyle name="AggGreen 2 2 3 2 10" xfId="28173" xr:uid="{00000000-0005-0000-0000-000035070000}"/>
    <cellStyle name="AggGreen 2 2 3 2 11" xfId="31996" xr:uid="{00000000-0005-0000-0000-000036070000}"/>
    <cellStyle name="AggGreen 2 2 3 2 12" xfId="35903" xr:uid="{00000000-0005-0000-0000-000037070000}"/>
    <cellStyle name="AggGreen 2 2 3 2 13" xfId="39693" xr:uid="{00000000-0005-0000-0000-000038070000}"/>
    <cellStyle name="AggGreen 2 2 3 2 2" xfId="4965" xr:uid="{00000000-0005-0000-0000-000039070000}"/>
    <cellStyle name="AggGreen 2 2 3 2 2 10" xfId="41949" xr:uid="{00000000-0005-0000-0000-00003A070000}"/>
    <cellStyle name="AggGreen 2 2 3 2 2 2" xfId="10493" xr:uid="{00000000-0005-0000-0000-00003B070000}"/>
    <cellStyle name="AggGreen 2 2 3 2 2 3" xfId="14400" xr:uid="{00000000-0005-0000-0000-00003C070000}"/>
    <cellStyle name="AggGreen 2 2 3 2 2 4" xfId="18492" xr:uid="{00000000-0005-0000-0000-00003D070000}"/>
    <cellStyle name="AggGreen 2 2 3 2 2 5" xfId="22422" xr:uid="{00000000-0005-0000-0000-00003E070000}"/>
    <cellStyle name="AggGreen 2 2 3 2 2 6" xfId="26448" xr:uid="{00000000-0005-0000-0000-00003F070000}"/>
    <cellStyle name="AggGreen 2 2 3 2 2 7" xfId="30437" xr:uid="{00000000-0005-0000-0000-000040070000}"/>
    <cellStyle name="AggGreen 2 2 3 2 2 8" xfId="34268" xr:uid="{00000000-0005-0000-0000-000041070000}"/>
    <cellStyle name="AggGreen 2 2 3 2 2 9" xfId="38159" xr:uid="{00000000-0005-0000-0000-000042070000}"/>
    <cellStyle name="AggGreen 2 2 3 2 3" xfId="4337" xr:uid="{00000000-0005-0000-0000-000043070000}"/>
    <cellStyle name="AggGreen 2 2 3 2 3 10" xfId="41321" xr:uid="{00000000-0005-0000-0000-000044070000}"/>
    <cellStyle name="AggGreen 2 2 3 2 3 2" xfId="9865" xr:uid="{00000000-0005-0000-0000-000045070000}"/>
    <cellStyle name="AggGreen 2 2 3 2 3 3" xfId="13772" xr:uid="{00000000-0005-0000-0000-000046070000}"/>
    <cellStyle name="AggGreen 2 2 3 2 3 4" xfId="17864" xr:uid="{00000000-0005-0000-0000-000047070000}"/>
    <cellStyle name="AggGreen 2 2 3 2 3 5" xfId="21794" xr:uid="{00000000-0005-0000-0000-000048070000}"/>
    <cellStyle name="AggGreen 2 2 3 2 3 6" xfId="25820" xr:uid="{00000000-0005-0000-0000-000049070000}"/>
    <cellStyle name="AggGreen 2 2 3 2 3 7" xfId="29809" xr:uid="{00000000-0005-0000-0000-00004A070000}"/>
    <cellStyle name="AggGreen 2 2 3 2 3 8" xfId="33640" xr:uid="{00000000-0005-0000-0000-00004B070000}"/>
    <cellStyle name="AggGreen 2 2 3 2 3 9" xfId="37531" xr:uid="{00000000-0005-0000-0000-00004C070000}"/>
    <cellStyle name="AggGreen 2 2 3 2 4" xfId="6046" xr:uid="{00000000-0005-0000-0000-00004D070000}"/>
    <cellStyle name="AggGreen 2 2 3 2 4 10" xfId="43024" xr:uid="{00000000-0005-0000-0000-00004E070000}"/>
    <cellStyle name="AggGreen 2 2 3 2 4 2" xfId="11575" xr:uid="{00000000-0005-0000-0000-00004F070000}"/>
    <cellStyle name="AggGreen 2 2 3 2 4 3" xfId="15479" xr:uid="{00000000-0005-0000-0000-000050070000}"/>
    <cellStyle name="AggGreen 2 2 3 2 4 4" xfId="19573" xr:uid="{00000000-0005-0000-0000-000051070000}"/>
    <cellStyle name="AggGreen 2 2 3 2 4 5" xfId="23500" xr:uid="{00000000-0005-0000-0000-000052070000}"/>
    <cellStyle name="AggGreen 2 2 3 2 4 6" xfId="27527" xr:uid="{00000000-0005-0000-0000-000053070000}"/>
    <cellStyle name="AggGreen 2 2 3 2 4 7" xfId="31512" xr:uid="{00000000-0005-0000-0000-000054070000}"/>
    <cellStyle name="AggGreen 2 2 3 2 4 8" xfId="35345" xr:uid="{00000000-0005-0000-0000-000055070000}"/>
    <cellStyle name="AggGreen 2 2 3 2 4 9" xfId="39234" xr:uid="{00000000-0005-0000-0000-000056070000}"/>
    <cellStyle name="AggGreen 2 2 3 2 5" xfId="8199" xr:uid="{00000000-0005-0000-0000-000057070000}"/>
    <cellStyle name="AggGreen 2 2 3 2 6" xfId="12115" xr:uid="{00000000-0005-0000-0000-000058070000}"/>
    <cellStyle name="AggGreen 2 2 3 2 7" xfId="16208" xr:uid="{00000000-0005-0000-0000-000059070000}"/>
    <cellStyle name="AggGreen 2 2 3 2 8" xfId="20151" xr:uid="{00000000-0005-0000-0000-00005A070000}"/>
    <cellStyle name="AggGreen 2 2 3 2 9" xfId="24169" xr:uid="{00000000-0005-0000-0000-00005B070000}"/>
    <cellStyle name="AggGreen 2 2 3 3" xfId="3114" xr:uid="{00000000-0005-0000-0000-00005C070000}"/>
    <cellStyle name="AggGreen 2 2 3 3 10" xfId="32446" xr:uid="{00000000-0005-0000-0000-00005D070000}"/>
    <cellStyle name="AggGreen 2 2 3 3 11" xfId="36353" xr:uid="{00000000-0005-0000-0000-00005E070000}"/>
    <cellStyle name="AggGreen 2 2 3 3 12" xfId="40143" xr:uid="{00000000-0005-0000-0000-00005F070000}"/>
    <cellStyle name="AggGreen 2 2 3 3 2" xfId="5415" xr:uid="{00000000-0005-0000-0000-000060070000}"/>
    <cellStyle name="AggGreen 2 2 3 3 2 10" xfId="42399" xr:uid="{00000000-0005-0000-0000-000061070000}"/>
    <cellStyle name="AggGreen 2 2 3 3 2 2" xfId="10943" xr:uid="{00000000-0005-0000-0000-000062070000}"/>
    <cellStyle name="AggGreen 2 2 3 3 2 3" xfId="14850" xr:uid="{00000000-0005-0000-0000-000063070000}"/>
    <cellStyle name="AggGreen 2 2 3 3 2 4" xfId="18942" xr:uid="{00000000-0005-0000-0000-000064070000}"/>
    <cellStyle name="AggGreen 2 2 3 3 2 5" xfId="22872" xr:uid="{00000000-0005-0000-0000-000065070000}"/>
    <cellStyle name="AggGreen 2 2 3 3 2 6" xfId="26898" xr:uid="{00000000-0005-0000-0000-000066070000}"/>
    <cellStyle name="AggGreen 2 2 3 3 2 7" xfId="30887" xr:uid="{00000000-0005-0000-0000-000067070000}"/>
    <cellStyle name="AggGreen 2 2 3 3 2 8" xfId="34718" xr:uid="{00000000-0005-0000-0000-000068070000}"/>
    <cellStyle name="AggGreen 2 2 3 3 2 9" xfId="38609" xr:uid="{00000000-0005-0000-0000-000069070000}"/>
    <cellStyle name="AggGreen 2 2 3 3 3" xfId="4787" xr:uid="{00000000-0005-0000-0000-00006A070000}"/>
    <cellStyle name="AggGreen 2 2 3 3 3 10" xfId="41771" xr:uid="{00000000-0005-0000-0000-00006B070000}"/>
    <cellStyle name="AggGreen 2 2 3 3 3 2" xfId="10315" xr:uid="{00000000-0005-0000-0000-00006C070000}"/>
    <cellStyle name="AggGreen 2 2 3 3 3 3" xfId="14222" xr:uid="{00000000-0005-0000-0000-00006D070000}"/>
    <cellStyle name="AggGreen 2 2 3 3 3 4" xfId="18314" xr:uid="{00000000-0005-0000-0000-00006E070000}"/>
    <cellStyle name="AggGreen 2 2 3 3 3 5" xfId="22244" xr:uid="{00000000-0005-0000-0000-00006F070000}"/>
    <cellStyle name="AggGreen 2 2 3 3 3 6" xfId="26270" xr:uid="{00000000-0005-0000-0000-000070070000}"/>
    <cellStyle name="AggGreen 2 2 3 3 3 7" xfId="30259" xr:uid="{00000000-0005-0000-0000-000071070000}"/>
    <cellStyle name="AggGreen 2 2 3 3 3 8" xfId="34090" xr:uid="{00000000-0005-0000-0000-000072070000}"/>
    <cellStyle name="AggGreen 2 2 3 3 3 9" xfId="37981" xr:uid="{00000000-0005-0000-0000-000073070000}"/>
    <cellStyle name="AggGreen 2 2 3 3 4" xfId="8649" xr:uid="{00000000-0005-0000-0000-000074070000}"/>
    <cellStyle name="AggGreen 2 2 3 3 5" xfId="12565" xr:uid="{00000000-0005-0000-0000-000075070000}"/>
    <cellStyle name="AggGreen 2 2 3 3 6" xfId="16658" xr:uid="{00000000-0005-0000-0000-000076070000}"/>
    <cellStyle name="AggGreen 2 2 3 3 7" xfId="20601" xr:uid="{00000000-0005-0000-0000-000077070000}"/>
    <cellStyle name="AggGreen 2 2 3 3 8" xfId="24619" xr:uid="{00000000-0005-0000-0000-000078070000}"/>
    <cellStyle name="AggGreen 2 2 3 3 9" xfId="28623" xr:uid="{00000000-0005-0000-0000-000079070000}"/>
    <cellStyle name="AggGreen 2 2 3 4" xfId="3609" xr:uid="{00000000-0005-0000-0000-00007A070000}"/>
    <cellStyle name="AggGreen 2 2 3 4 10" xfId="40593" xr:uid="{00000000-0005-0000-0000-00007B070000}"/>
    <cellStyle name="AggGreen 2 2 3 4 2" xfId="9137" xr:uid="{00000000-0005-0000-0000-00007C070000}"/>
    <cellStyle name="AggGreen 2 2 3 4 3" xfId="13044" xr:uid="{00000000-0005-0000-0000-00007D070000}"/>
    <cellStyle name="AggGreen 2 2 3 4 4" xfId="17136" xr:uid="{00000000-0005-0000-0000-00007E070000}"/>
    <cellStyle name="AggGreen 2 2 3 4 5" xfId="21066" xr:uid="{00000000-0005-0000-0000-00007F070000}"/>
    <cellStyle name="AggGreen 2 2 3 4 6" xfId="25092" xr:uid="{00000000-0005-0000-0000-000080070000}"/>
    <cellStyle name="AggGreen 2 2 3 4 7" xfId="29081" xr:uid="{00000000-0005-0000-0000-000081070000}"/>
    <cellStyle name="AggGreen 2 2 3 4 8" xfId="32912" xr:uid="{00000000-0005-0000-0000-000082070000}"/>
    <cellStyle name="AggGreen 2 2 3 4 9" xfId="36803" xr:uid="{00000000-0005-0000-0000-000083070000}"/>
    <cellStyle name="AggGreen 2 2 3 5" xfId="5588" xr:uid="{00000000-0005-0000-0000-000084070000}"/>
    <cellStyle name="AggGreen 2 2 3 5 10" xfId="42572" xr:uid="{00000000-0005-0000-0000-000085070000}"/>
    <cellStyle name="AggGreen 2 2 3 5 2" xfId="11116" xr:uid="{00000000-0005-0000-0000-000086070000}"/>
    <cellStyle name="AggGreen 2 2 3 5 3" xfId="15023" xr:uid="{00000000-0005-0000-0000-000087070000}"/>
    <cellStyle name="AggGreen 2 2 3 5 4" xfId="19115" xr:uid="{00000000-0005-0000-0000-000088070000}"/>
    <cellStyle name="AggGreen 2 2 3 5 5" xfId="23045" xr:uid="{00000000-0005-0000-0000-000089070000}"/>
    <cellStyle name="AggGreen 2 2 3 5 6" xfId="27071" xr:uid="{00000000-0005-0000-0000-00008A070000}"/>
    <cellStyle name="AggGreen 2 2 3 5 7" xfId="31060" xr:uid="{00000000-0005-0000-0000-00008B070000}"/>
    <cellStyle name="AggGreen 2 2 3 5 8" xfId="34891" xr:uid="{00000000-0005-0000-0000-00008C070000}"/>
    <cellStyle name="AggGreen 2 2 3 5 9" xfId="38782" xr:uid="{00000000-0005-0000-0000-00008D070000}"/>
    <cellStyle name="AggGreen 2 2 3 6" xfId="6599" xr:uid="{00000000-0005-0000-0000-00008E070000}"/>
    <cellStyle name="AggGreen 2 2 3 7" xfId="8051" xr:uid="{00000000-0005-0000-0000-00008F070000}"/>
    <cellStyle name="AggGreen 2 2 3 8" xfId="6525" xr:uid="{00000000-0005-0000-0000-000090070000}"/>
    <cellStyle name="AggGreen 2 2 3 9" xfId="16114" xr:uid="{00000000-0005-0000-0000-000091070000}"/>
    <cellStyle name="AggGreen 2 2 4" xfId="2661" xr:uid="{00000000-0005-0000-0000-000092070000}"/>
    <cellStyle name="AggGreen 2 2 4 10" xfId="28170" xr:uid="{00000000-0005-0000-0000-000093070000}"/>
    <cellStyle name="AggGreen 2 2 4 11" xfId="31993" xr:uid="{00000000-0005-0000-0000-000094070000}"/>
    <cellStyle name="AggGreen 2 2 4 12" xfId="35900" xr:uid="{00000000-0005-0000-0000-000095070000}"/>
    <cellStyle name="AggGreen 2 2 4 13" xfId="39690" xr:uid="{00000000-0005-0000-0000-000096070000}"/>
    <cellStyle name="AggGreen 2 2 4 2" xfId="4962" xr:uid="{00000000-0005-0000-0000-000097070000}"/>
    <cellStyle name="AggGreen 2 2 4 2 10" xfId="41946" xr:uid="{00000000-0005-0000-0000-000098070000}"/>
    <cellStyle name="AggGreen 2 2 4 2 2" xfId="10490" xr:uid="{00000000-0005-0000-0000-000099070000}"/>
    <cellStyle name="AggGreen 2 2 4 2 3" xfId="14397" xr:uid="{00000000-0005-0000-0000-00009A070000}"/>
    <cellStyle name="AggGreen 2 2 4 2 4" xfId="18489" xr:uid="{00000000-0005-0000-0000-00009B070000}"/>
    <cellStyle name="AggGreen 2 2 4 2 5" xfId="22419" xr:uid="{00000000-0005-0000-0000-00009C070000}"/>
    <cellStyle name="AggGreen 2 2 4 2 6" xfId="26445" xr:uid="{00000000-0005-0000-0000-00009D070000}"/>
    <cellStyle name="AggGreen 2 2 4 2 7" xfId="30434" xr:uid="{00000000-0005-0000-0000-00009E070000}"/>
    <cellStyle name="AggGreen 2 2 4 2 8" xfId="34265" xr:uid="{00000000-0005-0000-0000-00009F070000}"/>
    <cellStyle name="AggGreen 2 2 4 2 9" xfId="38156" xr:uid="{00000000-0005-0000-0000-0000A0070000}"/>
    <cellStyle name="AggGreen 2 2 4 3" xfId="4334" xr:uid="{00000000-0005-0000-0000-0000A1070000}"/>
    <cellStyle name="AggGreen 2 2 4 3 10" xfId="41318" xr:uid="{00000000-0005-0000-0000-0000A2070000}"/>
    <cellStyle name="AggGreen 2 2 4 3 2" xfId="9862" xr:uid="{00000000-0005-0000-0000-0000A3070000}"/>
    <cellStyle name="AggGreen 2 2 4 3 3" xfId="13769" xr:uid="{00000000-0005-0000-0000-0000A4070000}"/>
    <cellStyle name="AggGreen 2 2 4 3 4" xfId="17861" xr:uid="{00000000-0005-0000-0000-0000A5070000}"/>
    <cellStyle name="AggGreen 2 2 4 3 5" xfId="21791" xr:uid="{00000000-0005-0000-0000-0000A6070000}"/>
    <cellStyle name="AggGreen 2 2 4 3 6" xfId="25817" xr:uid="{00000000-0005-0000-0000-0000A7070000}"/>
    <cellStyle name="AggGreen 2 2 4 3 7" xfId="29806" xr:uid="{00000000-0005-0000-0000-0000A8070000}"/>
    <cellStyle name="AggGreen 2 2 4 3 8" xfId="33637" xr:uid="{00000000-0005-0000-0000-0000A9070000}"/>
    <cellStyle name="AggGreen 2 2 4 3 9" xfId="37528" xr:uid="{00000000-0005-0000-0000-0000AA070000}"/>
    <cellStyle name="AggGreen 2 2 4 4" xfId="6043" xr:uid="{00000000-0005-0000-0000-0000AB070000}"/>
    <cellStyle name="AggGreen 2 2 4 4 10" xfId="43021" xr:uid="{00000000-0005-0000-0000-0000AC070000}"/>
    <cellStyle name="AggGreen 2 2 4 4 2" xfId="11572" xr:uid="{00000000-0005-0000-0000-0000AD070000}"/>
    <cellStyle name="AggGreen 2 2 4 4 3" xfId="15476" xr:uid="{00000000-0005-0000-0000-0000AE070000}"/>
    <cellStyle name="AggGreen 2 2 4 4 4" xfId="19570" xr:uid="{00000000-0005-0000-0000-0000AF070000}"/>
    <cellStyle name="AggGreen 2 2 4 4 5" xfId="23497" xr:uid="{00000000-0005-0000-0000-0000B0070000}"/>
    <cellStyle name="AggGreen 2 2 4 4 6" xfId="27524" xr:uid="{00000000-0005-0000-0000-0000B1070000}"/>
    <cellStyle name="AggGreen 2 2 4 4 7" xfId="31509" xr:uid="{00000000-0005-0000-0000-0000B2070000}"/>
    <cellStyle name="AggGreen 2 2 4 4 8" xfId="35342" xr:uid="{00000000-0005-0000-0000-0000B3070000}"/>
    <cellStyle name="AggGreen 2 2 4 4 9" xfId="39231" xr:uid="{00000000-0005-0000-0000-0000B4070000}"/>
    <cellStyle name="AggGreen 2 2 4 5" xfId="8196" xr:uid="{00000000-0005-0000-0000-0000B5070000}"/>
    <cellStyle name="AggGreen 2 2 4 6" xfId="12112" xr:uid="{00000000-0005-0000-0000-0000B6070000}"/>
    <cellStyle name="AggGreen 2 2 4 7" xfId="16205" xr:uid="{00000000-0005-0000-0000-0000B7070000}"/>
    <cellStyle name="AggGreen 2 2 4 8" xfId="20148" xr:uid="{00000000-0005-0000-0000-0000B8070000}"/>
    <cellStyle name="AggGreen 2 2 4 9" xfId="24166" xr:uid="{00000000-0005-0000-0000-0000B9070000}"/>
    <cellStyle name="AggGreen 2 2 5" xfId="3111" xr:uid="{00000000-0005-0000-0000-0000BA070000}"/>
    <cellStyle name="AggGreen 2 2 5 10" xfId="32443" xr:uid="{00000000-0005-0000-0000-0000BB070000}"/>
    <cellStyle name="AggGreen 2 2 5 11" xfId="36350" xr:uid="{00000000-0005-0000-0000-0000BC070000}"/>
    <cellStyle name="AggGreen 2 2 5 12" xfId="40140" xr:uid="{00000000-0005-0000-0000-0000BD070000}"/>
    <cellStyle name="AggGreen 2 2 5 2" xfId="5412" xr:uid="{00000000-0005-0000-0000-0000BE070000}"/>
    <cellStyle name="AggGreen 2 2 5 2 10" xfId="42396" xr:uid="{00000000-0005-0000-0000-0000BF070000}"/>
    <cellStyle name="AggGreen 2 2 5 2 2" xfId="10940" xr:uid="{00000000-0005-0000-0000-0000C0070000}"/>
    <cellStyle name="AggGreen 2 2 5 2 3" xfId="14847" xr:uid="{00000000-0005-0000-0000-0000C1070000}"/>
    <cellStyle name="AggGreen 2 2 5 2 4" xfId="18939" xr:uid="{00000000-0005-0000-0000-0000C2070000}"/>
    <cellStyle name="AggGreen 2 2 5 2 5" xfId="22869" xr:uid="{00000000-0005-0000-0000-0000C3070000}"/>
    <cellStyle name="AggGreen 2 2 5 2 6" xfId="26895" xr:uid="{00000000-0005-0000-0000-0000C4070000}"/>
    <cellStyle name="AggGreen 2 2 5 2 7" xfId="30884" xr:uid="{00000000-0005-0000-0000-0000C5070000}"/>
    <cellStyle name="AggGreen 2 2 5 2 8" xfId="34715" xr:uid="{00000000-0005-0000-0000-0000C6070000}"/>
    <cellStyle name="AggGreen 2 2 5 2 9" xfId="38606" xr:uid="{00000000-0005-0000-0000-0000C7070000}"/>
    <cellStyle name="AggGreen 2 2 5 3" xfId="4784" xr:uid="{00000000-0005-0000-0000-0000C8070000}"/>
    <cellStyle name="AggGreen 2 2 5 3 10" xfId="41768" xr:uid="{00000000-0005-0000-0000-0000C9070000}"/>
    <cellStyle name="AggGreen 2 2 5 3 2" xfId="10312" xr:uid="{00000000-0005-0000-0000-0000CA070000}"/>
    <cellStyle name="AggGreen 2 2 5 3 3" xfId="14219" xr:uid="{00000000-0005-0000-0000-0000CB070000}"/>
    <cellStyle name="AggGreen 2 2 5 3 4" xfId="18311" xr:uid="{00000000-0005-0000-0000-0000CC070000}"/>
    <cellStyle name="AggGreen 2 2 5 3 5" xfId="22241" xr:uid="{00000000-0005-0000-0000-0000CD070000}"/>
    <cellStyle name="AggGreen 2 2 5 3 6" xfId="26267" xr:uid="{00000000-0005-0000-0000-0000CE070000}"/>
    <cellStyle name="AggGreen 2 2 5 3 7" xfId="30256" xr:uid="{00000000-0005-0000-0000-0000CF070000}"/>
    <cellStyle name="AggGreen 2 2 5 3 8" xfId="34087" xr:uid="{00000000-0005-0000-0000-0000D0070000}"/>
    <cellStyle name="AggGreen 2 2 5 3 9" xfId="37978" xr:uid="{00000000-0005-0000-0000-0000D1070000}"/>
    <cellStyle name="AggGreen 2 2 5 4" xfId="8646" xr:uid="{00000000-0005-0000-0000-0000D2070000}"/>
    <cellStyle name="AggGreen 2 2 5 5" xfId="12562" xr:uid="{00000000-0005-0000-0000-0000D3070000}"/>
    <cellStyle name="AggGreen 2 2 5 6" xfId="16655" xr:uid="{00000000-0005-0000-0000-0000D4070000}"/>
    <cellStyle name="AggGreen 2 2 5 7" xfId="20598" xr:uid="{00000000-0005-0000-0000-0000D5070000}"/>
    <cellStyle name="AggGreen 2 2 5 8" xfId="24616" xr:uid="{00000000-0005-0000-0000-0000D6070000}"/>
    <cellStyle name="AggGreen 2 2 5 9" xfId="28620" xr:uid="{00000000-0005-0000-0000-0000D7070000}"/>
    <cellStyle name="AggGreen 2 2 6" xfId="3606" xr:uid="{00000000-0005-0000-0000-0000D8070000}"/>
    <cellStyle name="AggGreen 2 2 6 10" xfId="40590" xr:uid="{00000000-0005-0000-0000-0000D9070000}"/>
    <cellStyle name="AggGreen 2 2 6 2" xfId="9134" xr:uid="{00000000-0005-0000-0000-0000DA070000}"/>
    <cellStyle name="AggGreen 2 2 6 3" xfId="13041" xr:uid="{00000000-0005-0000-0000-0000DB070000}"/>
    <cellStyle name="AggGreen 2 2 6 4" xfId="17133" xr:uid="{00000000-0005-0000-0000-0000DC070000}"/>
    <cellStyle name="AggGreen 2 2 6 5" xfId="21063" xr:uid="{00000000-0005-0000-0000-0000DD070000}"/>
    <cellStyle name="AggGreen 2 2 6 6" xfId="25089" xr:uid="{00000000-0005-0000-0000-0000DE070000}"/>
    <cellStyle name="AggGreen 2 2 6 7" xfId="29078" xr:uid="{00000000-0005-0000-0000-0000DF070000}"/>
    <cellStyle name="AggGreen 2 2 6 8" xfId="32909" xr:uid="{00000000-0005-0000-0000-0000E0070000}"/>
    <cellStyle name="AggGreen 2 2 6 9" xfId="36800" xr:uid="{00000000-0005-0000-0000-0000E1070000}"/>
    <cellStyle name="AggGreen 2 2 7" xfId="5585" xr:uid="{00000000-0005-0000-0000-0000E2070000}"/>
    <cellStyle name="AggGreen 2 2 7 10" xfId="42569" xr:uid="{00000000-0005-0000-0000-0000E3070000}"/>
    <cellStyle name="AggGreen 2 2 7 2" xfId="11113" xr:uid="{00000000-0005-0000-0000-0000E4070000}"/>
    <cellStyle name="AggGreen 2 2 7 3" xfId="15020" xr:uid="{00000000-0005-0000-0000-0000E5070000}"/>
    <cellStyle name="AggGreen 2 2 7 4" xfId="19112" xr:uid="{00000000-0005-0000-0000-0000E6070000}"/>
    <cellStyle name="AggGreen 2 2 7 5" xfId="23042" xr:uid="{00000000-0005-0000-0000-0000E7070000}"/>
    <cellStyle name="AggGreen 2 2 7 6" xfId="27068" xr:uid="{00000000-0005-0000-0000-0000E8070000}"/>
    <cellStyle name="AggGreen 2 2 7 7" xfId="31057" xr:uid="{00000000-0005-0000-0000-0000E9070000}"/>
    <cellStyle name="AggGreen 2 2 7 8" xfId="34888" xr:uid="{00000000-0005-0000-0000-0000EA070000}"/>
    <cellStyle name="AggGreen 2 2 7 9" xfId="38779" xr:uid="{00000000-0005-0000-0000-0000EB070000}"/>
    <cellStyle name="AggGreen 2 2 8" xfId="6596" xr:uid="{00000000-0005-0000-0000-0000EC070000}"/>
    <cellStyle name="AggGreen 2 2 9" xfId="8054" xr:uid="{00000000-0005-0000-0000-0000ED070000}"/>
    <cellStyle name="AggGreen 2 3" xfId="148" xr:uid="{00000000-0005-0000-0000-0000EE070000}"/>
    <cellStyle name="AggGreen 2 3 10" xfId="8050" xr:uid="{00000000-0005-0000-0000-0000EF070000}"/>
    <cellStyle name="AggGreen 2 3 11" xfId="8127" xr:uid="{00000000-0005-0000-0000-0000F0070000}"/>
    <cellStyle name="AggGreen 2 3 12" xfId="16113" xr:uid="{00000000-0005-0000-0000-0000F1070000}"/>
    <cellStyle name="AggGreen 2 3 13" xfId="7115" xr:uid="{00000000-0005-0000-0000-0000F2070000}"/>
    <cellStyle name="AggGreen 2 3 14" xfId="24025" xr:uid="{00000000-0005-0000-0000-0000F3070000}"/>
    <cellStyle name="AggGreen 2 3 15" xfId="28108" xr:uid="{00000000-0005-0000-0000-0000F4070000}"/>
    <cellStyle name="AggGreen 2 3 16" xfId="8058" xr:uid="{00000000-0005-0000-0000-0000F5070000}"/>
    <cellStyle name="AggGreen 2 3 17" xfId="35870" xr:uid="{00000000-0005-0000-0000-0000F6070000}"/>
    <cellStyle name="AggGreen 2 3 2" xfId="149" xr:uid="{00000000-0005-0000-0000-0000F7070000}"/>
    <cellStyle name="AggGreen 2 3 2 10" xfId="16112" xr:uid="{00000000-0005-0000-0000-0000F8070000}"/>
    <cellStyle name="AggGreen 2 3 2 11" xfId="15461" xr:uid="{00000000-0005-0000-0000-0000F9070000}"/>
    <cellStyle name="AggGreen 2 3 2 12" xfId="24024" xr:uid="{00000000-0005-0000-0000-0000FA070000}"/>
    <cellStyle name="AggGreen 2 3 2 13" xfId="28107" xr:uid="{00000000-0005-0000-0000-0000FB070000}"/>
    <cellStyle name="AggGreen 2 3 2 14" xfId="27509" xr:uid="{00000000-0005-0000-0000-0000FC070000}"/>
    <cellStyle name="AggGreen 2 3 2 15" xfId="35869" xr:uid="{00000000-0005-0000-0000-0000FD070000}"/>
    <cellStyle name="AggGreen 2 3 2 2" xfId="150" xr:uid="{00000000-0005-0000-0000-0000FE070000}"/>
    <cellStyle name="AggGreen 2 3 2 2 10" xfId="13026" xr:uid="{00000000-0005-0000-0000-0000FF070000}"/>
    <cellStyle name="AggGreen 2 3 2 2 11" xfId="24023" xr:uid="{00000000-0005-0000-0000-000000080000}"/>
    <cellStyle name="AggGreen 2 3 2 2 12" xfId="28106" xr:uid="{00000000-0005-0000-0000-000001080000}"/>
    <cellStyle name="AggGreen 2 3 2 2 13" xfId="25074" xr:uid="{00000000-0005-0000-0000-000002080000}"/>
    <cellStyle name="AggGreen 2 3 2 2 14" xfId="35868" xr:uid="{00000000-0005-0000-0000-000003080000}"/>
    <cellStyle name="AggGreen 2 3 2 2 2" xfId="2667" xr:uid="{00000000-0005-0000-0000-000004080000}"/>
    <cellStyle name="AggGreen 2 3 2 2 2 10" xfId="28176" xr:uid="{00000000-0005-0000-0000-000005080000}"/>
    <cellStyle name="AggGreen 2 3 2 2 2 11" xfId="31999" xr:uid="{00000000-0005-0000-0000-000006080000}"/>
    <cellStyle name="AggGreen 2 3 2 2 2 12" xfId="35906" xr:uid="{00000000-0005-0000-0000-000007080000}"/>
    <cellStyle name="AggGreen 2 3 2 2 2 13" xfId="39696" xr:uid="{00000000-0005-0000-0000-000008080000}"/>
    <cellStyle name="AggGreen 2 3 2 2 2 2" xfId="4968" xr:uid="{00000000-0005-0000-0000-000009080000}"/>
    <cellStyle name="AggGreen 2 3 2 2 2 2 10" xfId="41952" xr:uid="{00000000-0005-0000-0000-00000A080000}"/>
    <cellStyle name="AggGreen 2 3 2 2 2 2 2" xfId="10496" xr:uid="{00000000-0005-0000-0000-00000B080000}"/>
    <cellStyle name="AggGreen 2 3 2 2 2 2 3" xfId="14403" xr:uid="{00000000-0005-0000-0000-00000C080000}"/>
    <cellStyle name="AggGreen 2 3 2 2 2 2 4" xfId="18495" xr:uid="{00000000-0005-0000-0000-00000D080000}"/>
    <cellStyle name="AggGreen 2 3 2 2 2 2 5" xfId="22425" xr:uid="{00000000-0005-0000-0000-00000E080000}"/>
    <cellStyle name="AggGreen 2 3 2 2 2 2 6" xfId="26451" xr:uid="{00000000-0005-0000-0000-00000F080000}"/>
    <cellStyle name="AggGreen 2 3 2 2 2 2 7" xfId="30440" xr:uid="{00000000-0005-0000-0000-000010080000}"/>
    <cellStyle name="AggGreen 2 3 2 2 2 2 8" xfId="34271" xr:uid="{00000000-0005-0000-0000-000011080000}"/>
    <cellStyle name="AggGreen 2 3 2 2 2 2 9" xfId="38162" xr:uid="{00000000-0005-0000-0000-000012080000}"/>
    <cellStyle name="AggGreen 2 3 2 2 2 3" xfId="4340" xr:uid="{00000000-0005-0000-0000-000013080000}"/>
    <cellStyle name="AggGreen 2 3 2 2 2 3 10" xfId="41324" xr:uid="{00000000-0005-0000-0000-000014080000}"/>
    <cellStyle name="AggGreen 2 3 2 2 2 3 2" xfId="9868" xr:uid="{00000000-0005-0000-0000-000015080000}"/>
    <cellStyle name="AggGreen 2 3 2 2 2 3 3" xfId="13775" xr:uid="{00000000-0005-0000-0000-000016080000}"/>
    <cellStyle name="AggGreen 2 3 2 2 2 3 4" xfId="17867" xr:uid="{00000000-0005-0000-0000-000017080000}"/>
    <cellStyle name="AggGreen 2 3 2 2 2 3 5" xfId="21797" xr:uid="{00000000-0005-0000-0000-000018080000}"/>
    <cellStyle name="AggGreen 2 3 2 2 2 3 6" xfId="25823" xr:uid="{00000000-0005-0000-0000-000019080000}"/>
    <cellStyle name="AggGreen 2 3 2 2 2 3 7" xfId="29812" xr:uid="{00000000-0005-0000-0000-00001A080000}"/>
    <cellStyle name="AggGreen 2 3 2 2 2 3 8" xfId="33643" xr:uid="{00000000-0005-0000-0000-00001B080000}"/>
    <cellStyle name="AggGreen 2 3 2 2 2 3 9" xfId="37534" xr:uid="{00000000-0005-0000-0000-00001C080000}"/>
    <cellStyle name="AggGreen 2 3 2 2 2 4" xfId="6049" xr:uid="{00000000-0005-0000-0000-00001D080000}"/>
    <cellStyle name="AggGreen 2 3 2 2 2 4 10" xfId="43027" xr:uid="{00000000-0005-0000-0000-00001E080000}"/>
    <cellStyle name="AggGreen 2 3 2 2 2 4 2" xfId="11578" xr:uid="{00000000-0005-0000-0000-00001F080000}"/>
    <cellStyle name="AggGreen 2 3 2 2 2 4 3" xfId="15482" xr:uid="{00000000-0005-0000-0000-000020080000}"/>
    <cellStyle name="AggGreen 2 3 2 2 2 4 4" xfId="19576" xr:uid="{00000000-0005-0000-0000-000021080000}"/>
    <cellStyle name="AggGreen 2 3 2 2 2 4 5" xfId="23503" xr:uid="{00000000-0005-0000-0000-000022080000}"/>
    <cellStyle name="AggGreen 2 3 2 2 2 4 6" xfId="27530" xr:uid="{00000000-0005-0000-0000-000023080000}"/>
    <cellStyle name="AggGreen 2 3 2 2 2 4 7" xfId="31515" xr:uid="{00000000-0005-0000-0000-000024080000}"/>
    <cellStyle name="AggGreen 2 3 2 2 2 4 8" xfId="35348" xr:uid="{00000000-0005-0000-0000-000025080000}"/>
    <cellStyle name="AggGreen 2 3 2 2 2 4 9" xfId="39237" xr:uid="{00000000-0005-0000-0000-000026080000}"/>
    <cellStyle name="AggGreen 2 3 2 2 2 5" xfId="8202" xr:uid="{00000000-0005-0000-0000-000027080000}"/>
    <cellStyle name="AggGreen 2 3 2 2 2 6" xfId="12118" xr:uid="{00000000-0005-0000-0000-000028080000}"/>
    <cellStyle name="AggGreen 2 3 2 2 2 7" xfId="16211" xr:uid="{00000000-0005-0000-0000-000029080000}"/>
    <cellStyle name="AggGreen 2 3 2 2 2 8" xfId="20154" xr:uid="{00000000-0005-0000-0000-00002A080000}"/>
    <cellStyle name="AggGreen 2 3 2 2 2 9" xfId="24172" xr:uid="{00000000-0005-0000-0000-00002B080000}"/>
    <cellStyle name="AggGreen 2 3 2 2 3" xfId="3117" xr:uid="{00000000-0005-0000-0000-00002C080000}"/>
    <cellStyle name="AggGreen 2 3 2 2 3 10" xfId="32449" xr:uid="{00000000-0005-0000-0000-00002D080000}"/>
    <cellStyle name="AggGreen 2 3 2 2 3 11" xfId="36356" xr:uid="{00000000-0005-0000-0000-00002E080000}"/>
    <cellStyle name="AggGreen 2 3 2 2 3 12" xfId="40146" xr:uid="{00000000-0005-0000-0000-00002F080000}"/>
    <cellStyle name="AggGreen 2 3 2 2 3 2" xfId="5418" xr:uid="{00000000-0005-0000-0000-000030080000}"/>
    <cellStyle name="AggGreen 2 3 2 2 3 2 10" xfId="42402" xr:uid="{00000000-0005-0000-0000-000031080000}"/>
    <cellStyle name="AggGreen 2 3 2 2 3 2 2" xfId="10946" xr:uid="{00000000-0005-0000-0000-000032080000}"/>
    <cellStyle name="AggGreen 2 3 2 2 3 2 3" xfId="14853" xr:uid="{00000000-0005-0000-0000-000033080000}"/>
    <cellStyle name="AggGreen 2 3 2 2 3 2 4" xfId="18945" xr:uid="{00000000-0005-0000-0000-000034080000}"/>
    <cellStyle name="AggGreen 2 3 2 2 3 2 5" xfId="22875" xr:uid="{00000000-0005-0000-0000-000035080000}"/>
    <cellStyle name="AggGreen 2 3 2 2 3 2 6" xfId="26901" xr:uid="{00000000-0005-0000-0000-000036080000}"/>
    <cellStyle name="AggGreen 2 3 2 2 3 2 7" xfId="30890" xr:uid="{00000000-0005-0000-0000-000037080000}"/>
    <cellStyle name="AggGreen 2 3 2 2 3 2 8" xfId="34721" xr:uid="{00000000-0005-0000-0000-000038080000}"/>
    <cellStyle name="AggGreen 2 3 2 2 3 2 9" xfId="38612" xr:uid="{00000000-0005-0000-0000-000039080000}"/>
    <cellStyle name="AggGreen 2 3 2 2 3 3" xfId="4790" xr:uid="{00000000-0005-0000-0000-00003A080000}"/>
    <cellStyle name="AggGreen 2 3 2 2 3 3 10" xfId="41774" xr:uid="{00000000-0005-0000-0000-00003B080000}"/>
    <cellStyle name="AggGreen 2 3 2 2 3 3 2" xfId="10318" xr:uid="{00000000-0005-0000-0000-00003C080000}"/>
    <cellStyle name="AggGreen 2 3 2 2 3 3 3" xfId="14225" xr:uid="{00000000-0005-0000-0000-00003D080000}"/>
    <cellStyle name="AggGreen 2 3 2 2 3 3 4" xfId="18317" xr:uid="{00000000-0005-0000-0000-00003E080000}"/>
    <cellStyle name="AggGreen 2 3 2 2 3 3 5" xfId="22247" xr:uid="{00000000-0005-0000-0000-00003F080000}"/>
    <cellStyle name="AggGreen 2 3 2 2 3 3 6" xfId="26273" xr:uid="{00000000-0005-0000-0000-000040080000}"/>
    <cellStyle name="AggGreen 2 3 2 2 3 3 7" xfId="30262" xr:uid="{00000000-0005-0000-0000-000041080000}"/>
    <cellStyle name="AggGreen 2 3 2 2 3 3 8" xfId="34093" xr:uid="{00000000-0005-0000-0000-000042080000}"/>
    <cellStyle name="AggGreen 2 3 2 2 3 3 9" xfId="37984" xr:uid="{00000000-0005-0000-0000-000043080000}"/>
    <cellStyle name="AggGreen 2 3 2 2 3 4" xfId="8652" xr:uid="{00000000-0005-0000-0000-000044080000}"/>
    <cellStyle name="AggGreen 2 3 2 2 3 5" xfId="12568" xr:uid="{00000000-0005-0000-0000-000045080000}"/>
    <cellStyle name="AggGreen 2 3 2 2 3 6" xfId="16661" xr:uid="{00000000-0005-0000-0000-000046080000}"/>
    <cellStyle name="AggGreen 2 3 2 2 3 7" xfId="20604" xr:uid="{00000000-0005-0000-0000-000047080000}"/>
    <cellStyle name="AggGreen 2 3 2 2 3 8" xfId="24622" xr:uid="{00000000-0005-0000-0000-000048080000}"/>
    <cellStyle name="AggGreen 2 3 2 2 3 9" xfId="28626" xr:uid="{00000000-0005-0000-0000-000049080000}"/>
    <cellStyle name="AggGreen 2 3 2 2 4" xfId="3612" xr:uid="{00000000-0005-0000-0000-00004A080000}"/>
    <cellStyle name="AggGreen 2 3 2 2 4 10" xfId="40596" xr:uid="{00000000-0005-0000-0000-00004B080000}"/>
    <cellStyle name="AggGreen 2 3 2 2 4 2" xfId="9140" xr:uid="{00000000-0005-0000-0000-00004C080000}"/>
    <cellStyle name="AggGreen 2 3 2 2 4 3" xfId="13047" xr:uid="{00000000-0005-0000-0000-00004D080000}"/>
    <cellStyle name="AggGreen 2 3 2 2 4 4" xfId="17139" xr:uid="{00000000-0005-0000-0000-00004E080000}"/>
    <cellStyle name="AggGreen 2 3 2 2 4 5" xfId="21069" xr:uid="{00000000-0005-0000-0000-00004F080000}"/>
    <cellStyle name="AggGreen 2 3 2 2 4 6" xfId="25095" xr:uid="{00000000-0005-0000-0000-000050080000}"/>
    <cellStyle name="AggGreen 2 3 2 2 4 7" xfId="29084" xr:uid="{00000000-0005-0000-0000-000051080000}"/>
    <cellStyle name="AggGreen 2 3 2 2 4 8" xfId="32915" xr:uid="{00000000-0005-0000-0000-000052080000}"/>
    <cellStyle name="AggGreen 2 3 2 2 4 9" xfId="36806" xr:uid="{00000000-0005-0000-0000-000053080000}"/>
    <cellStyle name="AggGreen 2 3 2 2 5" xfId="5591" xr:uid="{00000000-0005-0000-0000-000054080000}"/>
    <cellStyle name="AggGreen 2 3 2 2 5 10" xfId="42575" xr:uid="{00000000-0005-0000-0000-000055080000}"/>
    <cellStyle name="AggGreen 2 3 2 2 5 2" xfId="11119" xr:uid="{00000000-0005-0000-0000-000056080000}"/>
    <cellStyle name="AggGreen 2 3 2 2 5 3" xfId="15026" xr:uid="{00000000-0005-0000-0000-000057080000}"/>
    <cellStyle name="AggGreen 2 3 2 2 5 4" xfId="19118" xr:uid="{00000000-0005-0000-0000-000058080000}"/>
    <cellStyle name="AggGreen 2 3 2 2 5 5" xfId="23048" xr:uid="{00000000-0005-0000-0000-000059080000}"/>
    <cellStyle name="AggGreen 2 3 2 2 5 6" xfId="27074" xr:uid="{00000000-0005-0000-0000-00005A080000}"/>
    <cellStyle name="AggGreen 2 3 2 2 5 7" xfId="31063" xr:uid="{00000000-0005-0000-0000-00005B080000}"/>
    <cellStyle name="AggGreen 2 3 2 2 5 8" xfId="34894" xr:uid="{00000000-0005-0000-0000-00005C080000}"/>
    <cellStyle name="AggGreen 2 3 2 2 5 9" xfId="38785" xr:uid="{00000000-0005-0000-0000-00005D080000}"/>
    <cellStyle name="AggGreen 2 3 2 2 6" xfId="6602" xr:uid="{00000000-0005-0000-0000-00005E080000}"/>
    <cellStyle name="AggGreen 2 3 2 2 7" xfId="8048" xr:uid="{00000000-0005-0000-0000-00005F080000}"/>
    <cellStyle name="AggGreen 2 3 2 2 8" xfId="6527" xr:uid="{00000000-0005-0000-0000-000060080000}"/>
    <cellStyle name="AggGreen 2 3 2 2 9" xfId="16111" xr:uid="{00000000-0005-0000-0000-000061080000}"/>
    <cellStyle name="AggGreen 2 3 2 3" xfId="2666" xr:uid="{00000000-0005-0000-0000-000062080000}"/>
    <cellStyle name="AggGreen 2 3 2 3 10" xfId="28175" xr:uid="{00000000-0005-0000-0000-000063080000}"/>
    <cellStyle name="AggGreen 2 3 2 3 11" xfId="31998" xr:uid="{00000000-0005-0000-0000-000064080000}"/>
    <cellStyle name="AggGreen 2 3 2 3 12" xfId="35905" xr:uid="{00000000-0005-0000-0000-000065080000}"/>
    <cellStyle name="AggGreen 2 3 2 3 13" xfId="39695" xr:uid="{00000000-0005-0000-0000-000066080000}"/>
    <cellStyle name="AggGreen 2 3 2 3 2" xfId="4967" xr:uid="{00000000-0005-0000-0000-000067080000}"/>
    <cellStyle name="AggGreen 2 3 2 3 2 10" xfId="41951" xr:uid="{00000000-0005-0000-0000-000068080000}"/>
    <cellStyle name="AggGreen 2 3 2 3 2 2" xfId="10495" xr:uid="{00000000-0005-0000-0000-000069080000}"/>
    <cellStyle name="AggGreen 2 3 2 3 2 3" xfId="14402" xr:uid="{00000000-0005-0000-0000-00006A080000}"/>
    <cellStyle name="AggGreen 2 3 2 3 2 4" xfId="18494" xr:uid="{00000000-0005-0000-0000-00006B080000}"/>
    <cellStyle name="AggGreen 2 3 2 3 2 5" xfId="22424" xr:uid="{00000000-0005-0000-0000-00006C080000}"/>
    <cellStyle name="AggGreen 2 3 2 3 2 6" xfId="26450" xr:uid="{00000000-0005-0000-0000-00006D080000}"/>
    <cellStyle name="AggGreen 2 3 2 3 2 7" xfId="30439" xr:uid="{00000000-0005-0000-0000-00006E080000}"/>
    <cellStyle name="AggGreen 2 3 2 3 2 8" xfId="34270" xr:uid="{00000000-0005-0000-0000-00006F080000}"/>
    <cellStyle name="AggGreen 2 3 2 3 2 9" xfId="38161" xr:uid="{00000000-0005-0000-0000-000070080000}"/>
    <cellStyle name="AggGreen 2 3 2 3 3" xfId="4339" xr:uid="{00000000-0005-0000-0000-000071080000}"/>
    <cellStyle name="AggGreen 2 3 2 3 3 10" xfId="41323" xr:uid="{00000000-0005-0000-0000-000072080000}"/>
    <cellStyle name="AggGreen 2 3 2 3 3 2" xfId="9867" xr:uid="{00000000-0005-0000-0000-000073080000}"/>
    <cellStyle name="AggGreen 2 3 2 3 3 3" xfId="13774" xr:uid="{00000000-0005-0000-0000-000074080000}"/>
    <cellStyle name="AggGreen 2 3 2 3 3 4" xfId="17866" xr:uid="{00000000-0005-0000-0000-000075080000}"/>
    <cellStyle name="AggGreen 2 3 2 3 3 5" xfId="21796" xr:uid="{00000000-0005-0000-0000-000076080000}"/>
    <cellStyle name="AggGreen 2 3 2 3 3 6" xfId="25822" xr:uid="{00000000-0005-0000-0000-000077080000}"/>
    <cellStyle name="AggGreen 2 3 2 3 3 7" xfId="29811" xr:uid="{00000000-0005-0000-0000-000078080000}"/>
    <cellStyle name="AggGreen 2 3 2 3 3 8" xfId="33642" xr:uid="{00000000-0005-0000-0000-000079080000}"/>
    <cellStyle name="AggGreen 2 3 2 3 3 9" xfId="37533" xr:uid="{00000000-0005-0000-0000-00007A080000}"/>
    <cellStyle name="AggGreen 2 3 2 3 4" xfId="6048" xr:uid="{00000000-0005-0000-0000-00007B080000}"/>
    <cellStyle name="AggGreen 2 3 2 3 4 10" xfId="43026" xr:uid="{00000000-0005-0000-0000-00007C080000}"/>
    <cellStyle name="AggGreen 2 3 2 3 4 2" xfId="11577" xr:uid="{00000000-0005-0000-0000-00007D080000}"/>
    <cellStyle name="AggGreen 2 3 2 3 4 3" xfId="15481" xr:uid="{00000000-0005-0000-0000-00007E080000}"/>
    <cellStyle name="AggGreen 2 3 2 3 4 4" xfId="19575" xr:uid="{00000000-0005-0000-0000-00007F080000}"/>
    <cellStyle name="AggGreen 2 3 2 3 4 5" xfId="23502" xr:uid="{00000000-0005-0000-0000-000080080000}"/>
    <cellStyle name="AggGreen 2 3 2 3 4 6" xfId="27529" xr:uid="{00000000-0005-0000-0000-000081080000}"/>
    <cellStyle name="AggGreen 2 3 2 3 4 7" xfId="31514" xr:uid="{00000000-0005-0000-0000-000082080000}"/>
    <cellStyle name="AggGreen 2 3 2 3 4 8" xfId="35347" xr:uid="{00000000-0005-0000-0000-000083080000}"/>
    <cellStyle name="AggGreen 2 3 2 3 4 9" xfId="39236" xr:uid="{00000000-0005-0000-0000-000084080000}"/>
    <cellStyle name="AggGreen 2 3 2 3 5" xfId="8201" xr:uid="{00000000-0005-0000-0000-000085080000}"/>
    <cellStyle name="AggGreen 2 3 2 3 6" xfId="12117" xr:uid="{00000000-0005-0000-0000-000086080000}"/>
    <cellStyle name="AggGreen 2 3 2 3 7" xfId="16210" xr:uid="{00000000-0005-0000-0000-000087080000}"/>
    <cellStyle name="AggGreen 2 3 2 3 8" xfId="20153" xr:uid="{00000000-0005-0000-0000-000088080000}"/>
    <cellStyle name="AggGreen 2 3 2 3 9" xfId="24171" xr:uid="{00000000-0005-0000-0000-000089080000}"/>
    <cellStyle name="AggGreen 2 3 2 4" xfId="3116" xr:uid="{00000000-0005-0000-0000-00008A080000}"/>
    <cellStyle name="AggGreen 2 3 2 4 10" xfId="32448" xr:uid="{00000000-0005-0000-0000-00008B080000}"/>
    <cellStyle name="AggGreen 2 3 2 4 11" xfId="36355" xr:uid="{00000000-0005-0000-0000-00008C080000}"/>
    <cellStyle name="AggGreen 2 3 2 4 12" xfId="40145" xr:uid="{00000000-0005-0000-0000-00008D080000}"/>
    <cellStyle name="AggGreen 2 3 2 4 2" xfId="5417" xr:uid="{00000000-0005-0000-0000-00008E080000}"/>
    <cellStyle name="AggGreen 2 3 2 4 2 10" xfId="42401" xr:uid="{00000000-0005-0000-0000-00008F080000}"/>
    <cellStyle name="AggGreen 2 3 2 4 2 2" xfId="10945" xr:uid="{00000000-0005-0000-0000-000090080000}"/>
    <cellStyle name="AggGreen 2 3 2 4 2 3" xfId="14852" xr:uid="{00000000-0005-0000-0000-000091080000}"/>
    <cellStyle name="AggGreen 2 3 2 4 2 4" xfId="18944" xr:uid="{00000000-0005-0000-0000-000092080000}"/>
    <cellStyle name="AggGreen 2 3 2 4 2 5" xfId="22874" xr:uid="{00000000-0005-0000-0000-000093080000}"/>
    <cellStyle name="AggGreen 2 3 2 4 2 6" xfId="26900" xr:uid="{00000000-0005-0000-0000-000094080000}"/>
    <cellStyle name="AggGreen 2 3 2 4 2 7" xfId="30889" xr:uid="{00000000-0005-0000-0000-000095080000}"/>
    <cellStyle name="AggGreen 2 3 2 4 2 8" xfId="34720" xr:uid="{00000000-0005-0000-0000-000096080000}"/>
    <cellStyle name="AggGreen 2 3 2 4 2 9" xfId="38611" xr:uid="{00000000-0005-0000-0000-000097080000}"/>
    <cellStyle name="AggGreen 2 3 2 4 3" xfId="4789" xr:uid="{00000000-0005-0000-0000-000098080000}"/>
    <cellStyle name="AggGreen 2 3 2 4 3 10" xfId="41773" xr:uid="{00000000-0005-0000-0000-000099080000}"/>
    <cellStyle name="AggGreen 2 3 2 4 3 2" xfId="10317" xr:uid="{00000000-0005-0000-0000-00009A080000}"/>
    <cellStyle name="AggGreen 2 3 2 4 3 3" xfId="14224" xr:uid="{00000000-0005-0000-0000-00009B080000}"/>
    <cellStyle name="AggGreen 2 3 2 4 3 4" xfId="18316" xr:uid="{00000000-0005-0000-0000-00009C080000}"/>
    <cellStyle name="AggGreen 2 3 2 4 3 5" xfId="22246" xr:uid="{00000000-0005-0000-0000-00009D080000}"/>
    <cellStyle name="AggGreen 2 3 2 4 3 6" xfId="26272" xr:uid="{00000000-0005-0000-0000-00009E080000}"/>
    <cellStyle name="AggGreen 2 3 2 4 3 7" xfId="30261" xr:uid="{00000000-0005-0000-0000-00009F080000}"/>
    <cellStyle name="AggGreen 2 3 2 4 3 8" xfId="34092" xr:uid="{00000000-0005-0000-0000-0000A0080000}"/>
    <cellStyle name="AggGreen 2 3 2 4 3 9" xfId="37983" xr:uid="{00000000-0005-0000-0000-0000A1080000}"/>
    <cellStyle name="AggGreen 2 3 2 4 4" xfId="8651" xr:uid="{00000000-0005-0000-0000-0000A2080000}"/>
    <cellStyle name="AggGreen 2 3 2 4 5" xfId="12567" xr:uid="{00000000-0005-0000-0000-0000A3080000}"/>
    <cellStyle name="AggGreen 2 3 2 4 6" xfId="16660" xr:uid="{00000000-0005-0000-0000-0000A4080000}"/>
    <cellStyle name="AggGreen 2 3 2 4 7" xfId="20603" xr:uid="{00000000-0005-0000-0000-0000A5080000}"/>
    <cellStyle name="AggGreen 2 3 2 4 8" xfId="24621" xr:uid="{00000000-0005-0000-0000-0000A6080000}"/>
    <cellStyle name="AggGreen 2 3 2 4 9" xfId="28625" xr:uid="{00000000-0005-0000-0000-0000A7080000}"/>
    <cellStyle name="AggGreen 2 3 2 5" xfId="3611" xr:uid="{00000000-0005-0000-0000-0000A8080000}"/>
    <cellStyle name="AggGreen 2 3 2 5 10" xfId="40595" xr:uid="{00000000-0005-0000-0000-0000A9080000}"/>
    <cellStyle name="AggGreen 2 3 2 5 2" xfId="9139" xr:uid="{00000000-0005-0000-0000-0000AA080000}"/>
    <cellStyle name="AggGreen 2 3 2 5 3" xfId="13046" xr:uid="{00000000-0005-0000-0000-0000AB080000}"/>
    <cellStyle name="AggGreen 2 3 2 5 4" xfId="17138" xr:uid="{00000000-0005-0000-0000-0000AC080000}"/>
    <cellStyle name="AggGreen 2 3 2 5 5" xfId="21068" xr:uid="{00000000-0005-0000-0000-0000AD080000}"/>
    <cellStyle name="AggGreen 2 3 2 5 6" xfId="25094" xr:uid="{00000000-0005-0000-0000-0000AE080000}"/>
    <cellStyle name="AggGreen 2 3 2 5 7" xfId="29083" xr:uid="{00000000-0005-0000-0000-0000AF080000}"/>
    <cellStyle name="AggGreen 2 3 2 5 8" xfId="32914" xr:uid="{00000000-0005-0000-0000-0000B0080000}"/>
    <cellStyle name="AggGreen 2 3 2 5 9" xfId="36805" xr:uid="{00000000-0005-0000-0000-0000B1080000}"/>
    <cellStyle name="AggGreen 2 3 2 6" xfId="5590" xr:uid="{00000000-0005-0000-0000-0000B2080000}"/>
    <cellStyle name="AggGreen 2 3 2 6 10" xfId="42574" xr:uid="{00000000-0005-0000-0000-0000B3080000}"/>
    <cellStyle name="AggGreen 2 3 2 6 2" xfId="11118" xr:uid="{00000000-0005-0000-0000-0000B4080000}"/>
    <cellStyle name="AggGreen 2 3 2 6 3" xfId="15025" xr:uid="{00000000-0005-0000-0000-0000B5080000}"/>
    <cellStyle name="AggGreen 2 3 2 6 4" xfId="19117" xr:uid="{00000000-0005-0000-0000-0000B6080000}"/>
    <cellStyle name="AggGreen 2 3 2 6 5" xfId="23047" xr:uid="{00000000-0005-0000-0000-0000B7080000}"/>
    <cellStyle name="AggGreen 2 3 2 6 6" xfId="27073" xr:uid="{00000000-0005-0000-0000-0000B8080000}"/>
    <cellStyle name="AggGreen 2 3 2 6 7" xfId="31062" xr:uid="{00000000-0005-0000-0000-0000B9080000}"/>
    <cellStyle name="AggGreen 2 3 2 6 8" xfId="34893" xr:uid="{00000000-0005-0000-0000-0000BA080000}"/>
    <cellStyle name="AggGreen 2 3 2 6 9" xfId="38784" xr:uid="{00000000-0005-0000-0000-0000BB080000}"/>
    <cellStyle name="AggGreen 2 3 2 7" xfId="6601" xr:uid="{00000000-0005-0000-0000-0000BC080000}"/>
    <cellStyle name="AggGreen 2 3 2 8" xfId="8049" xr:uid="{00000000-0005-0000-0000-0000BD080000}"/>
    <cellStyle name="AggGreen 2 3 2 9" xfId="6526" xr:uid="{00000000-0005-0000-0000-0000BE080000}"/>
    <cellStyle name="AggGreen 2 3 3" xfId="151" xr:uid="{00000000-0005-0000-0000-0000BF080000}"/>
    <cellStyle name="AggGreen 2 3 3 10" xfId="16110" xr:uid="{00000000-0005-0000-0000-0000C0080000}"/>
    <cellStyle name="AggGreen 2 3 3 11" xfId="15447" xr:uid="{00000000-0005-0000-0000-0000C1080000}"/>
    <cellStyle name="AggGreen 2 3 3 12" xfId="24022" xr:uid="{00000000-0005-0000-0000-0000C2080000}"/>
    <cellStyle name="AggGreen 2 3 3 13" xfId="28105" xr:uid="{00000000-0005-0000-0000-0000C3080000}"/>
    <cellStyle name="AggGreen 2 3 3 14" xfId="27495" xr:uid="{00000000-0005-0000-0000-0000C4080000}"/>
    <cellStyle name="AggGreen 2 3 3 15" xfId="35867" xr:uid="{00000000-0005-0000-0000-0000C5080000}"/>
    <cellStyle name="AggGreen 2 3 3 2" xfId="152" xr:uid="{00000000-0005-0000-0000-0000C6080000}"/>
    <cellStyle name="AggGreen 2 3 3 2 10" xfId="12991" xr:uid="{00000000-0005-0000-0000-0000C7080000}"/>
    <cellStyle name="AggGreen 2 3 3 2 11" xfId="24021" xr:uid="{00000000-0005-0000-0000-0000C8080000}"/>
    <cellStyle name="AggGreen 2 3 3 2 12" xfId="28104" xr:uid="{00000000-0005-0000-0000-0000C9080000}"/>
    <cellStyle name="AggGreen 2 3 3 2 13" xfId="25044" xr:uid="{00000000-0005-0000-0000-0000CA080000}"/>
    <cellStyle name="AggGreen 2 3 3 2 14" xfId="35866" xr:uid="{00000000-0005-0000-0000-0000CB080000}"/>
    <cellStyle name="AggGreen 2 3 3 2 2" xfId="2669" xr:uid="{00000000-0005-0000-0000-0000CC080000}"/>
    <cellStyle name="AggGreen 2 3 3 2 2 10" xfId="28178" xr:uid="{00000000-0005-0000-0000-0000CD080000}"/>
    <cellStyle name="AggGreen 2 3 3 2 2 11" xfId="32001" xr:uid="{00000000-0005-0000-0000-0000CE080000}"/>
    <cellStyle name="AggGreen 2 3 3 2 2 12" xfId="35908" xr:uid="{00000000-0005-0000-0000-0000CF080000}"/>
    <cellStyle name="AggGreen 2 3 3 2 2 13" xfId="39698" xr:uid="{00000000-0005-0000-0000-0000D0080000}"/>
    <cellStyle name="AggGreen 2 3 3 2 2 2" xfId="4970" xr:uid="{00000000-0005-0000-0000-0000D1080000}"/>
    <cellStyle name="AggGreen 2 3 3 2 2 2 10" xfId="41954" xr:uid="{00000000-0005-0000-0000-0000D2080000}"/>
    <cellStyle name="AggGreen 2 3 3 2 2 2 2" xfId="10498" xr:uid="{00000000-0005-0000-0000-0000D3080000}"/>
    <cellStyle name="AggGreen 2 3 3 2 2 2 3" xfId="14405" xr:uid="{00000000-0005-0000-0000-0000D4080000}"/>
    <cellStyle name="AggGreen 2 3 3 2 2 2 4" xfId="18497" xr:uid="{00000000-0005-0000-0000-0000D5080000}"/>
    <cellStyle name="AggGreen 2 3 3 2 2 2 5" xfId="22427" xr:uid="{00000000-0005-0000-0000-0000D6080000}"/>
    <cellStyle name="AggGreen 2 3 3 2 2 2 6" xfId="26453" xr:uid="{00000000-0005-0000-0000-0000D7080000}"/>
    <cellStyle name="AggGreen 2 3 3 2 2 2 7" xfId="30442" xr:uid="{00000000-0005-0000-0000-0000D8080000}"/>
    <cellStyle name="AggGreen 2 3 3 2 2 2 8" xfId="34273" xr:uid="{00000000-0005-0000-0000-0000D9080000}"/>
    <cellStyle name="AggGreen 2 3 3 2 2 2 9" xfId="38164" xr:uid="{00000000-0005-0000-0000-0000DA080000}"/>
    <cellStyle name="AggGreen 2 3 3 2 2 3" xfId="4342" xr:uid="{00000000-0005-0000-0000-0000DB080000}"/>
    <cellStyle name="AggGreen 2 3 3 2 2 3 10" xfId="41326" xr:uid="{00000000-0005-0000-0000-0000DC080000}"/>
    <cellStyle name="AggGreen 2 3 3 2 2 3 2" xfId="9870" xr:uid="{00000000-0005-0000-0000-0000DD080000}"/>
    <cellStyle name="AggGreen 2 3 3 2 2 3 3" xfId="13777" xr:uid="{00000000-0005-0000-0000-0000DE080000}"/>
    <cellStyle name="AggGreen 2 3 3 2 2 3 4" xfId="17869" xr:uid="{00000000-0005-0000-0000-0000DF080000}"/>
    <cellStyle name="AggGreen 2 3 3 2 2 3 5" xfId="21799" xr:uid="{00000000-0005-0000-0000-0000E0080000}"/>
    <cellStyle name="AggGreen 2 3 3 2 2 3 6" xfId="25825" xr:uid="{00000000-0005-0000-0000-0000E1080000}"/>
    <cellStyle name="AggGreen 2 3 3 2 2 3 7" xfId="29814" xr:uid="{00000000-0005-0000-0000-0000E2080000}"/>
    <cellStyle name="AggGreen 2 3 3 2 2 3 8" xfId="33645" xr:uid="{00000000-0005-0000-0000-0000E3080000}"/>
    <cellStyle name="AggGreen 2 3 3 2 2 3 9" xfId="37536" xr:uid="{00000000-0005-0000-0000-0000E4080000}"/>
    <cellStyle name="AggGreen 2 3 3 2 2 4" xfId="6051" xr:uid="{00000000-0005-0000-0000-0000E5080000}"/>
    <cellStyle name="AggGreen 2 3 3 2 2 4 10" xfId="43029" xr:uid="{00000000-0005-0000-0000-0000E6080000}"/>
    <cellStyle name="AggGreen 2 3 3 2 2 4 2" xfId="11580" xr:uid="{00000000-0005-0000-0000-0000E7080000}"/>
    <cellStyle name="AggGreen 2 3 3 2 2 4 3" xfId="15484" xr:uid="{00000000-0005-0000-0000-0000E8080000}"/>
    <cellStyle name="AggGreen 2 3 3 2 2 4 4" xfId="19578" xr:uid="{00000000-0005-0000-0000-0000E9080000}"/>
    <cellStyle name="AggGreen 2 3 3 2 2 4 5" xfId="23505" xr:uid="{00000000-0005-0000-0000-0000EA080000}"/>
    <cellStyle name="AggGreen 2 3 3 2 2 4 6" xfId="27532" xr:uid="{00000000-0005-0000-0000-0000EB080000}"/>
    <cellStyle name="AggGreen 2 3 3 2 2 4 7" xfId="31517" xr:uid="{00000000-0005-0000-0000-0000EC080000}"/>
    <cellStyle name="AggGreen 2 3 3 2 2 4 8" xfId="35350" xr:uid="{00000000-0005-0000-0000-0000ED080000}"/>
    <cellStyle name="AggGreen 2 3 3 2 2 4 9" xfId="39239" xr:uid="{00000000-0005-0000-0000-0000EE080000}"/>
    <cellStyle name="AggGreen 2 3 3 2 2 5" xfId="8204" xr:uid="{00000000-0005-0000-0000-0000EF080000}"/>
    <cellStyle name="AggGreen 2 3 3 2 2 6" xfId="12120" xr:uid="{00000000-0005-0000-0000-0000F0080000}"/>
    <cellStyle name="AggGreen 2 3 3 2 2 7" xfId="16213" xr:uid="{00000000-0005-0000-0000-0000F1080000}"/>
    <cellStyle name="AggGreen 2 3 3 2 2 8" xfId="20156" xr:uid="{00000000-0005-0000-0000-0000F2080000}"/>
    <cellStyle name="AggGreen 2 3 3 2 2 9" xfId="24174" xr:uid="{00000000-0005-0000-0000-0000F3080000}"/>
    <cellStyle name="AggGreen 2 3 3 2 3" xfId="3119" xr:uid="{00000000-0005-0000-0000-0000F4080000}"/>
    <cellStyle name="AggGreen 2 3 3 2 3 10" xfId="32451" xr:uid="{00000000-0005-0000-0000-0000F5080000}"/>
    <cellStyle name="AggGreen 2 3 3 2 3 11" xfId="36358" xr:uid="{00000000-0005-0000-0000-0000F6080000}"/>
    <cellStyle name="AggGreen 2 3 3 2 3 12" xfId="40148" xr:uid="{00000000-0005-0000-0000-0000F7080000}"/>
    <cellStyle name="AggGreen 2 3 3 2 3 2" xfId="5420" xr:uid="{00000000-0005-0000-0000-0000F8080000}"/>
    <cellStyle name="AggGreen 2 3 3 2 3 2 10" xfId="42404" xr:uid="{00000000-0005-0000-0000-0000F9080000}"/>
    <cellStyle name="AggGreen 2 3 3 2 3 2 2" xfId="10948" xr:uid="{00000000-0005-0000-0000-0000FA080000}"/>
    <cellStyle name="AggGreen 2 3 3 2 3 2 3" xfId="14855" xr:uid="{00000000-0005-0000-0000-0000FB080000}"/>
    <cellStyle name="AggGreen 2 3 3 2 3 2 4" xfId="18947" xr:uid="{00000000-0005-0000-0000-0000FC080000}"/>
    <cellStyle name="AggGreen 2 3 3 2 3 2 5" xfId="22877" xr:uid="{00000000-0005-0000-0000-0000FD080000}"/>
    <cellStyle name="AggGreen 2 3 3 2 3 2 6" xfId="26903" xr:uid="{00000000-0005-0000-0000-0000FE080000}"/>
    <cellStyle name="AggGreen 2 3 3 2 3 2 7" xfId="30892" xr:uid="{00000000-0005-0000-0000-0000FF080000}"/>
    <cellStyle name="AggGreen 2 3 3 2 3 2 8" xfId="34723" xr:uid="{00000000-0005-0000-0000-000000090000}"/>
    <cellStyle name="AggGreen 2 3 3 2 3 2 9" xfId="38614" xr:uid="{00000000-0005-0000-0000-000001090000}"/>
    <cellStyle name="AggGreen 2 3 3 2 3 3" xfId="4792" xr:uid="{00000000-0005-0000-0000-000002090000}"/>
    <cellStyle name="AggGreen 2 3 3 2 3 3 10" xfId="41776" xr:uid="{00000000-0005-0000-0000-000003090000}"/>
    <cellStyle name="AggGreen 2 3 3 2 3 3 2" xfId="10320" xr:uid="{00000000-0005-0000-0000-000004090000}"/>
    <cellStyle name="AggGreen 2 3 3 2 3 3 3" xfId="14227" xr:uid="{00000000-0005-0000-0000-000005090000}"/>
    <cellStyle name="AggGreen 2 3 3 2 3 3 4" xfId="18319" xr:uid="{00000000-0005-0000-0000-000006090000}"/>
    <cellStyle name="AggGreen 2 3 3 2 3 3 5" xfId="22249" xr:uid="{00000000-0005-0000-0000-000007090000}"/>
    <cellStyle name="AggGreen 2 3 3 2 3 3 6" xfId="26275" xr:uid="{00000000-0005-0000-0000-000008090000}"/>
    <cellStyle name="AggGreen 2 3 3 2 3 3 7" xfId="30264" xr:uid="{00000000-0005-0000-0000-000009090000}"/>
    <cellStyle name="AggGreen 2 3 3 2 3 3 8" xfId="34095" xr:uid="{00000000-0005-0000-0000-00000A090000}"/>
    <cellStyle name="AggGreen 2 3 3 2 3 3 9" xfId="37986" xr:uid="{00000000-0005-0000-0000-00000B090000}"/>
    <cellStyle name="AggGreen 2 3 3 2 3 4" xfId="8654" xr:uid="{00000000-0005-0000-0000-00000C090000}"/>
    <cellStyle name="AggGreen 2 3 3 2 3 5" xfId="12570" xr:uid="{00000000-0005-0000-0000-00000D090000}"/>
    <cellStyle name="AggGreen 2 3 3 2 3 6" xfId="16663" xr:uid="{00000000-0005-0000-0000-00000E090000}"/>
    <cellStyle name="AggGreen 2 3 3 2 3 7" xfId="20606" xr:uid="{00000000-0005-0000-0000-00000F090000}"/>
    <cellStyle name="AggGreen 2 3 3 2 3 8" xfId="24624" xr:uid="{00000000-0005-0000-0000-000010090000}"/>
    <cellStyle name="AggGreen 2 3 3 2 3 9" xfId="28628" xr:uid="{00000000-0005-0000-0000-000011090000}"/>
    <cellStyle name="AggGreen 2 3 3 2 4" xfId="3614" xr:uid="{00000000-0005-0000-0000-000012090000}"/>
    <cellStyle name="AggGreen 2 3 3 2 4 10" xfId="40598" xr:uid="{00000000-0005-0000-0000-000013090000}"/>
    <cellStyle name="AggGreen 2 3 3 2 4 2" xfId="9142" xr:uid="{00000000-0005-0000-0000-000014090000}"/>
    <cellStyle name="AggGreen 2 3 3 2 4 3" xfId="13049" xr:uid="{00000000-0005-0000-0000-000015090000}"/>
    <cellStyle name="AggGreen 2 3 3 2 4 4" xfId="17141" xr:uid="{00000000-0005-0000-0000-000016090000}"/>
    <cellStyle name="AggGreen 2 3 3 2 4 5" xfId="21071" xr:uid="{00000000-0005-0000-0000-000017090000}"/>
    <cellStyle name="AggGreen 2 3 3 2 4 6" xfId="25097" xr:uid="{00000000-0005-0000-0000-000018090000}"/>
    <cellStyle name="AggGreen 2 3 3 2 4 7" xfId="29086" xr:uid="{00000000-0005-0000-0000-000019090000}"/>
    <cellStyle name="AggGreen 2 3 3 2 4 8" xfId="32917" xr:uid="{00000000-0005-0000-0000-00001A090000}"/>
    <cellStyle name="AggGreen 2 3 3 2 4 9" xfId="36808" xr:uid="{00000000-0005-0000-0000-00001B090000}"/>
    <cellStyle name="AggGreen 2 3 3 2 5" xfId="5593" xr:uid="{00000000-0005-0000-0000-00001C090000}"/>
    <cellStyle name="AggGreen 2 3 3 2 5 10" xfId="42577" xr:uid="{00000000-0005-0000-0000-00001D090000}"/>
    <cellStyle name="AggGreen 2 3 3 2 5 2" xfId="11121" xr:uid="{00000000-0005-0000-0000-00001E090000}"/>
    <cellStyle name="AggGreen 2 3 3 2 5 3" xfId="15028" xr:uid="{00000000-0005-0000-0000-00001F090000}"/>
    <cellStyle name="AggGreen 2 3 3 2 5 4" xfId="19120" xr:uid="{00000000-0005-0000-0000-000020090000}"/>
    <cellStyle name="AggGreen 2 3 3 2 5 5" xfId="23050" xr:uid="{00000000-0005-0000-0000-000021090000}"/>
    <cellStyle name="AggGreen 2 3 3 2 5 6" xfId="27076" xr:uid="{00000000-0005-0000-0000-000022090000}"/>
    <cellStyle name="AggGreen 2 3 3 2 5 7" xfId="31065" xr:uid="{00000000-0005-0000-0000-000023090000}"/>
    <cellStyle name="AggGreen 2 3 3 2 5 8" xfId="34896" xr:uid="{00000000-0005-0000-0000-000024090000}"/>
    <cellStyle name="AggGreen 2 3 3 2 5 9" xfId="38787" xr:uid="{00000000-0005-0000-0000-000025090000}"/>
    <cellStyle name="AggGreen 2 3 3 2 6" xfId="6604" xr:uid="{00000000-0005-0000-0000-000026090000}"/>
    <cellStyle name="AggGreen 2 3 3 2 7" xfId="8046" xr:uid="{00000000-0005-0000-0000-000027090000}"/>
    <cellStyle name="AggGreen 2 3 3 2 8" xfId="8129" xr:uid="{00000000-0005-0000-0000-000028090000}"/>
    <cellStyle name="AggGreen 2 3 3 2 9" xfId="16109" xr:uid="{00000000-0005-0000-0000-000029090000}"/>
    <cellStyle name="AggGreen 2 3 3 3" xfId="2668" xr:uid="{00000000-0005-0000-0000-00002A090000}"/>
    <cellStyle name="AggGreen 2 3 3 3 10" xfId="28177" xr:uid="{00000000-0005-0000-0000-00002B090000}"/>
    <cellStyle name="AggGreen 2 3 3 3 11" xfId="32000" xr:uid="{00000000-0005-0000-0000-00002C090000}"/>
    <cellStyle name="AggGreen 2 3 3 3 12" xfId="35907" xr:uid="{00000000-0005-0000-0000-00002D090000}"/>
    <cellStyle name="AggGreen 2 3 3 3 13" xfId="39697" xr:uid="{00000000-0005-0000-0000-00002E090000}"/>
    <cellStyle name="AggGreen 2 3 3 3 2" xfId="4969" xr:uid="{00000000-0005-0000-0000-00002F090000}"/>
    <cellStyle name="AggGreen 2 3 3 3 2 10" xfId="41953" xr:uid="{00000000-0005-0000-0000-000030090000}"/>
    <cellStyle name="AggGreen 2 3 3 3 2 2" xfId="10497" xr:uid="{00000000-0005-0000-0000-000031090000}"/>
    <cellStyle name="AggGreen 2 3 3 3 2 3" xfId="14404" xr:uid="{00000000-0005-0000-0000-000032090000}"/>
    <cellStyle name="AggGreen 2 3 3 3 2 4" xfId="18496" xr:uid="{00000000-0005-0000-0000-000033090000}"/>
    <cellStyle name="AggGreen 2 3 3 3 2 5" xfId="22426" xr:uid="{00000000-0005-0000-0000-000034090000}"/>
    <cellStyle name="AggGreen 2 3 3 3 2 6" xfId="26452" xr:uid="{00000000-0005-0000-0000-000035090000}"/>
    <cellStyle name="AggGreen 2 3 3 3 2 7" xfId="30441" xr:uid="{00000000-0005-0000-0000-000036090000}"/>
    <cellStyle name="AggGreen 2 3 3 3 2 8" xfId="34272" xr:uid="{00000000-0005-0000-0000-000037090000}"/>
    <cellStyle name="AggGreen 2 3 3 3 2 9" xfId="38163" xr:uid="{00000000-0005-0000-0000-000038090000}"/>
    <cellStyle name="AggGreen 2 3 3 3 3" xfId="4341" xr:uid="{00000000-0005-0000-0000-000039090000}"/>
    <cellStyle name="AggGreen 2 3 3 3 3 10" xfId="41325" xr:uid="{00000000-0005-0000-0000-00003A090000}"/>
    <cellStyle name="AggGreen 2 3 3 3 3 2" xfId="9869" xr:uid="{00000000-0005-0000-0000-00003B090000}"/>
    <cellStyle name="AggGreen 2 3 3 3 3 3" xfId="13776" xr:uid="{00000000-0005-0000-0000-00003C090000}"/>
    <cellStyle name="AggGreen 2 3 3 3 3 4" xfId="17868" xr:uid="{00000000-0005-0000-0000-00003D090000}"/>
    <cellStyle name="AggGreen 2 3 3 3 3 5" xfId="21798" xr:uid="{00000000-0005-0000-0000-00003E090000}"/>
    <cellStyle name="AggGreen 2 3 3 3 3 6" xfId="25824" xr:uid="{00000000-0005-0000-0000-00003F090000}"/>
    <cellStyle name="AggGreen 2 3 3 3 3 7" xfId="29813" xr:uid="{00000000-0005-0000-0000-000040090000}"/>
    <cellStyle name="AggGreen 2 3 3 3 3 8" xfId="33644" xr:uid="{00000000-0005-0000-0000-000041090000}"/>
    <cellStyle name="AggGreen 2 3 3 3 3 9" xfId="37535" xr:uid="{00000000-0005-0000-0000-000042090000}"/>
    <cellStyle name="AggGreen 2 3 3 3 4" xfId="6050" xr:uid="{00000000-0005-0000-0000-000043090000}"/>
    <cellStyle name="AggGreen 2 3 3 3 4 10" xfId="43028" xr:uid="{00000000-0005-0000-0000-000044090000}"/>
    <cellStyle name="AggGreen 2 3 3 3 4 2" xfId="11579" xr:uid="{00000000-0005-0000-0000-000045090000}"/>
    <cellStyle name="AggGreen 2 3 3 3 4 3" xfId="15483" xr:uid="{00000000-0005-0000-0000-000046090000}"/>
    <cellStyle name="AggGreen 2 3 3 3 4 4" xfId="19577" xr:uid="{00000000-0005-0000-0000-000047090000}"/>
    <cellStyle name="AggGreen 2 3 3 3 4 5" xfId="23504" xr:uid="{00000000-0005-0000-0000-000048090000}"/>
    <cellStyle name="AggGreen 2 3 3 3 4 6" xfId="27531" xr:uid="{00000000-0005-0000-0000-000049090000}"/>
    <cellStyle name="AggGreen 2 3 3 3 4 7" xfId="31516" xr:uid="{00000000-0005-0000-0000-00004A090000}"/>
    <cellStyle name="AggGreen 2 3 3 3 4 8" xfId="35349" xr:uid="{00000000-0005-0000-0000-00004B090000}"/>
    <cellStyle name="AggGreen 2 3 3 3 4 9" xfId="39238" xr:uid="{00000000-0005-0000-0000-00004C090000}"/>
    <cellStyle name="AggGreen 2 3 3 3 5" xfId="8203" xr:uid="{00000000-0005-0000-0000-00004D090000}"/>
    <cellStyle name="AggGreen 2 3 3 3 6" xfId="12119" xr:uid="{00000000-0005-0000-0000-00004E090000}"/>
    <cellStyle name="AggGreen 2 3 3 3 7" xfId="16212" xr:uid="{00000000-0005-0000-0000-00004F090000}"/>
    <cellStyle name="AggGreen 2 3 3 3 8" xfId="20155" xr:uid="{00000000-0005-0000-0000-000050090000}"/>
    <cellStyle name="AggGreen 2 3 3 3 9" xfId="24173" xr:uid="{00000000-0005-0000-0000-000051090000}"/>
    <cellStyle name="AggGreen 2 3 3 4" xfId="3118" xr:uid="{00000000-0005-0000-0000-000052090000}"/>
    <cellStyle name="AggGreen 2 3 3 4 10" xfId="32450" xr:uid="{00000000-0005-0000-0000-000053090000}"/>
    <cellStyle name="AggGreen 2 3 3 4 11" xfId="36357" xr:uid="{00000000-0005-0000-0000-000054090000}"/>
    <cellStyle name="AggGreen 2 3 3 4 12" xfId="40147" xr:uid="{00000000-0005-0000-0000-000055090000}"/>
    <cellStyle name="AggGreen 2 3 3 4 2" xfId="5419" xr:uid="{00000000-0005-0000-0000-000056090000}"/>
    <cellStyle name="AggGreen 2 3 3 4 2 10" xfId="42403" xr:uid="{00000000-0005-0000-0000-000057090000}"/>
    <cellStyle name="AggGreen 2 3 3 4 2 2" xfId="10947" xr:uid="{00000000-0005-0000-0000-000058090000}"/>
    <cellStyle name="AggGreen 2 3 3 4 2 3" xfId="14854" xr:uid="{00000000-0005-0000-0000-000059090000}"/>
    <cellStyle name="AggGreen 2 3 3 4 2 4" xfId="18946" xr:uid="{00000000-0005-0000-0000-00005A090000}"/>
    <cellStyle name="AggGreen 2 3 3 4 2 5" xfId="22876" xr:uid="{00000000-0005-0000-0000-00005B090000}"/>
    <cellStyle name="AggGreen 2 3 3 4 2 6" xfId="26902" xr:uid="{00000000-0005-0000-0000-00005C090000}"/>
    <cellStyle name="AggGreen 2 3 3 4 2 7" xfId="30891" xr:uid="{00000000-0005-0000-0000-00005D090000}"/>
    <cellStyle name="AggGreen 2 3 3 4 2 8" xfId="34722" xr:uid="{00000000-0005-0000-0000-00005E090000}"/>
    <cellStyle name="AggGreen 2 3 3 4 2 9" xfId="38613" xr:uid="{00000000-0005-0000-0000-00005F090000}"/>
    <cellStyle name="AggGreen 2 3 3 4 3" xfId="4791" xr:uid="{00000000-0005-0000-0000-000060090000}"/>
    <cellStyle name="AggGreen 2 3 3 4 3 10" xfId="41775" xr:uid="{00000000-0005-0000-0000-000061090000}"/>
    <cellStyle name="AggGreen 2 3 3 4 3 2" xfId="10319" xr:uid="{00000000-0005-0000-0000-000062090000}"/>
    <cellStyle name="AggGreen 2 3 3 4 3 3" xfId="14226" xr:uid="{00000000-0005-0000-0000-000063090000}"/>
    <cellStyle name="AggGreen 2 3 3 4 3 4" xfId="18318" xr:uid="{00000000-0005-0000-0000-000064090000}"/>
    <cellStyle name="AggGreen 2 3 3 4 3 5" xfId="22248" xr:uid="{00000000-0005-0000-0000-000065090000}"/>
    <cellStyle name="AggGreen 2 3 3 4 3 6" xfId="26274" xr:uid="{00000000-0005-0000-0000-000066090000}"/>
    <cellStyle name="AggGreen 2 3 3 4 3 7" xfId="30263" xr:uid="{00000000-0005-0000-0000-000067090000}"/>
    <cellStyle name="AggGreen 2 3 3 4 3 8" xfId="34094" xr:uid="{00000000-0005-0000-0000-000068090000}"/>
    <cellStyle name="AggGreen 2 3 3 4 3 9" xfId="37985" xr:uid="{00000000-0005-0000-0000-000069090000}"/>
    <cellStyle name="AggGreen 2 3 3 4 4" xfId="8653" xr:uid="{00000000-0005-0000-0000-00006A090000}"/>
    <cellStyle name="AggGreen 2 3 3 4 5" xfId="12569" xr:uid="{00000000-0005-0000-0000-00006B090000}"/>
    <cellStyle name="AggGreen 2 3 3 4 6" xfId="16662" xr:uid="{00000000-0005-0000-0000-00006C090000}"/>
    <cellStyle name="AggGreen 2 3 3 4 7" xfId="20605" xr:uid="{00000000-0005-0000-0000-00006D090000}"/>
    <cellStyle name="AggGreen 2 3 3 4 8" xfId="24623" xr:uid="{00000000-0005-0000-0000-00006E090000}"/>
    <cellStyle name="AggGreen 2 3 3 4 9" xfId="28627" xr:uid="{00000000-0005-0000-0000-00006F090000}"/>
    <cellStyle name="AggGreen 2 3 3 5" xfId="3613" xr:uid="{00000000-0005-0000-0000-000070090000}"/>
    <cellStyle name="AggGreen 2 3 3 5 10" xfId="40597" xr:uid="{00000000-0005-0000-0000-000071090000}"/>
    <cellStyle name="AggGreen 2 3 3 5 2" xfId="9141" xr:uid="{00000000-0005-0000-0000-000072090000}"/>
    <cellStyle name="AggGreen 2 3 3 5 3" xfId="13048" xr:uid="{00000000-0005-0000-0000-000073090000}"/>
    <cellStyle name="AggGreen 2 3 3 5 4" xfId="17140" xr:uid="{00000000-0005-0000-0000-000074090000}"/>
    <cellStyle name="AggGreen 2 3 3 5 5" xfId="21070" xr:uid="{00000000-0005-0000-0000-000075090000}"/>
    <cellStyle name="AggGreen 2 3 3 5 6" xfId="25096" xr:uid="{00000000-0005-0000-0000-000076090000}"/>
    <cellStyle name="AggGreen 2 3 3 5 7" xfId="29085" xr:uid="{00000000-0005-0000-0000-000077090000}"/>
    <cellStyle name="AggGreen 2 3 3 5 8" xfId="32916" xr:uid="{00000000-0005-0000-0000-000078090000}"/>
    <cellStyle name="AggGreen 2 3 3 5 9" xfId="36807" xr:uid="{00000000-0005-0000-0000-000079090000}"/>
    <cellStyle name="AggGreen 2 3 3 6" xfId="5592" xr:uid="{00000000-0005-0000-0000-00007A090000}"/>
    <cellStyle name="AggGreen 2 3 3 6 10" xfId="42576" xr:uid="{00000000-0005-0000-0000-00007B090000}"/>
    <cellStyle name="AggGreen 2 3 3 6 2" xfId="11120" xr:uid="{00000000-0005-0000-0000-00007C090000}"/>
    <cellStyle name="AggGreen 2 3 3 6 3" xfId="15027" xr:uid="{00000000-0005-0000-0000-00007D090000}"/>
    <cellStyle name="AggGreen 2 3 3 6 4" xfId="19119" xr:uid="{00000000-0005-0000-0000-00007E090000}"/>
    <cellStyle name="AggGreen 2 3 3 6 5" xfId="23049" xr:uid="{00000000-0005-0000-0000-00007F090000}"/>
    <cellStyle name="AggGreen 2 3 3 6 6" xfId="27075" xr:uid="{00000000-0005-0000-0000-000080090000}"/>
    <cellStyle name="AggGreen 2 3 3 6 7" xfId="31064" xr:uid="{00000000-0005-0000-0000-000081090000}"/>
    <cellStyle name="AggGreen 2 3 3 6 8" xfId="34895" xr:uid="{00000000-0005-0000-0000-000082090000}"/>
    <cellStyle name="AggGreen 2 3 3 6 9" xfId="38786" xr:uid="{00000000-0005-0000-0000-000083090000}"/>
    <cellStyle name="AggGreen 2 3 3 7" xfId="6603" xr:uid="{00000000-0005-0000-0000-000084090000}"/>
    <cellStyle name="AggGreen 2 3 3 8" xfId="8047" xr:uid="{00000000-0005-0000-0000-000085090000}"/>
    <cellStyle name="AggGreen 2 3 3 9" xfId="8128" xr:uid="{00000000-0005-0000-0000-000086090000}"/>
    <cellStyle name="AggGreen 2 3 4" xfId="153" xr:uid="{00000000-0005-0000-0000-000087090000}"/>
    <cellStyle name="AggGreen 2 3 4 10" xfId="16108" xr:uid="{00000000-0005-0000-0000-000088090000}"/>
    <cellStyle name="AggGreen 2 3 4 11" xfId="7390" xr:uid="{00000000-0005-0000-0000-000089090000}"/>
    <cellStyle name="AggGreen 2 3 4 12" xfId="24020" xr:uid="{00000000-0005-0000-0000-00008A090000}"/>
    <cellStyle name="AggGreen 2 3 4 13" xfId="28103" xr:uid="{00000000-0005-0000-0000-00008B090000}"/>
    <cellStyle name="AggGreen 2 3 4 14" xfId="6990" xr:uid="{00000000-0005-0000-0000-00008C090000}"/>
    <cellStyle name="AggGreen 2 3 4 15" xfId="35865" xr:uid="{00000000-0005-0000-0000-00008D090000}"/>
    <cellStyle name="AggGreen 2 3 4 2" xfId="154" xr:uid="{00000000-0005-0000-0000-00008E090000}"/>
    <cellStyle name="AggGreen 2 3 4 2 10" xfId="12097" xr:uid="{00000000-0005-0000-0000-00008F090000}"/>
    <cellStyle name="AggGreen 2 3 4 2 11" xfId="24019" xr:uid="{00000000-0005-0000-0000-000090090000}"/>
    <cellStyle name="AggGreen 2 3 4 2 12" xfId="28102" xr:uid="{00000000-0005-0000-0000-000091090000}"/>
    <cellStyle name="AggGreen 2 3 4 2 13" xfId="24151" xr:uid="{00000000-0005-0000-0000-000092090000}"/>
    <cellStyle name="AggGreen 2 3 4 2 14" xfId="35864" xr:uid="{00000000-0005-0000-0000-000093090000}"/>
    <cellStyle name="AggGreen 2 3 4 2 2" xfId="2671" xr:uid="{00000000-0005-0000-0000-000094090000}"/>
    <cellStyle name="AggGreen 2 3 4 2 2 10" xfId="28180" xr:uid="{00000000-0005-0000-0000-000095090000}"/>
    <cellStyle name="AggGreen 2 3 4 2 2 11" xfId="32003" xr:uid="{00000000-0005-0000-0000-000096090000}"/>
    <cellStyle name="AggGreen 2 3 4 2 2 12" xfId="35910" xr:uid="{00000000-0005-0000-0000-000097090000}"/>
    <cellStyle name="AggGreen 2 3 4 2 2 13" xfId="39700" xr:uid="{00000000-0005-0000-0000-000098090000}"/>
    <cellStyle name="AggGreen 2 3 4 2 2 2" xfId="4972" xr:uid="{00000000-0005-0000-0000-000099090000}"/>
    <cellStyle name="AggGreen 2 3 4 2 2 2 10" xfId="41956" xr:uid="{00000000-0005-0000-0000-00009A090000}"/>
    <cellStyle name="AggGreen 2 3 4 2 2 2 2" xfId="10500" xr:uid="{00000000-0005-0000-0000-00009B090000}"/>
    <cellStyle name="AggGreen 2 3 4 2 2 2 3" xfId="14407" xr:uid="{00000000-0005-0000-0000-00009C090000}"/>
    <cellStyle name="AggGreen 2 3 4 2 2 2 4" xfId="18499" xr:uid="{00000000-0005-0000-0000-00009D090000}"/>
    <cellStyle name="AggGreen 2 3 4 2 2 2 5" xfId="22429" xr:uid="{00000000-0005-0000-0000-00009E090000}"/>
    <cellStyle name="AggGreen 2 3 4 2 2 2 6" xfId="26455" xr:uid="{00000000-0005-0000-0000-00009F090000}"/>
    <cellStyle name="AggGreen 2 3 4 2 2 2 7" xfId="30444" xr:uid="{00000000-0005-0000-0000-0000A0090000}"/>
    <cellStyle name="AggGreen 2 3 4 2 2 2 8" xfId="34275" xr:uid="{00000000-0005-0000-0000-0000A1090000}"/>
    <cellStyle name="AggGreen 2 3 4 2 2 2 9" xfId="38166" xr:uid="{00000000-0005-0000-0000-0000A2090000}"/>
    <cellStyle name="AggGreen 2 3 4 2 2 3" xfId="4344" xr:uid="{00000000-0005-0000-0000-0000A3090000}"/>
    <cellStyle name="AggGreen 2 3 4 2 2 3 10" xfId="41328" xr:uid="{00000000-0005-0000-0000-0000A4090000}"/>
    <cellStyle name="AggGreen 2 3 4 2 2 3 2" xfId="9872" xr:uid="{00000000-0005-0000-0000-0000A5090000}"/>
    <cellStyle name="AggGreen 2 3 4 2 2 3 3" xfId="13779" xr:uid="{00000000-0005-0000-0000-0000A6090000}"/>
    <cellStyle name="AggGreen 2 3 4 2 2 3 4" xfId="17871" xr:uid="{00000000-0005-0000-0000-0000A7090000}"/>
    <cellStyle name="AggGreen 2 3 4 2 2 3 5" xfId="21801" xr:uid="{00000000-0005-0000-0000-0000A8090000}"/>
    <cellStyle name="AggGreen 2 3 4 2 2 3 6" xfId="25827" xr:uid="{00000000-0005-0000-0000-0000A9090000}"/>
    <cellStyle name="AggGreen 2 3 4 2 2 3 7" xfId="29816" xr:uid="{00000000-0005-0000-0000-0000AA090000}"/>
    <cellStyle name="AggGreen 2 3 4 2 2 3 8" xfId="33647" xr:uid="{00000000-0005-0000-0000-0000AB090000}"/>
    <cellStyle name="AggGreen 2 3 4 2 2 3 9" xfId="37538" xr:uid="{00000000-0005-0000-0000-0000AC090000}"/>
    <cellStyle name="AggGreen 2 3 4 2 2 4" xfId="6053" xr:uid="{00000000-0005-0000-0000-0000AD090000}"/>
    <cellStyle name="AggGreen 2 3 4 2 2 4 10" xfId="43031" xr:uid="{00000000-0005-0000-0000-0000AE090000}"/>
    <cellStyle name="AggGreen 2 3 4 2 2 4 2" xfId="11582" xr:uid="{00000000-0005-0000-0000-0000AF090000}"/>
    <cellStyle name="AggGreen 2 3 4 2 2 4 3" xfId="15486" xr:uid="{00000000-0005-0000-0000-0000B0090000}"/>
    <cellStyle name="AggGreen 2 3 4 2 2 4 4" xfId="19580" xr:uid="{00000000-0005-0000-0000-0000B1090000}"/>
    <cellStyle name="AggGreen 2 3 4 2 2 4 5" xfId="23507" xr:uid="{00000000-0005-0000-0000-0000B2090000}"/>
    <cellStyle name="AggGreen 2 3 4 2 2 4 6" xfId="27534" xr:uid="{00000000-0005-0000-0000-0000B3090000}"/>
    <cellStyle name="AggGreen 2 3 4 2 2 4 7" xfId="31519" xr:uid="{00000000-0005-0000-0000-0000B4090000}"/>
    <cellStyle name="AggGreen 2 3 4 2 2 4 8" xfId="35352" xr:uid="{00000000-0005-0000-0000-0000B5090000}"/>
    <cellStyle name="AggGreen 2 3 4 2 2 4 9" xfId="39241" xr:uid="{00000000-0005-0000-0000-0000B6090000}"/>
    <cellStyle name="AggGreen 2 3 4 2 2 5" xfId="8206" xr:uid="{00000000-0005-0000-0000-0000B7090000}"/>
    <cellStyle name="AggGreen 2 3 4 2 2 6" xfId="12122" xr:uid="{00000000-0005-0000-0000-0000B8090000}"/>
    <cellStyle name="AggGreen 2 3 4 2 2 7" xfId="16215" xr:uid="{00000000-0005-0000-0000-0000B9090000}"/>
    <cellStyle name="AggGreen 2 3 4 2 2 8" xfId="20158" xr:uid="{00000000-0005-0000-0000-0000BA090000}"/>
    <cellStyle name="AggGreen 2 3 4 2 2 9" xfId="24176" xr:uid="{00000000-0005-0000-0000-0000BB090000}"/>
    <cellStyle name="AggGreen 2 3 4 2 3" xfId="3121" xr:uid="{00000000-0005-0000-0000-0000BC090000}"/>
    <cellStyle name="AggGreen 2 3 4 2 3 10" xfId="32453" xr:uid="{00000000-0005-0000-0000-0000BD090000}"/>
    <cellStyle name="AggGreen 2 3 4 2 3 11" xfId="36360" xr:uid="{00000000-0005-0000-0000-0000BE090000}"/>
    <cellStyle name="AggGreen 2 3 4 2 3 12" xfId="40150" xr:uid="{00000000-0005-0000-0000-0000BF090000}"/>
    <cellStyle name="AggGreen 2 3 4 2 3 2" xfId="5422" xr:uid="{00000000-0005-0000-0000-0000C0090000}"/>
    <cellStyle name="AggGreen 2 3 4 2 3 2 10" xfId="42406" xr:uid="{00000000-0005-0000-0000-0000C1090000}"/>
    <cellStyle name="AggGreen 2 3 4 2 3 2 2" xfId="10950" xr:uid="{00000000-0005-0000-0000-0000C2090000}"/>
    <cellStyle name="AggGreen 2 3 4 2 3 2 3" xfId="14857" xr:uid="{00000000-0005-0000-0000-0000C3090000}"/>
    <cellStyle name="AggGreen 2 3 4 2 3 2 4" xfId="18949" xr:uid="{00000000-0005-0000-0000-0000C4090000}"/>
    <cellStyle name="AggGreen 2 3 4 2 3 2 5" xfId="22879" xr:uid="{00000000-0005-0000-0000-0000C5090000}"/>
    <cellStyle name="AggGreen 2 3 4 2 3 2 6" xfId="26905" xr:uid="{00000000-0005-0000-0000-0000C6090000}"/>
    <cellStyle name="AggGreen 2 3 4 2 3 2 7" xfId="30894" xr:uid="{00000000-0005-0000-0000-0000C7090000}"/>
    <cellStyle name="AggGreen 2 3 4 2 3 2 8" xfId="34725" xr:uid="{00000000-0005-0000-0000-0000C8090000}"/>
    <cellStyle name="AggGreen 2 3 4 2 3 2 9" xfId="38616" xr:uid="{00000000-0005-0000-0000-0000C9090000}"/>
    <cellStyle name="AggGreen 2 3 4 2 3 3" xfId="4794" xr:uid="{00000000-0005-0000-0000-0000CA090000}"/>
    <cellStyle name="AggGreen 2 3 4 2 3 3 10" xfId="41778" xr:uid="{00000000-0005-0000-0000-0000CB090000}"/>
    <cellStyle name="AggGreen 2 3 4 2 3 3 2" xfId="10322" xr:uid="{00000000-0005-0000-0000-0000CC090000}"/>
    <cellStyle name="AggGreen 2 3 4 2 3 3 3" xfId="14229" xr:uid="{00000000-0005-0000-0000-0000CD090000}"/>
    <cellStyle name="AggGreen 2 3 4 2 3 3 4" xfId="18321" xr:uid="{00000000-0005-0000-0000-0000CE090000}"/>
    <cellStyle name="AggGreen 2 3 4 2 3 3 5" xfId="22251" xr:uid="{00000000-0005-0000-0000-0000CF090000}"/>
    <cellStyle name="AggGreen 2 3 4 2 3 3 6" xfId="26277" xr:uid="{00000000-0005-0000-0000-0000D0090000}"/>
    <cellStyle name="AggGreen 2 3 4 2 3 3 7" xfId="30266" xr:uid="{00000000-0005-0000-0000-0000D1090000}"/>
    <cellStyle name="AggGreen 2 3 4 2 3 3 8" xfId="34097" xr:uid="{00000000-0005-0000-0000-0000D2090000}"/>
    <cellStyle name="AggGreen 2 3 4 2 3 3 9" xfId="37988" xr:uid="{00000000-0005-0000-0000-0000D3090000}"/>
    <cellStyle name="AggGreen 2 3 4 2 3 4" xfId="8656" xr:uid="{00000000-0005-0000-0000-0000D4090000}"/>
    <cellStyle name="AggGreen 2 3 4 2 3 5" xfId="12572" xr:uid="{00000000-0005-0000-0000-0000D5090000}"/>
    <cellStyle name="AggGreen 2 3 4 2 3 6" xfId="16665" xr:uid="{00000000-0005-0000-0000-0000D6090000}"/>
    <cellStyle name="AggGreen 2 3 4 2 3 7" xfId="20608" xr:uid="{00000000-0005-0000-0000-0000D7090000}"/>
    <cellStyle name="AggGreen 2 3 4 2 3 8" xfId="24626" xr:uid="{00000000-0005-0000-0000-0000D8090000}"/>
    <cellStyle name="AggGreen 2 3 4 2 3 9" xfId="28630" xr:uid="{00000000-0005-0000-0000-0000D9090000}"/>
    <cellStyle name="AggGreen 2 3 4 2 4" xfId="3616" xr:uid="{00000000-0005-0000-0000-0000DA090000}"/>
    <cellStyle name="AggGreen 2 3 4 2 4 10" xfId="40600" xr:uid="{00000000-0005-0000-0000-0000DB090000}"/>
    <cellStyle name="AggGreen 2 3 4 2 4 2" xfId="9144" xr:uid="{00000000-0005-0000-0000-0000DC090000}"/>
    <cellStyle name="AggGreen 2 3 4 2 4 3" xfId="13051" xr:uid="{00000000-0005-0000-0000-0000DD090000}"/>
    <cellStyle name="AggGreen 2 3 4 2 4 4" xfId="17143" xr:uid="{00000000-0005-0000-0000-0000DE090000}"/>
    <cellStyle name="AggGreen 2 3 4 2 4 5" xfId="21073" xr:uid="{00000000-0005-0000-0000-0000DF090000}"/>
    <cellStyle name="AggGreen 2 3 4 2 4 6" xfId="25099" xr:uid="{00000000-0005-0000-0000-0000E0090000}"/>
    <cellStyle name="AggGreen 2 3 4 2 4 7" xfId="29088" xr:uid="{00000000-0005-0000-0000-0000E1090000}"/>
    <cellStyle name="AggGreen 2 3 4 2 4 8" xfId="32919" xr:uid="{00000000-0005-0000-0000-0000E2090000}"/>
    <cellStyle name="AggGreen 2 3 4 2 4 9" xfId="36810" xr:uid="{00000000-0005-0000-0000-0000E3090000}"/>
    <cellStyle name="AggGreen 2 3 4 2 5" xfId="5595" xr:uid="{00000000-0005-0000-0000-0000E4090000}"/>
    <cellStyle name="AggGreen 2 3 4 2 5 10" xfId="42579" xr:uid="{00000000-0005-0000-0000-0000E5090000}"/>
    <cellStyle name="AggGreen 2 3 4 2 5 2" xfId="11123" xr:uid="{00000000-0005-0000-0000-0000E6090000}"/>
    <cellStyle name="AggGreen 2 3 4 2 5 3" xfId="15030" xr:uid="{00000000-0005-0000-0000-0000E7090000}"/>
    <cellStyle name="AggGreen 2 3 4 2 5 4" xfId="19122" xr:uid="{00000000-0005-0000-0000-0000E8090000}"/>
    <cellStyle name="AggGreen 2 3 4 2 5 5" xfId="23052" xr:uid="{00000000-0005-0000-0000-0000E9090000}"/>
    <cellStyle name="AggGreen 2 3 4 2 5 6" xfId="27078" xr:uid="{00000000-0005-0000-0000-0000EA090000}"/>
    <cellStyle name="AggGreen 2 3 4 2 5 7" xfId="31067" xr:uid="{00000000-0005-0000-0000-0000EB090000}"/>
    <cellStyle name="AggGreen 2 3 4 2 5 8" xfId="34898" xr:uid="{00000000-0005-0000-0000-0000EC090000}"/>
    <cellStyle name="AggGreen 2 3 4 2 5 9" xfId="38789" xr:uid="{00000000-0005-0000-0000-0000ED090000}"/>
    <cellStyle name="AggGreen 2 3 4 2 6" xfId="6606" xr:uid="{00000000-0005-0000-0000-0000EE090000}"/>
    <cellStyle name="AggGreen 2 3 4 2 7" xfId="8044" xr:uid="{00000000-0005-0000-0000-0000EF090000}"/>
    <cellStyle name="AggGreen 2 3 4 2 8" xfId="8131" xr:uid="{00000000-0005-0000-0000-0000F0090000}"/>
    <cellStyle name="AggGreen 2 3 4 2 9" xfId="16107" xr:uid="{00000000-0005-0000-0000-0000F1090000}"/>
    <cellStyle name="AggGreen 2 3 4 3" xfId="2670" xr:uid="{00000000-0005-0000-0000-0000F2090000}"/>
    <cellStyle name="AggGreen 2 3 4 3 10" xfId="28179" xr:uid="{00000000-0005-0000-0000-0000F3090000}"/>
    <cellStyle name="AggGreen 2 3 4 3 11" xfId="32002" xr:uid="{00000000-0005-0000-0000-0000F4090000}"/>
    <cellStyle name="AggGreen 2 3 4 3 12" xfId="35909" xr:uid="{00000000-0005-0000-0000-0000F5090000}"/>
    <cellStyle name="AggGreen 2 3 4 3 13" xfId="39699" xr:uid="{00000000-0005-0000-0000-0000F6090000}"/>
    <cellStyle name="AggGreen 2 3 4 3 2" xfId="4971" xr:uid="{00000000-0005-0000-0000-0000F7090000}"/>
    <cellStyle name="AggGreen 2 3 4 3 2 10" xfId="41955" xr:uid="{00000000-0005-0000-0000-0000F8090000}"/>
    <cellStyle name="AggGreen 2 3 4 3 2 2" xfId="10499" xr:uid="{00000000-0005-0000-0000-0000F9090000}"/>
    <cellStyle name="AggGreen 2 3 4 3 2 3" xfId="14406" xr:uid="{00000000-0005-0000-0000-0000FA090000}"/>
    <cellStyle name="AggGreen 2 3 4 3 2 4" xfId="18498" xr:uid="{00000000-0005-0000-0000-0000FB090000}"/>
    <cellStyle name="AggGreen 2 3 4 3 2 5" xfId="22428" xr:uid="{00000000-0005-0000-0000-0000FC090000}"/>
    <cellStyle name="AggGreen 2 3 4 3 2 6" xfId="26454" xr:uid="{00000000-0005-0000-0000-0000FD090000}"/>
    <cellStyle name="AggGreen 2 3 4 3 2 7" xfId="30443" xr:uid="{00000000-0005-0000-0000-0000FE090000}"/>
    <cellStyle name="AggGreen 2 3 4 3 2 8" xfId="34274" xr:uid="{00000000-0005-0000-0000-0000FF090000}"/>
    <cellStyle name="AggGreen 2 3 4 3 2 9" xfId="38165" xr:uid="{00000000-0005-0000-0000-0000000A0000}"/>
    <cellStyle name="AggGreen 2 3 4 3 3" xfId="4343" xr:uid="{00000000-0005-0000-0000-0000010A0000}"/>
    <cellStyle name="AggGreen 2 3 4 3 3 10" xfId="41327" xr:uid="{00000000-0005-0000-0000-0000020A0000}"/>
    <cellStyle name="AggGreen 2 3 4 3 3 2" xfId="9871" xr:uid="{00000000-0005-0000-0000-0000030A0000}"/>
    <cellStyle name="AggGreen 2 3 4 3 3 3" xfId="13778" xr:uid="{00000000-0005-0000-0000-0000040A0000}"/>
    <cellStyle name="AggGreen 2 3 4 3 3 4" xfId="17870" xr:uid="{00000000-0005-0000-0000-0000050A0000}"/>
    <cellStyle name="AggGreen 2 3 4 3 3 5" xfId="21800" xr:uid="{00000000-0005-0000-0000-0000060A0000}"/>
    <cellStyle name="AggGreen 2 3 4 3 3 6" xfId="25826" xr:uid="{00000000-0005-0000-0000-0000070A0000}"/>
    <cellStyle name="AggGreen 2 3 4 3 3 7" xfId="29815" xr:uid="{00000000-0005-0000-0000-0000080A0000}"/>
    <cellStyle name="AggGreen 2 3 4 3 3 8" xfId="33646" xr:uid="{00000000-0005-0000-0000-0000090A0000}"/>
    <cellStyle name="AggGreen 2 3 4 3 3 9" xfId="37537" xr:uid="{00000000-0005-0000-0000-00000A0A0000}"/>
    <cellStyle name="AggGreen 2 3 4 3 4" xfId="6052" xr:uid="{00000000-0005-0000-0000-00000B0A0000}"/>
    <cellStyle name="AggGreen 2 3 4 3 4 10" xfId="43030" xr:uid="{00000000-0005-0000-0000-00000C0A0000}"/>
    <cellStyle name="AggGreen 2 3 4 3 4 2" xfId="11581" xr:uid="{00000000-0005-0000-0000-00000D0A0000}"/>
    <cellStyle name="AggGreen 2 3 4 3 4 3" xfId="15485" xr:uid="{00000000-0005-0000-0000-00000E0A0000}"/>
    <cellStyle name="AggGreen 2 3 4 3 4 4" xfId="19579" xr:uid="{00000000-0005-0000-0000-00000F0A0000}"/>
    <cellStyle name="AggGreen 2 3 4 3 4 5" xfId="23506" xr:uid="{00000000-0005-0000-0000-0000100A0000}"/>
    <cellStyle name="AggGreen 2 3 4 3 4 6" xfId="27533" xr:uid="{00000000-0005-0000-0000-0000110A0000}"/>
    <cellStyle name="AggGreen 2 3 4 3 4 7" xfId="31518" xr:uid="{00000000-0005-0000-0000-0000120A0000}"/>
    <cellStyle name="AggGreen 2 3 4 3 4 8" xfId="35351" xr:uid="{00000000-0005-0000-0000-0000130A0000}"/>
    <cellStyle name="AggGreen 2 3 4 3 4 9" xfId="39240" xr:uid="{00000000-0005-0000-0000-0000140A0000}"/>
    <cellStyle name="AggGreen 2 3 4 3 5" xfId="8205" xr:uid="{00000000-0005-0000-0000-0000150A0000}"/>
    <cellStyle name="AggGreen 2 3 4 3 6" xfId="12121" xr:uid="{00000000-0005-0000-0000-0000160A0000}"/>
    <cellStyle name="AggGreen 2 3 4 3 7" xfId="16214" xr:uid="{00000000-0005-0000-0000-0000170A0000}"/>
    <cellStyle name="AggGreen 2 3 4 3 8" xfId="20157" xr:uid="{00000000-0005-0000-0000-0000180A0000}"/>
    <cellStyle name="AggGreen 2 3 4 3 9" xfId="24175" xr:uid="{00000000-0005-0000-0000-0000190A0000}"/>
    <cellStyle name="AggGreen 2 3 4 4" xfId="3120" xr:uid="{00000000-0005-0000-0000-00001A0A0000}"/>
    <cellStyle name="AggGreen 2 3 4 4 10" xfId="32452" xr:uid="{00000000-0005-0000-0000-00001B0A0000}"/>
    <cellStyle name="AggGreen 2 3 4 4 11" xfId="36359" xr:uid="{00000000-0005-0000-0000-00001C0A0000}"/>
    <cellStyle name="AggGreen 2 3 4 4 12" xfId="40149" xr:uid="{00000000-0005-0000-0000-00001D0A0000}"/>
    <cellStyle name="AggGreen 2 3 4 4 2" xfId="5421" xr:uid="{00000000-0005-0000-0000-00001E0A0000}"/>
    <cellStyle name="AggGreen 2 3 4 4 2 10" xfId="42405" xr:uid="{00000000-0005-0000-0000-00001F0A0000}"/>
    <cellStyle name="AggGreen 2 3 4 4 2 2" xfId="10949" xr:uid="{00000000-0005-0000-0000-0000200A0000}"/>
    <cellStyle name="AggGreen 2 3 4 4 2 3" xfId="14856" xr:uid="{00000000-0005-0000-0000-0000210A0000}"/>
    <cellStyle name="AggGreen 2 3 4 4 2 4" xfId="18948" xr:uid="{00000000-0005-0000-0000-0000220A0000}"/>
    <cellStyle name="AggGreen 2 3 4 4 2 5" xfId="22878" xr:uid="{00000000-0005-0000-0000-0000230A0000}"/>
    <cellStyle name="AggGreen 2 3 4 4 2 6" xfId="26904" xr:uid="{00000000-0005-0000-0000-0000240A0000}"/>
    <cellStyle name="AggGreen 2 3 4 4 2 7" xfId="30893" xr:uid="{00000000-0005-0000-0000-0000250A0000}"/>
    <cellStyle name="AggGreen 2 3 4 4 2 8" xfId="34724" xr:uid="{00000000-0005-0000-0000-0000260A0000}"/>
    <cellStyle name="AggGreen 2 3 4 4 2 9" xfId="38615" xr:uid="{00000000-0005-0000-0000-0000270A0000}"/>
    <cellStyle name="AggGreen 2 3 4 4 3" xfId="4793" xr:uid="{00000000-0005-0000-0000-0000280A0000}"/>
    <cellStyle name="AggGreen 2 3 4 4 3 10" xfId="41777" xr:uid="{00000000-0005-0000-0000-0000290A0000}"/>
    <cellStyle name="AggGreen 2 3 4 4 3 2" xfId="10321" xr:uid="{00000000-0005-0000-0000-00002A0A0000}"/>
    <cellStyle name="AggGreen 2 3 4 4 3 3" xfId="14228" xr:uid="{00000000-0005-0000-0000-00002B0A0000}"/>
    <cellStyle name="AggGreen 2 3 4 4 3 4" xfId="18320" xr:uid="{00000000-0005-0000-0000-00002C0A0000}"/>
    <cellStyle name="AggGreen 2 3 4 4 3 5" xfId="22250" xr:uid="{00000000-0005-0000-0000-00002D0A0000}"/>
    <cellStyle name="AggGreen 2 3 4 4 3 6" xfId="26276" xr:uid="{00000000-0005-0000-0000-00002E0A0000}"/>
    <cellStyle name="AggGreen 2 3 4 4 3 7" xfId="30265" xr:uid="{00000000-0005-0000-0000-00002F0A0000}"/>
    <cellStyle name="AggGreen 2 3 4 4 3 8" xfId="34096" xr:uid="{00000000-0005-0000-0000-0000300A0000}"/>
    <cellStyle name="AggGreen 2 3 4 4 3 9" xfId="37987" xr:uid="{00000000-0005-0000-0000-0000310A0000}"/>
    <cellStyle name="AggGreen 2 3 4 4 4" xfId="8655" xr:uid="{00000000-0005-0000-0000-0000320A0000}"/>
    <cellStyle name="AggGreen 2 3 4 4 5" xfId="12571" xr:uid="{00000000-0005-0000-0000-0000330A0000}"/>
    <cellStyle name="AggGreen 2 3 4 4 6" xfId="16664" xr:uid="{00000000-0005-0000-0000-0000340A0000}"/>
    <cellStyle name="AggGreen 2 3 4 4 7" xfId="20607" xr:uid="{00000000-0005-0000-0000-0000350A0000}"/>
    <cellStyle name="AggGreen 2 3 4 4 8" xfId="24625" xr:uid="{00000000-0005-0000-0000-0000360A0000}"/>
    <cellStyle name="AggGreen 2 3 4 4 9" xfId="28629" xr:uid="{00000000-0005-0000-0000-0000370A0000}"/>
    <cellStyle name="AggGreen 2 3 4 5" xfId="3615" xr:uid="{00000000-0005-0000-0000-0000380A0000}"/>
    <cellStyle name="AggGreen 2 3 4 5 10" xfId="40599" xr:uid="{00000000-0005-0000-0000-0000390A0000}"/>
    <cellStyle name="AggGreen 2 3 4 5 2" xfId="9143" xr:uid="{00000000-0005-0000-0000-00003A0A0000}"/>
    <cellStyle name="AggGreen 2 3 4 5 3" xfId="13050" xr:uid="{00000000-0005-0000-0000-00003B0A0000}"/>
    <cellStyle name="AggGreen 2 3 4 5 4" xfId="17142" xr:uid="{00000000-0005-0000-0000-00003C0A0000}"/>
    <cellStyle name="AggGreen 2 3 4 5 5" xfId="21072" xr:uid="{00000000-0005-0000-0000-00003D0A0000}"/>
    <cellStyle name="AggGreen 2 3 4 5 6" xfId="25098" xr:uid="{00000000-0005-0000-0000-00003E0A0000}"/>
    <cellStyle name="AggGreen 2 3 4 5 7" xfId="29087" xr:uid="{00000000-0005-0000-0000-00003F0A0000}"/>
    <cellStyle name="AggGreen 2 3 4 5 8" xfId="32918" xr:uid="{00000000-0005-0000-0000-0000400A0000}"/>
    <cellStyle name="AggGreen 2 3 4 5 9" xfId="36809" xr:uid="{00000000-0005-0000-0000-0000410A0000}"/>
    <cellStyle name="AggGreen 2 3 4 6" xfId="5594" xr:uid="{00000000-0005-0000-0000-0000420A0000}"/>
    <cellStyle name="AggGreen 2 3 4 6 10" xfId="42578" xr:uid="{00000000-0005-0000-0000-0000430A0000}"/>
    <cellStyle name="AggGreen 2 3 4 6 2" xfId="11122" xr:uid="{00000000-0005-0000-0000-0000440A0000}"/>
    <cellStyle name="AggGreen 2 3 4 6 3" xfId="15029" xr:uid="{00000000-0005-0000-0000-0000450A0000}"/>
    <cellStyle name="AggGreen 2 3 4 6 4" xfId="19121" xr:uid="{00000000-0005-0000-0000-0000460A0000}"/>
    <cellStyle name="AggGreen 2 3 4 6 5" xfId="23051" xr:uid="{00000000-0005-0000-0000-0000470A0000}"/>
    <cellStyle name="AggGreen 2 3 4 6 6" xfId="27077" xr:uid="{00000000-0005-0000-0000-0000480A0000}"/>
    <cellStyle name="AggGreen 2 3 4 6 7" xfId="31066" xr:uid="{00000000-0005-0000-0000-0000490A0000}"/>
    <cellStyle name="AggGreen 2 3 4 6 8" xfId="34897" xr:uid="{00000000-0005-0000-0000-00004A0A0000}"/>
    <cellStyle name="AggGreen 2 3 4 6 9" xfId="38788" xr:uid="{00000000-0005-0000-0000-00004B0A0000}"/>
    <cellStyle name="AggGreen 2 3 4 7" xfId="6605" xr:uid="{00000000-0005-0000-0000-00004C0A0000}"/>
    <cellStyle name="AggGreen 2 3 4 8" xfId="8045" xr:uid="{00000000-0005-0000-0000-00004D0A0000}"/>
    <cellStyle name="AggGreen 2 3 4 9" xfId="8130" xr:uid="{00000000-0005-0000-0000-00004E0A0000}"/>
    <cellStyle name="AggGreen 2 3 5" xfId="2665" xr:uid="{00000000-0005-0000-0000-00004F0A0000}"/>
    <cellStyle name="AggGreen 2 3 5 10" xfId="28174" xr:uid="{00000000-0005-0000-0000-0000500A0000}"/>
    <cellStyle name="AggGreen 2 3 5 11" xfId="31997" xr:uid="{00000000-0005-0000-0000-0000510A0000}"/>
    <cellStyle name="AggGreen 2 3 5 12" xfId="35904" xr:uid="{00000000-0005-0000-0000-0000520A0000}"/>
    <cellStyle name="AggGreen 2 3 5 13" xfId="39694" xr:uid="{00000000-0005-0000-0000-0000530A0000}"/>
    <cellStyle name="AggGreen 2 3 5 2" xfId="4966" xr:uid="{00000000-0005-0000-0000-0000540A0000}"/>
    <cellStyle name="AggGreen 2 3 5 2 10" xfId="41950" xr:uid="{00000000-0005-0000-0000-0000550A0000}"/>
    <cellStyle name="AggGreen 2 3 5 2 2" xfId="10494" xr:uid="{00000000-0005-0000-0000-0000560A0000}"/>
    <cellStyle name="AggGreen 2 3 5 2 3" xfId="14401" xr:uid="{00000000-0005-0000-0000-0000570A0000}"/>
    <cellStyle name="AggGreen 2 3 5 2 4" xfId="18493" xr:uid="{00000000-0005-0000-0000-0000580A0000}"/>
    <cellStyle name="AggGreen 2 3 5 2 5" xfId="22423" xr:uid="{00000000-0005-0000-0000-0000590A0000}"/>
    <cellStyle name="AggGreen 2 3 5 2 6" xfId="26449" xr:uid="{00000000-0005-0000-0000-00005A0A0000}"/>
    <cellStyle name="AggGreen 2 3 5 2 7" xfId="30438" xr:uid="{00000000-0005-0000-0000-00005B0A0000}"/>
    <cellStyle name="AggGreen 2 3 5 2 8" xfId="34269" xr:uid="{00000000-0005-0000-0000-00005C0A0000}"/>
    <cellStyle name="AggGreen 2 3 5 2 9" xfId="38160" xr:uid="{00000000-0005-0000-0000-00005D0A0000}"/>
    <cellStyle name="AggGreen 2 3 5 3" xfId="4338" xr:uid="{00000000-0005-0000-0000-00005E0A0000}"/>
    <cellStyle name="AggGreen 2 3 5 3 10" xfId="41322" xr:uid="{00000000-0005-0000-0000-00005F0A0000}"/>
    <cellStyle name="AggGreen 2 3 5 3 2" xfId="9866" xr:uid="{00000000-0005-0000-0000-0000600A0000}"/>
    <cellStyle name="AggGreen 2 3 5 3 3" xfId="13773" xr:uid="{00000000-0005-0000-0000-0000610A0000}"/>
    <cellStyle name="AggGreen 2 3 5 3 4" xfId="17865" xr:uid="{00000000-0005-0000-0000-0000620A0000}"/>
    <cellStyle name="AggGreen 2 3 5 3 5" xfId="21795" xr:uid="{00000000-0005-0000-0000-0000630A0000}"/>
    <cellStyle name="AggGreen 2 3 5 3 6" xfId="25821" xr:uid="{00000000-0005-0000-0000-0000640A0000}"/>
    <cellStyle name="AggGreen 2 3 5 3 7" xfId="29810" xr:uid="{00000000-0005-0000-0000-0000650A0000}"/>
    <cellStyle name="AggGreen 2 3 5 3 8" xfId="33641" xr:uid="{00000000-0005-0000-0000-0000660A0000}"/>
    <cellStyle name="AggGreen 2 3 5 3 9" xfId="37532" xr:uid="{00000000-0005-0000-0000-0000670A0000}"/>
    <cellStyle name="AggGreen 2 3 5 4" xfId="6047" xr:uid="{00000000-0005-0000-0000-0000680A0000}"/>
    <cellStyle name="AggGreen 2 3 5 4 10" xfId="43025" xr:uid="{00000000-0005-0000-0000-0000690A0000}"/>
    <cellStyle name="AggGreen 2 3 5 4 2" xfId="11576" xr:uid="{00000000-0005-0000-0000-00006A0A0000}"/>
    <cellStyle name="AggGreen 2 3 5 4 3" xfId="15480" xr:uid="{00000000-0005-0000-0000-00006B0A0000}"/>
    <cellStyle name="AggGreen 2 3 5 4 4" xfId="19574" xr:uid="{00000000-0005-0000-0000-00006C0A0000}"/>
    <cellStyle name="AggGreen 2 3 5 4 5" xfId="23501" xr:uid="{00000000-0005-0000-0000-00006D0A0000}"/>
    <cellStyle name="AggGreen 2 3 5 4 6" xfId="27528" xr:uid="{00000000-0005-0000-0000-00006E0A0000}"/>
    <cellStyle name="AggGreen 2 3 5 4 7" xfId="31513" xr:uid="{00000000-0005-0000-0000-00006F0A0000}"/>
    <cellStyle name="AggGreen 2 3 5 4 8" xfId="35346" xr:uid="{00000000-0005-0000-0000-0000700A0000}"/>
    <cellStyle name="AggGreen 2 3 5 4 9" xfId="39235" xr:uid="{00000000-0005-0000-0000-0000710A0000}"/>
    <cellStyle name="AggGreen 2 3 5 5" xfId="8200" xr:uid="{00000000-0005-0000-0000-0000720A0000}"/>
    <cellStyle name="AggGreen 2 3 5 6" xfId="12116" xr:uid="{00000000-0005-0000-0000-0000730A0000}"/>
    <cellStyle name="AggGreen 2 3 5 7" xfId="16209" xr:uid="{00000000-0005-0000-0000-0000740A0000}"/>
    <cellStyle name="AggGreen 2 3 5 8" xfId="20152" xr:uid="{00000000-0005-0000-0000-0000750A0000}"/>
    <cellStyle name="AggGreen 2 3 5 9" xfId="24170" xr:uid="{00000000-0005-0000-0000-0000760A0000}"/>
    <cellStyle name="AggGreen 2 3 6" xfId="3115" xr:uid="{00000000-0005-0000-0000-0000770A0000}"/>
    <cellStyle name="AggGreen 2 3 6 10" xfId="32447" xr:uid="{00000000-0005-0000-0000-0000780A0000}"/>
    <cellStyle name="AggGreen 2 3 6 11" xfId="36354" xr:uid="{00000000-0005-0000-0000-0000790A0000}"/>
    <cellStyle name="AggGreen 2 3 6 12" xfId="40144" xr:uid="{00000000-0005-0000-0000-00007A0A0000}"/>
    <cellStyle name="AggGreen 2 3 6 2" xfId="5416" xr:uid="{00000000-0005-0000-0000-00007B0A0000}"/>
    <cellStyle name="AggGreen 2 3 6 2 10" xfId="42400" xr:uid="{00000000-0005-0000-0000-00007C0A0000}"/>
    <cellStyle name="AggGreen 2 3 6 2 2" xfId="10944" xr:uid="{00000000-0005-0000-0000-00007D0A0000}"/>
    <cellStyle name="AggGreen 2 3 6 2 3" xfId="14851" xr:uid="{00000000-0005-0000-0000-00007E0A0000}"/>
    <cellStyle name="AggGreen 2 3 6 2 4" xfId="18943" xr:uid="{00000000-0005-0000-0000-00007F0A0000}"/>
    <cellStyle name="AggGreen 2 3 6 2 5" xfId="22873" xr:uid="{00000000-0005-0000-0000-0000800A0000}"/>
    <cellStyle name="AggGreen 2 3 6 2 6" xfId="26899" xr:uid="{00000000-0005-0000-0000-0000810A0000}"/>
    <cellStyle name="AggGreen 2 3 6 2 7" xfId="30888" xr:uid="{00000000-0005-0000-0000-0000820A0000}"/>
    <cellStyle name="AggGreen 2 3 6 2 8" xfId="34719" xr:uid="{00000000-0005-0000-0000-0000830A0000}"/>
    <cellStyle name="AggGreen 2 3 6 2 9" xfId="38610" xr:uid="{00000000-0005-0000-0000-0000840A0000}"/>
    <cellStyle name="AggGreen 2 3 6 3" xfId="4788" xr:uid="{00000000-0005-0000-0000-0000850A0000}"/>
    <cellStyle name="AggGreen 2 3 6 3 10" xfId="41772" xr:uid="{00000000-0005-0000-0000-0000860A0000}"/>
    <cellStyle name="AggGreen 2 3 6 3 2" xfId="10316" xr:uid="{00000000-0005-0000-0000-0000870A0000}"/>
    <cellStyle name="AggGreen 2 3 6 3 3" xfId="14223" xr:uid="{00000000-0005-0000-0000-0000880A0000}"/>
    <cellStyle name="AggGreen 2 3 6 3 4" xfId="18315" xr:uid="{00000000-0005-0000-0000-0000890A0000}"/>
    <cellStyle name="AggGreen 2 3 6 3 5" xfId="22245" xr:uid="{00000000-0005-0000-0000-00008A0A0000}"/>
    <cellStyle name="AggGreen 2 3 6 3 6" xfId="26271" xr:uid="{00000000-0005-0000-0000-00008B0A0000}"/>
    <cellStyle name="AggGreen 2 3 6 3 7" xfId="30260" xr:uid="{00000000-0005-0000-0000-00008C0A0000}"/>
    <cellStyle name="AggGreen 2 3 6 3 8" xfId="34091" xr:uid="{00000000-0005-0000-0000-00008D0A0000}"/>
    <cellStyle name="AggGreen 2 3 6 3 9" xfId="37982" xr:uid="{00000000-0005-0000-0000-00008E0A0000}"/>
    <cellStyle name="AggGreen 2 3 6 4" xfId="8650" xr:uid="{00000000-0005-0000-0000-00008F0A0000}"/>
    <cellStyle name="AggGreen 2 3 6 5" xfId="12566" xr:uid="{00000000-0005-0000-0000-0000900A0000}"/>
    <cellStyle name="AggGreen 2 3 6 6" xfId="16659" xr:uid="{00000000-0005-0000-0000-0000910A0000}"/>
    <cellStyle name="AggGreen 2 3 6 7" xfId="20602" xr:uid="{00000000-0005-0000-0000-0000920A0000}"/>
    <cellStyle name="AggGreen 2 3 6 8" xfId="24620" xr:uid="{00000000-0005-0000-0000-0000930A0000}"/>
    <cellStyle name="AggGreen 2 3 6 9" xfId="28624" xr:uid="{00000000-0005-0000-0000-0000940A0000}"/>
    <cellStyle name="AggGreen 2 3 7" xfId="3610" xr:uid="{00000000-0005-0000-0000-0000950A0000}"/>
    <cellStyle name="AggGreen 2 3 7 10" xfId="40594" xr:uid="{00000000-0005-0000-0000-0000960A0000}"/>
    <cellStyle name="AggGreen 2 3 7 2" xfId="9138" xr:uid="{00000000-0005-0000-0000-0000970A0000}"/>
    <cellStyle name="AggGreen 2 3 7 3" xfId="13045" xr:uid="{00000000-0005-0000-0000-0000980A0000}"/>
    <cellStyle name="AggGreen 2 3 7 4" xfId="17137" xr:uid="{00000000-0005-0000-0000-0000990A0000}"/>
    <cellStyle name="AggGreen 2 3 7 5" xfId="21067" xr:uid="{00000000-0005-0000-0000-00009A0A0000}"/>
    <cellStyle name="AggGreen 2 3 7 6" xfId="25093" xr:uid="{00000000-0005-0000-0000-00009B0A0000}"/>
    <cellStyle name="AggGreen 2 3 7 7" xfId="29082" xr:uid="{00000000-0005-0000-0000-00009C0A0000}"/>
    <cellStyle name="AggGreen 2 3 7 8" xfId="32913" xr:uid="{00000000-0005-0000-0000-00009D0A0000}"/>
    <cellStyle name="AggGreen 2 3 7 9" xfId="36804" xr:uid="{00000000-0005-0000-0000-00009E0A0000}"/>
    <cellStyle name="AggGreen 2 3 8" xfId="5589" xr:uid="{00000000-0005-0000-0000-00009F0A0000}"/>
    <cellStyle name="AggGreen 2 3 8 10" xfId="42573" xr:uid="{00000000-0005-0000-0000-0000A00A0000}"/>
    <cellStyle name="AggGreen 2 3 8 2" xfId="11117" xr:uid="{00000000-0005-0000-0000-0000A10A0000}"/>
    <cellStyle name="AggGreen 2 3 8 3" xfId="15024" xr:uid="{00000000-0005-0000-0000-0000A20A0000}"/>
    <cellStyle name="AggGreen 2 3 8 4" xfId="19116" xr:uid="{00000000-0005-0000-0000-0000A30A0000}"/>
    <cellStyle name="AggGreen 2 3 8 5" xfId="23046" xr:uid="{00000000-0005-0000-0000-0000A40A0000}"/>
    <cellStyle name="AggGreen 2 3 8 6" xfId="27072" xr:uid="{00000000-0005-0000-0000-0000A50A0000}"/>
    <cellStyle name="AggGreen 2 3 8 7" xfId="31061" xr:uid="{00000000-0005-0000-0000-0000A60A0000}"/>
    <cellStyle name="AggGreen 2 3 8 8" xfId="34892" xr:uid="{00000000-0005-0000-0000-0000A70A0000}"/>
    <cellStyle name="AggGreen 2 3 8 9" xfId="38783" xr:uid="{00000000-0005-0000-0000-0000A80A0000}"/>
    <cellStyle name="AggGreen 2 3 9" xfId="6600" xr:uid="{00000000-0005-0000-0000-0000A90A0000}"/>
    <cellStyle name="AggGreen 2 4" xfId="2660" xr:uid="{00000000-0005-0000-0000-0000AA0A0000}"/>
    <cellStyle name="AggGreen 2 4 10" xfId="28169" xr:uid="{00000000-0005-0000-0000-0000AB0A0000}"/>
    <cellStyle name="AggGreen 2 4 11" xfId="31992" xr:uid="{00000000-0005-0000-0000-0000AC0A0000}"/>
    <cellStyle name="AggGreen 2 4 12" xfId="35899" xr:uid="{00000000-0005-0000-0000-0000AD0A0000}"/>
    <cellStyle name="AggGreen 2 4 13" xfId="39689" xr:uid="{00000000-0005-0000-0000-0000AE0A0000}"/>
    <cellStyle name="AggGreen 2 4 2" xfId="4961" xr:uid="{00000000-0005-0000-0000-0000AF0A0000}"/>
    <cellStyle name="AggGreen 2 4 2 10" xfId="41945" xr:uid="{00000000-0005-0000-0000-0000B00A0000}"/>
    <cellStyle name="AggGreen 2 4 2 2" xfId="10489" xr:uid="{00000000-0005-0000-0000-0000B10A0000}"/>
    <cellStyle name="AggGreen 2 4 2 3" xfId="14396" xr:uid="{00000000-0005-0000-0000-0000B20A0000}"/>
    <cellStyle name="AggGreen 2 4 2 4" xfId="18488" xr:uid="{00000000-0005-0000-0000-0000B30A0000}"/>
    <cellStyle name="AggGreen 2 4 2 5" xfId="22418" xr:uid="{00000000-0005-0000-0000-0000B40A0000}"/>
    <cellStyle name="AggGreen 2 4 2 6" xfId="26444" xr:uid="{00000000-0005-0000-0000-0000B50A0000}"/>
    <cellStyle name="AggGreen 2 4 2 7" xfId="30433" xr:uid="{00000000-0005-0000-0000-0000B60A0000}"/>
    <cellStyle name="AggGreen 2 4 2 8" xfId="34264" xr:uid="{00000000-0005-0000-0000-0000B70A0000}"/>
    <cellStyle name="AggGreen 2 4 2 9" xfId="38155" xr:uid="{00000000-0005-0000-0000-0000B80A0000}"/>
    <cellStyle name="AggGreen 2 4 3" xfId="4333" xr:uid="{00000000-0005-0000-0000-0000B90A0000}"/>
    <cellStyle name="AggGreen 2 4 3 10" xfId="41317" xr:uid="{00000000-0005-0000-0000-0000BA0A0000}"/>
    <cellStyle name="AggGreen 2 4 3 2" xfId="9861" xr:uid="{00000000-0005-0000-0000-0000BB0A0000}"/>
    <cellStyle name="AggGreen 2 4 3 3" xfId="13768" xr:uid="{00000000-0005-0000-0000-0000BC0A0000}"/>
    <cellStyle name="AggGreen 2 4 3 4" xfId="17860" xr:uid="{00000000-0005-0000-0000-0000BD0A0000}"/>
    <cellStyle name="AggGreen 2 4 3 5" xfId="21790" xr:uid="{00000000-0005-0000-0000-0000BE0A0000}"/>
    <cellStyle name="AggGreen 2 4 3 6" xfId="25816" xr:uid="{00000000-0005-0000-0000-0000BF0A0000}"/>
    <cellStyle name="AggGreen 2 4 3 7" xfId="29805" xr:uid="{00000000-0005-0000-0000-0000C00A0000}"/>
    <cellStyle name="AggGreen 2 4 3 8" xfId="33636" xr:uid="{00000000-0005-0000-0000-0000C10A0000}"/>
    <cellStyle name="AggGreen 2 4 3 9" xfId="37527" xr:uid="{00000000-0005-0000-0000-0000C20A0000}"/>
    <cellStyle name="AggGreen 2 4 4" xfId="6042" xr:uid="{00000000-0005-0000-0000-0000C30A0000}"/>
    <cellStyle name="AggGreen 2 4 4 10" xfId="43020" xr:uid="{00000000-0005-0000-0000-0000C40A0000}"/>
    <cellStyle name="AggGreen 2 4 4 2" xfId="11571" xr:uid="{00000000-0005-0000-0000-0000C50A0000}"/>
    <cellStyle name="AggGreen 2 4 4 3" xfId="15475" xr:uid="{00000000-0005-0000-0000-0000C60A0000}"/>
    <cellStyle name="AggGreen 2 4 4 4" xfId="19569" xr:uid="{00000000-0005-0000-0000-0000C70A0000}"/>
    <cellStyle name="AggGreen 2 4 4 5" xfId="23496" xr:uid="{00000000-0005-0000-0000-0000C80A0000}"/>
    <cellStyle name="AggGreen 2 4 4 6" xfId="27523" xr:uid="{00000000-0005-0000-0000-0000C90A0000}"/>
    <cellStyle name="AggGreen 2 4 4 7" xfId="31508" xr:uid="{00000000-0005-0000-0000-0000CA0A0000}"/>
    <cellStyle name="AggGreen 2 4 4 8" xfId="35341" xr:uid="{00000000-0005-0000-0000-0000CB0A0000}"/>
    <cellStyle name="AggGreen 2 4 4 9" xfId="39230" xr:uid="{00000000-0005-0000-0000-0000CC0A0000}"/>
    <cellStyle name="AggGreen 2 4 5" xfId="8195" xr:uid="{00000000-0005-0000-0000-0000CD0A0000}"/>
    <cellStyle name="AggGreen 2 4 6" xfId="12111" xr:uid="{00000000-0005-0000-0000-0000CE0A0000}"/>
    <cellStyle name="AggGreen 2 4 7" xfId="16204" xr:uid="{00000000-0005-0000-0000-0000CF0A0000}"/>
    <cellStyle name="AggGreen 2 4 8" xfId="20147" xr:uid="{00000000-0005-0000-0000-0000D00A0000}"/>
    <cellStyle name="AggGreen 2 4 9" xfId="24165" xr:uid="{00000000-0005-0000-0000-0000D10A0000}"/>
    <cellStyle name="AggGreen 2 5" xfId="3110" xr:uid="{00000000-0005-0000-0000-0000D20A0000}"/>
    <cellStyle name="AggGreen 2 5 10" xfId="32442" xr:uid="{00000000-0005-0000-0000-0000D30A0000}"/>
    <cellStyle name="AggGreen 2 5 11" xfId="36349" xr:uid="{00000000-0005-0000-0000-0000D40A0000}"/>
    <cellStyle name="AggGreen 2 5 12" xfId="40139" xr:uid="{00000000-0005-0000-0000-0000D50A0000}"/>
    <cellStyle name="AggGreen 2 5 2" xfId="5411" xr:uid="{00000000-0005-0000-0000-0000D60A0000}"/>
    <cellStyle name="AggGreen 2 5 2 10" xfId="42395" xr:uid="{00000000-0005-0000-0000-0000D70A0000}"/>
    <cellStyle name="AggGreen 2 5 2 2" xfId="10939" xr:uid="{00000000-0005-0000-0000-0000D80A0000}"/>
    <cellStyle name="AggGreen 2 5 2 3" xfId="14846" xr:uid="{00000000-0005-0000-0000-0000D90A0000}"/>
    <cellStyle name="AggGreen 2 5 2 4" xfId="18938" xr:uid="{00000000-0005-0000-0000-0000DA0A0000}"/>
    <cellStyle name="AggGreen 2 5 2 5" xfId="22868" xr:uid="{00000000-0005-0000-0000-0000DB0A0000}"/>
    <cellStyle name="AggGreen 2 5 2 6" xfId="26894" xr:uid="{00000000-0005-0000-0000-0000DC0A0000}"/>
    <cellStyle name="AggGreen 2 5 2 7" xfId="30883" xr:uid="{00000000-0005-0000-0000-0000DD0A0000}"/>
    <cellStyle name="AggGreen 2 5 2 8" xfId="34714" xr:uid="{00000000-0005-0000-0000-0000DE0A0000}"/>
    <cellStyle name="AggGreen 2 5 2 9" xfId="38605" xr:uid="{00000000-0005-0000-0000-0000DF0A0000}"/>
    <cellStyle name="AggGreen 2 5 3" xfId="4783" xr:uid="{00000000-0005-0000-0000-0000E00A0000}"/>
    <cellStyle name="AggGreen 2 5 3 10" xfId="41767" xr:uid="{00000000-0005-0000-0000-0000E10A0000}"/>
    <cellStyle name="AggGreen 2 5 3 2" xfId="10311" xr:uid="{00000000-0005-0000-0000-0000E20A0000}"/>
    <cellStyle name="AggGreen 2 5 3 3" xfId="14218" xr:uid="{00000000-0005-0000-0000-0000E30A0000}"/>
    <cellStyle name="AggGreen 2 5 3 4" xfId="18310" xr:uid="{00000000-0005-0000-0000-0000E40A0000}"/>
    <cellStyle name="AggGreen 2 5 3 5" xfId="22240" xr:uid="{00000000-0005-0000-0000-0000E50A0000}"/>
    <cellStyle name="AggGreen 2 5 3 6" xfId="26266" xr:uid="{00000000-0005-0000-0000-0000E60A0000}"/>
    <cellStyle name="AggGreen 2 5 3 7" xfId="30255" xr:uid="{00000000-0005-0000-0000-0000E70A0000}"/>
    <cellStyle name="AggGreen 2 5 3 8" xfId="34086" xr:uid="{00000000-0005-0000-0000-0000E80A0000}"/>
    <cellStyle name="AggGreen 2 5 3 9" xfId="37977" xr:uid="{00000000-0005-0000-0000-0000E90A0000}"/>
    <cellStyle name="AggGreen 2 5 4" xfId="8645" xr:uid="{00000000-0005-0000-0000-0000EA0A0000}"/>
    <cellStyle name="AggGreen 2 5 5" xfId="12561" xr:uid="{00000000-0005-0000-0000-0000EB0A0000}"/>
    <cellStyle name="AggGreen 2 5 6" xfId="16654" xr:uid="{00000000-0005-0000-0000-0000EC0A0000}"/>
    <cellStyle name="AggGreen 2 5 7" xfId="20597" xr:uid="{00000000-0005-0000-0000-0000ED0A0000}"/>
    <cellStyle name="AggGreen 2 5 8" xfId="24615" xr:uid="{00000000-0005-0000-0000-0000EE0A0000}"/>
    <cellStyle name="AggGreen 2 5 9" xfId="28619" xr:uid="{00000000-0005-0000-0000-0000EF0A0000}"/>
    <cellStyle name="AggGreen 2 6" xfId="3605" xr:uid="{00000000-0005-0000-0000-0000F00A0000}"/>
    <cellStyle name="AggGreen 2 6 10" xfId="40589" xr:uid="{00000000-0005-0000-0000-0000F10A0000}"/>
    <cellStyle name="AggGreen 2 6 2" xfId="9133" xr:uid="{00000000-0005-0000-0000-0000F20A0000}"/>
    <cellStyle name="AggGreen 2 6 3" xfId="13040" xr:uid="{00000000-0005-0000-0000-0000F30A0000}"/>
    <cellStyle name="AggGreen 2 6 4" xfId="17132" xr:uid="{00000000-0005-0000-0000-0000F40A0000}"/>
    <cellStyle name="AggGreen 2 6 5" xfId="21062" xr:uid="{00000000-0005-0000-0000-0000F50A0000}"/>
    <cellStyle name="AggGreen 2 6 6" xfId="25088" xr:uid="{00000000-0005-0000-0000-0000F60A0000}"/>
    <cellStyle name="AggGreen 2 6 7" xfId="29077" xr:uid="{00000000-0005-0000-0000-0000F70A0000}"/>
    <cellStyle name="AggGreen 2 6 8" xfId="32908" xr:uid="{00000000-0005-0000-0000-0000F80A0000}"/>
    <cellStyle name="AggGreen 2 6 9" xfId="36799" xr:uid="{00000000-0005-0000-0000-0000F90A0000}"/>
    <cellStyle name="AggGreen 2 7" xfId="5584" xr:uid="{00000000-0005-0000-0000-0000FA0A0000}"/>
    <cellStyle name="AggGreen 2 7 10" xfId="42568" xr:uid="{00000000-0005-0000-0000-0000FB0A0000}"/>
    <cellStyle name="AggGreen 2 7 2" xfId="11112" xr:uid="{00000000-0005-0000-0000-0000FC0A0000}"/>
    <cellStyle name="AggGreen 2 7 3" xfId="15019" xr:uid="{00000000-0005-0000-0000-0000FD0A0000}"/>
    <cellStyle name="AggGreen 2 7 4" xfId="19111" xr:uid="{00000000-0005-0000-0000-0000FE0A0000}"/>
    <cellStyle name="AggGreen 2 7 5" xfId="23041" xr:uid="{00000000-0005-0000-0000-0000FF0A0000}"/>
    <cellStyle name="AggGreen 2 7 6" xfId="27067" xr:uid="{00000000-0005-0000-0000-0000000B0000}"/>
    <cellStyle name="AggGreen 2 7 7" xfId="31056" xr:uid="{00000000-0005-0000-0000-0000010B0000}"/>
    <cellStyle name="AggGreen 2 7 8" xfId="34887" xr:uid="{00000000-0005-0000-0000-0000020B0000}"/>
    <cellStyle name="AggGreen 2 7 9" xfId="38778" xr:uid="{00000000-0005-0000-0000-0000030B0000}"/>
    <cellStyle name="AggGreen 2 8" xfId="6595" xr:uid="{00000000-0005-0000-0000-0000040B0000}"/>
    <cellStyle name="AggGreen 2 9" xfId="8055" xr:uid="{00000000-0005-0000-0000-0000050B0000}"/>
    <cellStyle name="AggGreen 3" xfId="155" xr:uid="{00000000-0005-0000-0000-0000060B0000}"/>
    <cellStyle name="AggGreen 3 10" xfId="8132" xr:uid="{00000000-0005-0000-0000-0000070B0000}"/>
    <cellStyle name="AggGreen 3 11" xfId="16106" xr:uid="{00000000-0005-0000-0000-0000080B0000}"/>
    <cellStyle name="AggGreen 3 12" xfId="12096" xr:uid="{00000000-0005-0000-0000-0000090B0000}"/>
    <cellStyle name="AggGreen 3 13" xfId="24018" xr:uid="{00000000-0005-0000-0000-00000A0B0000}"/>
    <cellStyle name="AggGreen 3 14" xfId="28101" xr:uid="{00000000-0005-0000-0000-00000B0B0000}"/>
    <cellStyle name="AggGreen 3 15" xfId="24150" xr:uid="{00000000-0005-0000-0000-00000C0B0000}"/>
    <cellStyle name="AggGreen 3 16" xfId="35863" xr:uid="{00000000-0005-0000-0000-00000D0B0000}"/>
    <cellStyle name="AggGreen 3 2" xfId="156" xr:uid="{00000000-0005-0000-0000-00000E0B0000}"/>
    <cellStyle name="AggGreen 3 2 10" xfId="16105" xr:uid="{00000000-0005-0000-0000-00000F0B0000}"/>
    <cellStyle name="AggGreen 3 2 11" xfId="12038" xr:uid="{00000000-0005-0000-0000-0000100B0000}"/>
    <cellStyle name="AggGreen 3 2 12" xfId="24017" xr:uid="{00000000-0005-0000-0000-0000110B0000}"/>
    <cellStyle name="AggGreen 3 2 13" xfId="28100" xr:uid="{00000000-0005-0000-0000-0000120B0000}"/>
    <cellStyle name="AggGreen 3 2 14" xfId="24085" xr:uid="{00000000-0005-0000-0000-0000130B0000}"/>
    <cellStyle name="AggGreen 3 2 15" xfId="35862" xr:uid="{00000000-0005-0000-0000-0000140B0000}"/>
    <cellStyle name="AggGreen 3 2 2" xfId="157" xr:uid="{00000000-0005-0000-0000-0000150B0000}"/>
    <cellStyle name="AggGreen 3 2 2 10" xfId="7455" xr:uid="{00000000-0005-0000-0000-0000160B0000}"/>
    <cellStyle name="AggGreen 3 2 2 11" xfId="24016" xr:uid="{00000000-0005-0000-0000-0000170B0000}"/>
    <cellStyle name="AggGreen 3 2 2 12" xfId="28099" xr:uid="{00000000-0005-0000-0000-0000180B0000}"/>
    <cellStyle name="AggGreen 3 2 2 13" xfId="8163" xr:uid="{00000000-0005-0000-0000-0000190B0000}"/>
    <cellStyle name="AggGreen 3 2 2 14" xfId="35861" xr:uid="{00000000-0005-0000-0000-00001A0B0000}"/>
    <cellStyle name="AggGreen 3 2 2 2" xfId="2674" xr:uid="{00000000-0005-0000-0000-00001B0B0000}"/>
    <cellStyle name="AggGreen 3 2 2 2 10" xfId="28183" xr:uid="{00000000-0005-0000-0000-00001C0B0000}"/>
    <cellStyle name="AggGreen 3 2 2 2 11" xfId="32006" xr:uid="{00000000-0005-0000-0000-00001D0B0000}"/>
    <cellStyle name="AggGreen 3 2 2 2 12" xfId="35913" xr:uid="{00000000-0005-0000-0000-00001E0B0000}"/>
    <cellStyle name="AggGreen 3 2 2 2 13" xfId="39703" xr:uid="{00000000-0005-0000-0000-00001F0B0000}"/>
    <cellStyle name="AggGreen 3 2 2 2 2" xfId="4975" xr:uid="{00000000-0005-0000-0000-0000200B0000}"/>
    <cellStyle name="AggGreen 3 2 2 2 2 10" xfId="41959" xr:uid="{00000000-0005-0000-0000-0000210B0000}"/>
    <cellStyle name="AggGreen 3 2 2 2 2 2" xfId="10503" xr:uid="{00000000-0005-0000-0000-0000220B0000}"/>
    <cellStyle name="AggGreen 3 2 2 2 2 3" xfId="14410" xr:uid="{00000000-0005-0000-0000-0000230B0000}"/>
    <cellStyle name="AggGreen 3 2 2 2 2 4" xfId="18502" xr:uid="{00000000-0005-0000-0000-0000240B0000}"/>
    <cellStyle name="AggGreen 3 2 2 2 2 5" xfId="22432" xr:uid="{00000000-0005-0000-0000-0000250B0000}"/>
    <cellStyle name="AggGreen 3 2 2 2 2 6" xfId="26458" xr:uid="{00000000-0005-0000-0000-0000260B0000}"/>
    <cellStyle name="AggGreen 3 2 2 2 2 7" xfId="30447" xr:uid="{00000000-0005-0000-0000-0000270B0000}"/>
    <cellStyle name="AggGreen 3 2 2 2 2 8" xfId="34278" xr:uid="{00000000-0005-0000-0000-0000280B0000}"/>
    <cellStyle name="AggGreen 3 2 2 2 2 9" xfId="38169" xr:uid="{00000000-0005-0000-0000-0000290B0000}"/>
    <cellStyle name="AggGreen 3 2 2 2 3" xfId="4347" xr:uid="{00000000-0005-0000-0000-00002A0B0000}"/>
    <cellStyle name="AggGreen 3 2 2 2 3 10" xfId="41331" xr:uid="{00000000-0005-0000-0000-00002B0B0000}"/>
    <cellStyle name="AggGreen 3 2 2 2 3 2" xfId="9875" xr:uid="{00000000-0005-0000-0000-00002C0B0000}"/>
    <cellStyle name="AggGreen 3 2 2 2 3 3" xfId="13782" xr:uid="{00000000-0005-0000-0000-00002D0B0000}"/>
    <cellStyle name="AggGreen 3 2 2 2 3 4" xfId="17874" xr:uid="{00000000-0005-0000-0000-00002E0B0000}"/>
    <cellStyle name="AggGreen 3 2 2 2 3 5" xfId="21804" xr:uid="{00000000-0005-0000-0000-00002F0B0000}"/>
    <cellStyle name="AggGreen 3 2 2 2 3 6" xfId="25830" xr:uid="{00000000-0005-0000-0000-0000300B0000}"/>
    <cellStyle name="AggGreen 3 2 2 2 3 7" xfId="29819" xr:uid="{00000000-0005-0000-0000-0000310B0000}"/>
    <cellStyle name="AggGreen 3 2 2 2 3 8" xfId="33650" xr:uid="{00000000-0005-0000-0000-0000320B0000}"/>
    <cellStyle name="AggGreen 3 2 2 2 3 9" xfId="37541" xr:uid="{00000000-0005-0000-0000-0000330B0000}"/>
    <cellStyle name="AggGreen 3 2 2 2 4" xfId="6056" xr:uid="{00000000-0005-0000-0000-0000340B0000}"/>
    <cellStyle name="AggGreen 3 2 2 2 4 10" xfId="43034" xr:uid="{00000000-0005-0000-0000-0000350B0000}"/>
    <cellStyle name="AggGreen 3 2 2 2 4 2" xfId="11585" xr:uid="{00000000-0005-0000-0000-0000360B0000}"/>
    <cellStyle name="AggGreen 3 2 2 2 4 3" xfId="15489" xr:uid="{00000000-0005-0000-0000-0000370B0000}"/>
    <cellStyle name="AggGreen 3 2 2 2 4 4" xfId="19583" xr:uid="{00000000-0005-0000-0000-0000380B0000}"/>
    <cellStyle name="AggGreen 3 2 2 2 4 5" xfId="23510" xr:uid="{00000000-0005-0000-0000-0000390B0000}"/>
    <cellStyle name="AggGreen 3 2 2 2 4 6" xfId="27537" xr:uid="{00000000-0005-0000-0000-00003A0B0000}"/>
    <cellStyle name="AggGreen 3 2 2 2 4 7" xfId="31522" xr:uid="{00000000-0005-0000-0000-00003B0B0000}"/>
    <cellStyle name="AggGreen 3 2 2 2 4 8" xfId="35355" xr:uid="{00000000-0005-0000-0000-00003C0B0000}"/>
    <cellStyle name="AggGreen 3 2 2 2 4 9" xfId="39244" xr:uid="{00000000-0005-0000-0000-00003D0B0000}"/>
    <cellStyle name="AggGreen 3 2 2 2 5" xfId="8209" xr:uid="{00000000-0005-0000-0000-00003E0B0000}"/>
    <cellStyle name="AggGreen 3 2 2 2 6" xfId="12125" xr:uid="{00000000-0005-0000-0000-00003F0B0000}"/>
    <cellStyle name="AggGreen 3 2 2 2 7" xfId="16218" xr:uid="{00000000-0005-0000-0000-0000400B0000}"/>
    <cellStyle name="AggGreen 3 2 2 2 8" xfId="20161" xr:uid="{00000000-0005-0000-0000-0000410B0000}"/>
    <cellStyle name="AggGreen 3 2 2 2 9" xfId="24179" xr:uid="{00000000-0005-0000-0000-0000420B0000}"/>
    <cellStyle name="AggGreen 3 2 2 3" xfId="3124" xr:uid="{00000000-0005-0000-0000-0000430B0000}"/>
    <cellStyle name="AggGreen 3 2 2 3 10" xfId="32456" xr:uid="{00000000-0005-0000-0000-0000440B0000}"/>
    <cellStyle name="AggGreen 3 2 2 3 11" xfId="36363" xr:uid="{00000000-0005-0000-0000-0000450B0000}"/>
    <cellStyle name="AggGreen 3 2 2 3 12" xfId="40153" xr:uid="{00000000-0005-0000-0000-0000460B0000}"/>
    <cellStyle name="AggGreen 3 2 2 3 2" xfId="5425" xr:uid="{00000000-0005-0000-0000-0000470B0000}"/>
    <cellStyle name="AggGreen 3 2 2 3 2 10" xfId="42409" xr:uid="{00000000-0005-0000-0000-0000480B0000}"/>
    <cellStyle name="AggGreen 3 2 2 3 2 2" xfId="10953" xr:uid="{00000000-0005-0000-0000-0000490B0000}"/>
    <cellStyle name="AggGreen 3 2 2 3 2 3" xfId="14860" xr:uid="{00000000-0005-0000-0000-00004A0B0000}"/>
    <cellStyle name="AggGreen 3 2 2 3 2 4" xfId="18952" xr:uid="{00000000-0005-0000-0000-00004B0B0000}"/>
    <cellStyle name="AggGreen 3 2 2 3 2 5" xfId="22882" xr:uid="{00000000-0005-0000-0000-00004C0B0000}"/>
    <cellStyle name="AggGreen 3 2 2 3 2 6" xfId="26908" xr:uid="{00000000-0005-0000-0000-00004D0B0000}"/>
    <cellStyle name="AggGreen 3 2 2 3 2 7" xfId="30897" xr:uid="{00000000-0005-0000-0000-00004E0B0000}"/>
    <cellStyle name="AggGreen 3 2 2 3 2 8" xfId="34728" xr:uid="{00000000-0005-0000-0000-00004F0B0000}"/>
    <cellStyle name="AggGreen 3 2 2 3 2 9" xfId="38619" xr:uid="{00000000-0005-0000-0000-0000500B0000}"/>
    <cellStyle name="AggGreen 3 2 2 3 3" xfId="4797" xr:uid="{00000000-0005-0000-0000-0000510B0000}"/>
    <cellStyle name="AggGreen 3 2 2 3 3 10" xfId="41781" xr:uid="{00000000-0005-0000-0000-0000520B0000}"/>
    <cellStyle name="AggGreen 3 2 2 3 3 2" xfId="10325" xr:uid="{00000000-0005-0000-0000-0000530B0000}"/>
    <cellStyle name="AggGreen 3 2 2 3 3 3" xfId="14232" xr:uid="{00000000-0005-0000-0000-0000540B0000}"/>
    <cellStyle name="AggGreen 3 2 2 3 3 4" xfId="18324" xr:uid="{00000000-0005-0000-0000-0000550B0000}"/>
    <cellStyle name="AggGreen 3 2 2 3 3 5" xfId="22254" xr:uid="{00000000-0005-0000-0000-0000560B0000}"/>
    <cellStyle name="AggGreen 3 2 2 3 3 6" xfId="26280" xr:uid="{00000000-0005-0000-0000-0000570B0000}"/>
    <cellStyle name="AggGreen 3 2 2 3 3 7" xfId="30269" xr:uid="{00000000-0005-0000-0000-0000580B0000}"/>
    <cellStyle name="AggGreen 3 2 2 3 3 8" xfId="34100" xr:uid="{00000000-0005-0000-0000-0000590B0000}"/>
    <cellStyle name="AggGreen 3 2 2 3 3 9" xfId="37991" xr:uid="{00000000-0005-0000-0000-00005A0B0000}"/>
    <cellStyle name="AggGreen 3 2 2 3 4" xfId="8659" xr:uid="{00000000-0005-0000-0000-00005B0B0000}"/>
    <cellStyle name="AggGreen 3 2 2 3 5" xfId="12575" xr:uid="{00000000-0005-0000-0000-00005C0B0000}"/>
    <cellStyle name="AggGreen 3 2 2 3 6" xfId="16668" xr:uid="{00000000-0005-0000-0000-00005D0B0000}"/>
    <cellStyle name="AggGreen 3 2 2 3 7" xfId="20611" xr:uid="{00000000-0005-0000-0000-00005E0B0000}"/>
    <cellStyle name="AggGreen 3 2 2 3 8" xfId="24629" xr:uid="{00000000-0005-0000-0000-00005F0B0000}"/>
    <cellStyle name="AggGreen 3 2 2 3 9" xfId="28633" xr:uid="{00000000-0005-0000-0000-0000600B0000}"/>
    <cellStyle name="AggGreen 3 2 2 4" xfId="3619" xr:uid="{00000000-0005-0000-0000-0000610B0000}"/>
    <cellStyle name="AggGreen 3 2 2 4 10" xfId="40603" xr:uid="{00000000-0005-0000-0000-0000620B0000}"/>
    <cellStyle name="AggGreen 3 2 2 4 2" xfId="9147" xr:uid="{00000000-0005-0000-0000-0000630B0000}"/>
    <cellStyle name="AggGreen 3 2 2 4 3" xfId="13054" xr:uid="{00000000-0005-0000-0000-0000640B0000}"/>
    <cellStyle name="AggGreen 3 2 2 4 4" xfId="17146" xr:uid="{00000000-0005-0000-0000-0000650B0000}"/>
    <cellStyle name="AggGreen 3 2 2 4 5" xfId="21076" xr:uid="{00000000-0005-0000-0000-0000660B0000}"/>
    <cellStyle name="AggGreen 3 2 2 4 6" xfId="25102" xr:uid="{00000000-0005-0000-0000-0000670B0000}"/>
    <cellStyle name="AggGreen 3 2 2 4 7" xfId="29091" xr:uid="{00000000-0005-0000-0000-0000680B0000}"/>
    <cellStyle name="AggGreen 3 2 2 4 8" xfId="32922" xr:uid="{00000000-0005-0000-0000-0000690B0000}"/>
    <cellStyle name="AggGreen 3 2 2 4 9" xfId="36813" xr:uid="{00000000-0005-0000-0000-00006A0B0000}"/>
    <cellStyle name="AggGreen 3 2 2 5" xfId="5598" xr:uid="{00000000-0005-0000-0000-00006B0B0000}"/>
    <cellStyle name="AggGreen 3 2 2 5 10" xfId="42582" xr:uid="{00000000-0005-0000-0000-00006C0B0000}"/>
    <cellStyle name="AggGreen 3 2 2 5 2" xfId="11126" xr:uid="{00000000-0005-0000-0000-00006D0B0000}"/>
    <cellStyle name="AggGreen 3 2 2 5 3" xfId="15033" xr:uid="{00000000-0005-0000-0000-00006E0B0000}"/>
    <cellStyle name="AggGreen 3 2 2 5 4" xfId="19125" xr:uid="{00000000-0005-0000-0000-00006F0B0000}"/>
    <cellStyle name="AggGreen 3 2 2 5 5" xfId="23055" xr:uid="{00000000-0005-0000-0000-0000700B0000}"/>
    <cellStyle name="AggGreen 3 2 2 5 6" xfId="27081" xr:uid="{00000000-0005-0000-0000-0000710B0000}"/>
    <cellStyle name="AggGreen 3 2 2 5 7" xfId="31070" xr:uid="{00000000-0005-0000-0000-0000720B0000}"/>
    <cellStyle name="AggGreen 3 2 2 5 8" xfId="34901" xr:uid="{00000000-0005-0000-0000-0000730B0000}"/>
    <cellStyle name="AggGreen 3 2 2 5 9" xfId="38792" xr:uid="{00000000-0005-0000-0000-0000740B0000}"/>
    <cellStyle name="AggGreen 3 2 2 6" xfId="6609" xr:uid="{00000000-0005-0000-0000-0000750B0000}"/>
    <cellStyle name="AggGreen 3 2 2 7" xfId="8041" xr:uid="{00000000-0005-0000-0000-0000760B0000}"/>
    <cellStyle name="AggGreen 3 2 2 8" xfId="7199" xr:uid="{00000000-0005-0000-0000-0000770B0000}"/>
    <cellStyle name="AggGreen 3 2 2 9" xfId="16104" xr:uid="{00000000-0005-0000-0000-0000780B0000}"/>
    <cellStyle name="AggGreen 3 2 3" xfId="2673" xr:uid="{00000000-0005-0000-0000-0000790B0000}"/>
    <cellStyle name="AggGreen 3 2 3 10" xfId="28182" xr:uid="{00000000-0005-0000-0000-00007A0B0000}"/>
    <cellStyle name="AggGreen 3 2 3 11" xfId="32005" xr:uid="{00000000-0005-0000-0000-00007B0B0000}"/>
    <cellStyle name="AggGreen 3 2 3 12" xfId="35912" xr:uid="{00000000-0005-0000-0000-00007C0B0000}"/>
    <cellStyle name="AggGreen 3 2 3 13" xfId="39702" xr:uid="{00000000-0005-0000-0000-00007D0B0000}"/>
    <cellStyle name="AggGreen 3 2 3 2" xfId="4974" xr:uid="{00000000-0005-0000-0000-00007E0B0000}"/>
    <cellStyle name="AggGreen 3 2 3 2 10" xfId="41958" xr:uid="{00000000-0005-0000-0000-00007F0B0000}"/>
    <cellStyle name="AggGreen 3 2 3 2 2" xfId="10502" xr:uid="{00000000-0005-0000-0000-0000800B0000}"/>
    <cellStyle name="AggGreen 3 2 3 2 3" xfId="14409" xr:uid="{00000000-0005-0000-0000-0000810B0000}"/>
    <cellStyle name="AggGreen 3 2 3 2 4" xfId="18501" xr:uid="{00000000-0005-0000-0000-0000820B0000}"/>
    <cellStyle name="AggGreen 3 2 3 2 5" xfId="22431" xr:uid="{00000000-0005-0000-0000-0000830B0000}"/>
    <cellStyle name="AggGreen 3 2 3 2 6" xfId="26457" xr:uid="{00000000-0005-0000-0000-0000840B0000}"/>
    <cellStyle name="AggGreen 3 2 3 2 7" xfId="30446" xr:uid="{00000000-0005-0000-0000-0000850B0000}"/>
    <cellStyle name="AggGreen 3 2 3 2 8" xfId="34277" xr:uid="{00000000-0005-0000-0000-0000860B0000}"/>
    <cellStyle name="AggGreen 3 2 3 2 9" xfId="38168" xr:uid="{00000000-0005-0000-0000-0000870B0000}"/>
    <cellStyle name="AggGreen 3 2 3 3" xfId="4346" xr:uid="{00000000-0005-0000-0000-0000880B0000}"/>
    <cellStyle name="AggGreen 3 2 3 3 10" xfId="41330" xr:uid="{00000000-0005-0000-0000-0000890B0000}"/>
    <cellStyle name="AggGreen 3 2 3 3 2" xfId="9874" xr:uid="{00000000-0005-0000-0000-00008A0B0000}"/>
    <cellStyle name="AggGreen 3 2 3 3 3" xfId="13781" xr:uid="{00000000-0005-0000-0000-00008B0B0000}"/>
    <cellStyle name="AggGreen 3 2 3 3 4" xfId="17873" xr:uid="{00000000-0005-0000-0000-00008C0B0000}"/>
    <cellStyle name="AggGreen 3 2 3 3 5" xfId="21803" xr:uid="{00000000-0005-0000-0000-00008D0B0000}"/>
    <cellStyle name="AggGreen 3 2 3 3 6" xfId="25829" xr:uid="{00000000-0005-0000-0000-00008E0B0000}"/>
    <cellStyle name="AggGreen 3 2 3 3 7" xfId="29818" xr:uid="{00000000-0005-0000-0000-00008F0B0000}"/>
    <cellStyle name="AggGreen 3 2 3 3 8" xfId="33649" xr:uid="{00000000-0005-0000-0000-0000900B0000}"/>
    <cellStyle name="AggGreen 3 2 3 3 9" xfId="37540" xr:uid="{00000000-0005-0000-0000-0000910B0000}"/>
    <cellStyle name="AggGreen 3 2 3 4" xfId="6055" xr:uid="{00000000-0005-0000-0000-0000920B0000}"/>
    <cellStyle name="AggGreen 3 2 3 4 10" xfId="43033" xr:uid="{00000000-0005-0000-0000-0000930B0000}"/>
    <cellStyle name="AggGreen 3 2 3 4 2" xfId="11584" xr:uid="{00000000-0005-0000-0000-0000940B0000}"/>
    <cellStyle name="AggGreen 3 2 3 4 3" xfId="15488" xr:uid="{00000000-0005-0000-0000-0000950B0000}"/>
    <cellStyle name="AggGreen 3 2 3 4 4" xfId="19582" xr:uid="{00000000-0005-0000-0000-0000960B0000}"/>
    <cellStyle name="AggGreen 3 2 3 4 5" xfId="23509" xr:uid="{00000000-0005-0000-0000-0000970B0000}"/>
    <cellStyle name="AggGreen 3 2 3 4 6" xfId="27536" xr:uid="{00000000-0005-0000-0000-0000980B0000}"/>
    <cellStyle name="AggGreen 3 2 3 4 7" xfId="31521" xr:uid="{00000000-0005-0000-0000-0000990B0000}"/>
    <cellStyle name="AggGreen 3 2 3 4 8" xfId="35354" xr:uid="{00000000-0005-0000-0000-00009A0B0000}"/>
    <cellStyle name="AggGreen 3 2 3 4 9" xfId="39243" xr:uid="{00000000-0005-0000-0000-00009B0B0000}"/>
    <cellStyle name="AggGreen 3 2 3 5" xfId="8208" xr:uid="{00000000-0005-0000-0000-00009C0B0000}"/>
    <cellStyle name="AggGreen 3 2 3 6" xfId="12124" xr:uid="{00000000-0005-0000-0000-00009D0B0000}"/>
    <cellStyle name="AggGreen 3 2 3 7" xfId="16217" xr:uid="{00000000-0005-0000-0000-00009E0B0000}"/>
    <cellStyle name="AggGreen 3 2 3 8" xfId="20160" xr:uid="{00000000-0005-0000-0000-00009F0B0000}"/>
    <cellStyle name="AggGreen 3 2 3 9" xfId="24178" xr:uid="{00000000-0005-0000-0000-0000A00B0000}"/>
    <cellStyle name="AggGreen 3 2 4" xfId="3123" xr:uid="{00000000-0005-0000-0000-0000A10B0000}"/>
    <cellStyle name="AggGreen 3 2 4 10" xfId="32455" xr:uid="{00000000-0005-0000-0000-0000A20B0000}"/>
    <cellStyle name="AggGreen 3 2 4 11" xfId="36362" xr:uid="{00000000-0005-0000-0000-0000A30B0000}"/>
    <cellStyle name="AggGreen 3 2 4 12" xfId="40152" xr:uid="{00000000-0005-0000-0000-0000A40B0000}"/>
    <cellStyle name="AggGreen 3 2 4 2" xfId="5424" xr:uid="{00000000-0005-0000-0000-0000A50B0000}"/>
    <cellStyle name="AggGreen 3 2 4 2 10" xfId="42408" xr:uid="{00000000-0005-0000-0000-0000A60B0000}"/>
    <cellStyle name="AggGreen 3 2 4 2 2" xfId="10952" xr:uid="{00000000-0005-0000-0000-0000A70B0000}"/>
    <cellStyle name="AggGreen 3 2 4 2 3" xfId="14859" xr:uid="{00000000-0005-0000-0000-0000A80B0000}"/>
    <cellStyle name="AggGreen 3 2 4 2 4" xfId="18951" xr:uid="{00000000-0005-0000-0000-0000A90B0000}"/>
    <cellStyle name="AggGreen 3 2 4 2 5" xfId="22881" xr:uid="{00000000-0005-0000-0000-0000AA0B0000}"/>
    <cellStyle name="AggGreen 3 2 4 2 6" xfId="26907" xr:uid="{00000000-0005-0000-0000-0000AB0B0000}"/>
    <cellStyle name="AggGreen 3 2 4 2 7" xfId="30896" xr:uid="{00000000-0005-0000-0000-0000AC0B0000}"/>
    <cellStyle name="AggGreen 3 2 4 2 8" xfId="34727" xr:uid="{00000000-0005-0000-0000-0000AD0B0000}"/>
    <cellStyle name="AggGreen 3 2 4 2 9" xfId="38618" xr:uid="{00000000-0005-0000-0000-0000AE0B0000}"/>
    <cellStyle name="AggGreen 3 2 4 3" xfId="4796" xr:uid="{00000000-0005-0000-0000-0000AF0B0000}"/>
    <cellStyle name="AggGreen 3 2 4 3 10" xfId="41780" xr:uid="{00000000-0005-0000-0000-0000B00B0000}"/>
    <cellStyle name="AggGreen 3 2 4 3 2" xfId="10324" xr:uid="{00000000-0005-0000-0000-0000B10B0000}"/>
    <cellStyle name="AggGreen 3 2 4 3 3" xfId="14231" xr:uid="{00000000-0005-0000-0000-0000B20B0000}"/>
    <cellStyle name="AggGreen 3 2 4 3 4" xfId="18323" xr:uid="{00000000-0005-0000-0000-0000B30B0000}"/>
    <cellStyle name="AggGreen 3 2 4 3 5" xfId="22253" xr:uid="{00000000-0005-0000-0000-0000B40B0000}"/>
    <cellStyle name="AggGreen 3 2 4 3 6" xfId="26279" xr:uid="{00000000-0005-0000-0000-0000B50B0000}"/>
    <cellStyle name="AggGreen 3 2 4 3 7" xfId="30268" xr:uid="{00000000-0005-0000-0000-0000B60B0000}"/>
    <cellStyle name="AggGreen 3 2 4 3 8" xfId="34099" xr:uid="{00000000-0005-0000-0000-0000B70B0000}"/>
    <cellStyle name="AggGreen 3 2 4 3 9" xfId="37990" xr:uid="{00000000-0005-0000-0000-0000B80B0000}"/>
    <cellStyle name="AggGreen 3 2 4 4" xfId="8658" xr:uid="{00000000-0005-0000-0000-0000B90B0000}"/>
    <cellStyle name="AggGreen 3 2 4 5" xfId="12574" xr:uid="{00000000-0005-0000-0000-0000BA0B0000}"/>
    <cellStyle name="AggGreen 3 2 4 6" xfId="16667" xr:uid="{00000000-0005-0000-0000-0000BB0B0000}"/>
    <cellStyle name="AggGreen 3 2 4 7" xfId="20610" xr:uid="{00000000-0005-0000-0000-0000BC0B0000}"/>
    <cellStyle name="AggGreen 3 2 4 8" xfId="24628" xr:uid="{00000000-0005-0000-0000-0000BD0B0000}"/>
    <cellStyle name="AggGreen 3 2 4 9" xfId="28632" xr:uid="{00000000-0005-0000-0000-0000BE0B0000}"/>
    <cellStyle name="AggGreen 3 2 5" xfId="3618" xr:uid="{00000000-0005-0000-0000-0000BF0B0000}"/>
    <cellStyle name="AggGreen 3 2 5 10" xfId="40602" xr:uid="{00000000-0005-0000-0000-0000C00B0000}"/>
    <cellStyle name="AggGreen 3 2 5 2" xfId="9146" xr:uid="{00000000-0005-0000-0000-0000C10B0000}"/>
    <cellStyle name="AggGreen 3 2 5 3" xfId="13053" xr:uid="{00000000-0005-0000-0000-0000C20B0000}"/>
    <cellStyle name="AggGreen 3 2 5 4" xfId="17145" xr:uid="{00000000-0005-0000-0000-0000C30B0000}"/>
    <cellStyle name="AggGreen 3 2 5 5" xfId="21075" xr:uid="{00000000-0005-0000-0000-0000C40B0000}"/>
    <cellStyle name="AggGreen 3 2 5 6" xfId="25101" xr:uid="{00000000-0005-0000-0000-0000C50B0000}"/>
    <cellStyle name="AggGreen 3 2 5 7" xfId="29090" xr:uid="{00000000-0005-0000-0000-0000C60B0000}"/>
    <cellStyle name="AggGreen 3 2 5 8" xfId="32921" xr:uid="{00000000-0005-0000-0000-0000C70B0000}"/>
    <cellStyle name="AggGreen 3 2 5 9" xfId="36812" xr:uid="{00000000-0005-0000-0000-0000C80B0000}"/>
    <cellStyle name="AggGreen 3 2 6" xfId="5597" xr:uid="{00000000-0005-0000-0000-0000C90B0000}"/>
    <cellStyle name="AggGreen 3 2 6 10" xfId="42581" xr:uid="{00000000-0005-0000-0000-0000CA0B0000}"/>
    <cellStyle name="AggGreen 3 2 6 2" xfId="11125" xr:uid="{00000000-0005-0000-0000-0000CB0B0000}"/>
    <cellStyle name="AggGreen 3 2 6 3" xfId="15032" xr:uid="{00000000-0005-0000-0000-0000CC0B0000}"/>
    <cellStyle name="AggGreen 3 2 6 4" xfId="19124" xr:uid="{00000000-0005-0000-0000-0000CD0B0000}"/>
    <cellStyle name="AggGreen 3 2 6 5" xfId="23054" xr:uid="{00000000-0005-0000-0000-0000CE0B0000}"/>
    <cellStyle name="AggGreen 3 2 6 6" xfId="27080" xr:uid="{00000000-0005-0000-0000-0000CF0B0000}"/>
    <cellStyle name="AggGreen 3 2 6 7" xfId="31069" xr:uid="{00000000-0005-0000-0000-0000D00B0000}"/>
    <cellStyle name="AggGreen 3 2 6 8" xfId="34900" xr:uid="{00000000-0005-0000-0000-0000D10B0000}"/>
    <cellStyle name="AggGreen 3 2 6 9" xfId="38791" xr:uid="{00000000-0005-0000-0000-0000D20B0000}"/>
    <cellStyle name="AggGreen 3 2 7" xfId="6608" xr:uid="{00000000-0005-0000-0000-0000D30B0000}"/>
    <cellStyle name="AggGreen 3 2 8" xfId="8042" xr:uid="{00000000-0005-0000-0000-0000D40B0000}"/>
    <cellStyle name="AggGreen 3 2 9" xfId="8133" xr:uid="{00000000-0005-0000-0000-0000D50B0000}"/>
    <cellStyle name="AggGreen 3 3" xfId="158" xr:uid="{00000000-0005-0000-0000-0000D60B0000}"/>
    <cellStyle name="AggGreen 3 3 10" xfId="7456" xr:uid="{00000000-0005-0000-0000-0000D70B0000}"/>
    <cellStyle name="AggGreen 3 3 11" xfId="24015" xr:uid="{00000000-0005-0000-0000-0000D80B0000}"/>
    <cellStyle name="AggGreen 3 3 12" xfId="28098" xr:uid="{00000000-0005-0000-0000-0000D90B0000}"/>
    <cellStyle name="AggGreen 3 3 13" xfId="8162" xr:uid="{00000000-0005-0000-0000-0000DA0B0000}"/>
    <cellStyle name="AggGreen 3 3 14" xfId="35860" xr:uid="{00000000-0005-0000-0000-0000DB0B0000}"/>
    <cellStyle name="AggGreen 3 3 2" xfId="2675" xr:uid="{00000000-0005-0000-0000-0000DC0B0000}"/>
    <cellStyle name="AggGreen 3 3 2 10" xfId="28184" xr:uid="{00000000-0005-0000-0000-0000DD0B0000}"/>
    <cellStyle name="AggGreen 3 3 2 11" xfId="32007" xr:uid="{00000000-0005-0000-0000-0000DE0B0000}"/>
    <cellStyle name="AggGreen 3 3 2 12" xfId="35914" xr:uid="{00000000-0005-0000-0000-0000DF0B0000}"/>
    <cellStyle name="AggGreen 3 3 2 13" xfId="39704" xr:uid="{00000000-0005-0000-0000-0000E00B0000}"/>
    <cellStyle name="AggGreen 3 3 2 2" xfId="4976" xr:uid="{00000000-0005-0000-0000-0000E10B0000}"/>
    <cellStyle name="AggGreen 3 3 2 2 10" xfId="41960" xr:uid="{00000000-0005-0000-0000-0000E20B0000}"/>
    <cellStyle name="AggGreen 3 3 2 2 2" xfId="10504" xr:uid="{00000000-0005-0000-0000-0000E30B0000}"/>
    <cellStyle name="AggGreen 3 3 2 2 3" xfId="14411" xr:uid="{00000000-0005-0000-0000-0000E40B0000}"/>
    <cellStyle name="AggGreen 3 3 2 2 4" xfId="18503" xr:uid="{00000000-0005-0000-0000-0000E50B0000}"/>
    <cellStyle name="AggGreen 3 3 2 2 5" xfId="22433" xr:uid="{00000000-0005-0000-0000-0000E60B0000}"/>
    <cellStyle name="AggGreen 3 3 2 2 6" xfId="26459" xr:uid="{00000000-0005-0000-0000-0000E70B0000}"/>
    <cellStyle name="AggGreen 3 3 2 2 7" xfId="30448" xr:uid="{00000000-0005-0000-0000-0000E80B0000}"/>
    <cellStyle name="AggGreen 3 3 2 2 8" xfId="34279" xr:uid="{00000000-0005-0000-0000-0000E90B0000}"/>
    <cellStyle name="AggGreen 3 3 2 2 9" xfId="38170" xr:uid="{00000000-0005-0000-0000-0000EA0B0000}"/>
    <cellStyle name="AggGreen 3 3 2 3" xfId="4348" xr:uid="{00000000-0005-0000-0000-0000EB0B0000}"/>
    <cellStyle name="AggGreen 3 3 2 3 10" xfId="41332" xr:uid="{00000000-0005-0000-0000-0000EC0B0000}"/>
    <cellStyle name="AggGreen 3 3 2 3 2" xfId="9876" xr:uid="{00000000-0005-0000-0000-0000ED0B0000}"/>
    <cellStyle name="AggGreen 3 3 2 3 3" xfId="13783" xr:uid="{00000000-0005-0000-0000-0000EE0B0000}"/>
    <cellStyle name="AggGreen 3 3 2 3 4" xfId="17875" xr:uid="{00000000-0005-0000-0000-0000EF0B0000}"/>
    <cellStyle name="AggGreen 3 3 2 3 5" xfId="21805" xr:uid="{00000000-0005-0000-0000-0000F00B0000}"/>
    <cellStyle name="AggGreen 3 3 2 3 6" xfId="25831" xr:uid="{00000000-0005-0000-0000-0000F10B0000}"/>
    <cellStyle name="AggGreen 3 3 2 3 7" xfId="29820" xr:uid="{00000000-0005-0000-0000-0000F20B0000}"/>
    <cellStyle name="AggGreen 3 3 2 3 8" xfId="33651" xr:uid="{00000000-0005-0000-0000-0000F30B0000}"/>
    <cellStyle name="AggGreen 3 3 2 3 9" xfId="37542" xr:uid="{00000000-0005-0000-0000-0000F40B0000}"/>
    <cellStyle name="AggGreen 3 3 2 4" xfId="6057" xr:uid="{00000000-0005-0000-0000-0000F50B0000}"/>
    <cellStyle name="AggGreen 3 3 2 4 10" xfId="43035" xr:uid="{00000000-0005-0000-0000-0000F60B0000}"/>
    <cellStyle name="AggGreen 3 3 2 4 2" xfId="11586" xr:uid="{00000000-0005-0000-0000-0000F70B0000}"/>
    <cellStyle name="AggGreen 3 3 2 4 3" xfId="15490" xr:uid="{00000000-0005-0000-0000-0000F80B0000}"/>
    <cellStyle name="AggGreen 3 3 2 4 4" xfId="19584" xr:uid="{00000000-0005-0000-0000-0000F90B0000}"/>
    <cellStyle name="AggGreen 3 3 2 4 5" xfId="23511" xr:uid="{00000000-0005-0000-0000-0000FA0B0000}"/>
    <cellStyle name="AggGreen 3 3 2 4 6" xfId="27538" xr:uid="{00000000-0005-0000-0000-0000FB0B0000}"/>
    <cellStyle name="AggGreen 3 3 2 4 7" xfId="31523" xr:uid="{00000000-0005-0000-0000-0000FC0B0000}"/>
    <cellStyle name="AggGreen 3 3 2 4 8" xfId="35356" xr:uid="{00000000-0005-0000-0000-0000FD0B0000}"/>
    <cellStyle name="AggGreen 3 3 2 4 9" xfId="39245" xr:uid="{00000000-0005-0000-0000-0000FE0B0000}"/>
    <cellStyle name="AggGreen 3 3 2 5" xfId="8210" xr:uid="{00000000-0005-0000-0000-0000FF0B0000}"/>
    <cellStyle name="AggGreen 3 3 2 6" xfId="12126" xr:uid="{00000000-0005-0000-0000-0000000C0000}"/>
    <cellStyle name="AggGreen 3 3 2 7" xfId="16219" xr:uid="{00000000-0005-0000-0000-0000010C0000}"/>
    <cellStyle name="AggGreen 3 3 2 8" xfId="20162" xr:uid="{00000000-0005-0000-0000-0000020C0000}"/>
    <cellStyle name="AggGreen 3 3 2 9" xfId="24180" xr:uid="{00000000-0005-0000-0000-0000030C0000}"/>
    <cellStyle name="AggGreen 3 3 3" xfId="3125" xr:uid="{00000000-0005-0000-0000-0000040C0000}"/>
    <cellStyle name="AggGreen 3 3 3 10" xfId="32457" xr:uid="{00000000-0005-0000-0000-0000050C0000}"/>
    <cellStyle name="AggGreen 3 3 3 11" xfId="36364" xr:uid="{00000000-0005-0000-0000-0000060C0000}"/>
    <cellStyle name="AggGreen 3 3 3 12" xfId="40154" xr:uid="{00000000-0005-0000-0000-0000070C0000}"/>
    <cellStyle name="AggGreen 3 3 3 2" xfId="5426" xr:uid="{00000000-0005-0000-0000-0000080C0000}"/>
    <cellStyle name="AggGreen 3 3 3 2 10" xfId="42410" xr:uid="{00000000-0005-0000-0000-0000090C0000}"/>
    <cellStyle name="AggGreen 3 3 3 2 2" xfId="10954" xr:uid="{00000000-0005-0000-0000-00000A0C0000}"/>
    <cellStyle name="AggGreen 3 3 3 2 3" xfId="14861" xr:uid="{00000000-0005-0000-0000-00000B0C0000}"/>
    <cellStyle name="AggGreen 3 3 3 2 4" xfId="18953" xr:uid="{00000000-0005-0000-0000-00000C0C0000}"/>
    <cellStyle name="AggGreen 3 3 3 2 5" xfId="22883" xr:uid="{00000000-0005-0000-0000-00000D0C0000}"/>
    <cellStyle name="AggGreen 3 3 3 2 6" xfId="26909" xr:uid="{00000000-0005-0000-0000-00000E0C0000}"/>
    <cellStyle name="AggGreen 3 3 3 2 7" xfId="30898" xr:uid="{00000000-0005-0000-0000-00000F0C0000}"/>
    <cellStyle name="AggGreen 3 3 3 2 8" xfId="34729" xr:uid="{00000000-0005-0000-0000-0000100C0000}"/>
    <cellStyle name="AggGreen 3 3 3 2 9" xfId="38620" xr:uid="{00000000-0005-0000-0000-0000110C0000}"/>
    <cellStyle name="AggGreen 3 3 3 3" xfId="4798" xr:uid="{00000000-0005-0000-0000-0000120C0000}"/>
    <cellStyle name="AggGreen 3 3 3 3 10" xfId="41782" xr:uid="{00000000-0005-0000-0000-0000130C0000}"/>
    <cellStyle name="AggGreen 3 3 3 3 2" xfId="10326" xr:uid="{00000000-0005-0000-0000-0000140C0000}"/>
    <cellStyle name="AggGreen 3 3 3 3 3" xfId="14233" xr:uid="{00000000-0005-0000-0000-0000150C0000}"/>
    <cellStyle name="AggGreen 3 3 3 3 4" xfId="18325" xr:uid="{00000000-0005-0000-0000-0000160C0000}"/>
    <cellStyle name="AggGreen 3 3 3 3 5" xfId="22255" xr:uid="{00000000-0005-0000-0000-0000170C0000}"/>
    <cellStyle name="AggGreen 3 3 3 3 6" xfId="26281" xr:uid="{00000000-0005-0000-0000-0000180C0000}"/>
    <cellStyle name="AggGreen 3 3 3 3 7" xfId="30270" xr:uid="{00000000-0005-0000-0000-0000190C0000}"/>
    <cellStyle name="AggGreen 3 3 3 3 8" xfId="34101" xr:uid="{00000000-0005-0000-0000-00001A0C0000}"/>
    <cellStyle name="AggGreen 3 3 3 3 9" xfId="37992" xr:uid="{00000000-0005-0000-0000-00001B0C0000}"/>
    <cellStyle name="AggGreen 3 3 3 4" xfId="8660" xr:uid="{00000000-0005-0000-0000-00001C0C0000}"/>
    <cellStyle name="AggGreen 3 3 3 5" xfId="12576" xr:uid="{00000000-0005-0000-0000-00001D0C0000}"/>
    <cellStyle name="AggGreen 3 3 3 6" xfId="16669" xr:uid="{00000000-0005-0000-0000-00001E0C0000}"/>
    <cellStyle name="AggGreen 3 3 3 7" xfId="20612" xr:uid="{00000000-0005-0000-0000-00001F0C0000}"/>
    <cellStyle name="AggGreen 3 3 3 8" xfId="24630" xr:uid="{00000000-0005-0000-0000-0000200C0000}"/>
    <cellStyle name="AggGreen 3 3 3 9" xfId="28634" xr:uid="{00000000-0005-0000-0000-0000210C0000}"/>
    <cellStyle name="AggGreen 3 3 4" xfId="3620" xr:uid="{00000000-0005-0000-0000-0000220C0000}"/>
    <cellStyle name="AggGreen 3 3 4 10" xfId="40604" xr:uid="{00000000-0005-0000-0000-0000230C0000}"/>
    <cellStyle name="AggGreen 3 3 4 2" xfId="9148" xr:uid="{00000000-0005-0000-0000-0000240C0000}"/>
    <cellStyle name="AggGreen 3 3 4 3" xfId="13055" xr:uid="{00000000-0005-0000-0000-0000250C0000}"/>
    <cellStyle name="AggGreen 3 3 4 4" xfId="17147" xr:uid="{00000000-0005-0000-0000-0000260C0000}"/>
    <cellStyle name="AggGreen 3 3 4 5" xfId="21077" xr:uid="{00000000-0005-0000-0000-0000270C0000}"/>
    <cellStyle name="AggGreen 3 3 4 6" xfId="25103" xr:uid="{00000000-0005-0000-0000-0000280C0000}"/>
    <cellStyle name="AggGreen 3 3 4 7" xfId="29092" xr:uid="{00000000-0005-0000-0000-0000290C0000}"/>
    <cellStyle name="AggGreen 3 3 4 8" xfId="32923" xr:uid="{00000000-0005-0000-0000-00002A0C0000}"/>
    <cellStyle name="AggGreen 3 3 4 9" xfId="36814" xr:uid="{00000000-0005-0000-0000-00002B0C0000}"/>
    <cellStyle name="AggGreen 3 3 5" xfId="5599" xr:uid="{00000000-0005-0000-0000-00002C0C0000}"/>
    <cellStyle name="AggGreen 3 3 5 10" xfId="42583" xr:uid="{00000000-0005-0000-0000-00002D0C0000}"/>
    <cellStyle name="AggGreen 3 3 5 2" xfId="11127" xr:uid="{00000000-0005-0000-0000-00002E0C0000}"/>
    <cellStyle name="AggGreen 3 3 5 3" xfId="15034" xr:uid="{00000000-0005-0000-0000-00002F0C0000}"/>
    <cellStyle name="AggGreen 3 3 5 4" xfId="19126" xr:uid="{00000000-0005-0000-0000-0000300C0000}"/>
    <cellStyle name="AggGreen 3 3 5 5" xfId="23056" xr:uid="{00000000-0005-0000-0000-0000310C0000}"/>
    <cellStyle name="AggGreen 3 3 5 6" xfId="27082" xr:uid="{00000000-0005-0000-0000-0000320C0000}"/>
    <cellStyle name="AggGreen 3 3 5 7" xfId="31071" xr:uid="{00000000-0005-0000-0000-0000330C0000}"/>
    <cellStyle name="AggGreen 3 3 5 8" xfId="34902" xr:uid="{00000000-0005-0000-0000-0000340C0000}"/>
    <cellStyle name="AggGreen 3 3 5 9" xfId="38793" xr:uid="{00000000-0005-0000-0000-0000350C0000}"/>
    <cellStyle name="AggGreen 3 3 6" xfId="6610" xr:uid="{00000000-0005-0000-0000-0000360C0000}"/>
    <cellStyle name="AggGreen 3 3 7" xfId="8040" xr:uid="{00000000-0005-0000-0000-0000370C0000}"/>
    <cellStyle name="AggGreen 3 3 8" xfId="7238" xr:uid="{00000000-0005-0000-0000-0000380C0000}"/>
    <cellStyle name="AggGreen 3 3 9" xfId="16103" xr:uid="{00000000-0005-0000-0000-0000390C0000}"/>
    <cellStyle name="AggGreen 3 4" xfId="2672" xr:uid="{00000000-0005-0000-0000-00003A0C0000}"/>
    <cellStyle name="AggGreen 3 4 10" xfId="28181" xr:uid="{00000000-0005-0000-0000-00003B0C0000}"/>
    <cellStyle name="AggGreen 3 4 11" xfId="32004" xr:uid="{00000000-0005-0000-0000-00003C0C0000}"/>
    <cellStyle name="AggGreen 3 4 12" xfId="35911" xr:uid="{00000000-0005-0000-0000-00003D0C0000}"/>
    <cellStyle name="AggGreen 3 4 13" xfId="39701" xr:uid="{00000000-0005-0000-0000-00003E0C0000}"/>
    <cellStyle name="AggGreen 3 4 2" xfId="4973" xr:uid="{00000000-0005-0000-0000-00003F0C0000}"/>
    <cellStyle name="AggGreen 3 4 2 10" xfId="41957" xr:uid="{00000000-0005-0000-0000-0000400C0000}"/>
    <cellStyle name="AggGreen 3 4 2 2" xfId="10501" xr:uid="{00000000-0005-0000-0000-0000410C0000}"/>
    <cellStyle name="AggGreen 3 4 2 3" xfId="14408" xr:uid="{00000000-0005-0000-0000-0000420C0000}"/>
    <cellStyle name="AggGreen 3 4 2 4" xfId="18500" xr:uid="{00000000-0005-0000-0000-0000430C0000}"/>
    <cellStyle name="AggGreen 3 4 2 5" xfId="22430" xr:uid="{00000000-0005-0000-0000-0000440C0000}"/>
    <cellStyle name="AggGreen 3 4 2 6" xfId="26456" xr:uid="{00000000-0005-0000-0000-0000450C0000}"/>
    <cellStyle name="AggGreen 3 4 2 7" xfId="30445" xr:uid="{00000000-0005-0000-0000-0000460C0000}"/>
    <cellStyle name="AggGreen 3 4 2 8" xfId="34276" xr:uid="{00000000-0005-0000-0000-0000470C0000}"/>
    <cellStyle name="AggGreen 3 4 2 9" xfId="38167" xr:uid="{00000000-0005-0000-0000-0000480C0000}"/>
    <cellStyle name="AggGreen 3 4 3" xfId="4345" xr:uid="{00000000-0005-0000-0000-0000490C0000}"/>
    <cellStyle name="AggGreen 3 4 3 10" xfId="41329" xr:uid="{00000000-0005-0000-0000-00004A0C0000}"/>
    <cellStyle name="AggGreen 3 4 3 2" xfId="9873" xr:uid="{00000000-0005-0000-0000-00004B0C0000}"/>
    <cellStyle name="AggGreen 3 4 3 3" xfId="13780" xr:uid="{00000000-0005-0000-0000-00004C0C0000}"/>
    <cellStyle name="AggGreen 3 4 3 4" xfId="17872" xr:uid="{00000000-0005-0000-0000-00004D0C0000}"/>
    <cellStyle name="AggGreen 3 4 3 5" xfId="21802" xr:uid="{00000000-0005-0000-0000-00004E0C0000}"/>
    <cellStyle name="AggGreen 3 4 3 6" xfId="25828" xr:uid="{00000000-0005-0000-0000-00004F0C0000}"/>
    <cellStyle name="AggGreen 3 4 3 7" xfId="29817" xr:uid="{00000000-0005-0000-0000-0000500C0000}"/>
    <cellStyle name="AggGreen 3 4 3 8" xfId="33648" xr:uid="{00000000-0005-0000-0000-0000510C0000}"/>
    <cellStyle name="AggGreen 3 4 3 9" xfId="37539" xr:uid="{00000000-0005-0000-0000-0000520C0000}"/>
    <cellStyle name="AggGreen 3 4 4" xfId="6054" xr:uid="{00000000-0005-0000-0000-0000530C0000}"/>
    <cellStyle name="AggGreen 3 4 4 10" xfId="43032" xr:uid="{00000000-0005-0000-0000-0000540C0000}"/>
    <cellStyle name="AggGreen 3 4 4 2" xfId="11583" xr:uid="{00000000-0005-0000-0000-0000550C0000}"/>
    <cellStyle name="AggGreen 3 4 4 3" xfId="15487" xr:uid="{00000000-0005-0000-0000-0000560C0000}"/>
    <cellStyle name="AggGreen 3 4 4 4" xfId="19581" xr:uid="{00000000-0005-0000-0000-0000570C0000}"/>
    <cellStyle name="AggGreen 3 4 4 5" xfId="23508" xr:uid="{00000000-0005-0000-0000-0000580C0000}"/>
    <cellStyle name="AggGreen 3 4 4 6" xfId="27535" xr:uid="{00000000-0005-0000-0000-0000590C0000}"/>
    <cellStyle name="AggGreen 3 4 4 7" xfId="31520" xr:uid="{00000000-0005-0000-0000-00005A0C0000}"/>
    <cellStyle name="AggGreen 3 4 4 8" xfId="35353" xr:uid="{00000000-0005-0000-0000-00005B0C0000}"/>
    <cellStyle name="AggGreen 3 4 4 9" xfId="39242" xr:uid="{00000000-0005-0000-0000-00005C0C0000}"/>
    <cellStyle name="AggGreen 3 4 5" xfId="8207" xr:uid="{00000000-0005-0000-0000-00005D0C0000}"/>
    <cellStyle name="AggGreen 3 4 6" xfId="12123" xr:uid="{00000000-0005-0000-0000-00005E0C0000}"/>
    <cellStyle name="AggGreen 3 4 7" xfId="16216" xr:uid="{00000000-0005-0000-0000-00005F0C0000}"/>
    <cellStyle name="AggGreen 3 4 8" xfId="20159" xr:uid="{00000000-0005-0000-0000-0000600C0000}"/>
    <cellStyle name="AggGreen 3 4 9" xfId="24177" xr:uid="{00000000-0005-0000-0000-0000610C0000}"/>
    <cellStyle name="AggGreen 3 5" xfId="3122" xr:uid="{00000000-0005-0000-0000-0000620C0000}"/>
    <cellStyle name="AggGreen 3 5 10" xfId="32454" xr:uid="{00000000-0005-0000-0000-0000630C0000}"/>
    <cellStyle name="AggGreen 3 5 11" xfId="36361" xr:uid="{00000000-0005-0000-0000-0000640C0000}"/>
    <cellStyle name="AggGreen 3 5 12" xfId="40151" xr:uid="{00000000-0005-0000-0000-0000650C0000}"/>
    <cellStyle name="AggGreen 3 5 2" xfId="5423" xr:uid="{00000000-0005-0000-0000-0000660C0000}"/>
    <cellStyle name="AggGreen 3 5 2 10" xfId="42407" xr:uid="{00000000-0005-0000-0000-0000670C0000}"/>
    <cellStyle name="AggGreen 3 5 2 2" xfId="10951" xr:uid="{00000000-0005-0000-0000-0000680C0000}"/>
    <cellStyle name="AggGreen 3 5 2 3" xfId="14858" xr:uid="{00000000-0005-0000-0000-0000690C0000}"/>
    <cellStyle name="AggGreen 3 5 2 4" xfId="18950" xr:uid="{00000000-0005-0000-0000-00006A0C0000}"/>
    <cellStyle name="AggGreen 3 5 2 5" xfId="22880" xr:uid="{00000000-0005-0000-0000-00006B0C0000}"/>
    <cellStyle name="AggGreen 3 5 2 6" xfId="26906" xr:uid="{00000000-0005-0000-0000-00006C0C0000}"/>
    <cellStyle name="AggGreen 3 5 2 7" xfId="30895" xr:uid="{00000000-0005-0000-0000-00006D0C0000}"/>
    <cellStyle name="AggGreen 3 5 2 8" xfId="34726" xr:uid="{00000000-0005-0000-0000-00006E0C0000}"/>
    <cellStyle name="AggGreen 3 5 2 9" xfId="38617" xr:uid="{00000000-0005-0000-0000-00006F0C0000}"/>
    <cellStyle name="AggGreen 3 5 3" xfId="4795" xr:uid="{00000000-0005-0000-0000-0000700C0000}"/>
    <cellStyle name="AggGreen 3 5 3 10" xfId="41779" xr:uid="{00000000-0005-0000-0000-0000710C0000}"/>
    <cellStyle name="AggGreen 3 5 3 2" xfId="10323" xr:uid="{00000000-0005-0000-0000-0000720C0000}"/>
    <cellStyle name="AggGreen 3 5 3 3" xfId="14230" xr:uid="{00000000-0005-0000-0000-0000730C0000}"/>
    <cellStyle name="AggGreen 3 5 3 4" xfId="18322" xr:uid="{00000000-0005-0000-0000-0000740C0000}"/>
    <cellStyle name="AggGreen 3 5 3 5" xfId="22252" xr:uid="{00000000-0005-0000-0000-0000750C0000}"/>
    <cellStyle name="AggGreen 3 5 3 6" xfId="26278" xr:uid="{00000000-0005-0000-0000-0000760C0000}"/>
    <cellStyle name="AggGreen 3 5 3 7" xfId="30267" xr:uid="{00000000-0005-0000-0000-0000770C0000}"/>
    <cellStyle name="AggGreen 3 5 3 8" xfId="34098" xr:uid="{00000000-0005-0000-0000-0000780C0000}"/>
    <cellStyle name="AggGreen 3 5 3 9" xfId="37989" xr:uid="{00000000-0005-0000-0000-0000790C0000}"/>
    <cellStyle name="AggGreen 3 5 4" xfId="8657" xr:uid="{00000000-0005-0000-0000-00007A0C0000}"/>
    <cellStyle name="AggGreen 3 5 5" xfId="12573" xr:uid="{00000000-0005-0000-0000-00007B0C0000}"/>
    <cellStyle name="AggGreen 3 5 6" xfId="16666" xr:uid="{00000000-0005-0000-0000-00007C0C0000}"/>
    <cellStyle name="AggGreen 3 5 7" xfId="20609" xr:uid="{00000000-0005-0000-0000-00007D0C0000}"/>
    <cellStyle name="AggGreen 3 5 8" xfId="24627" xr:uid="{00000000-0005-0000-0000-00007E0C0000}"/>
    <cellStyle name="AggGreen 3 5 9" xfId="28631" xr:uid="{00000000-0005-0000-0000-00007F0C0000}"/>
    <cellStyle name="AggGreen 3 6" xfId="3617" xr:uid="{00000000-0005-0000-0000-0000800C0000}"/>
    <cellStyle name="AggGreen 3 6 10" xfId="40601" xr:uid="{00000000-0005-0000-0000-0000810C0000}"/>
    <cellStyle name="AggGreen 3 6 2" xfId="9145" xr:uid="{00000000-0005-0000-0000-0000820C0000}"/>
    <cellStyle name="AggGreen 3 6 3" xfId="13052" xr:uid="{00000000-0005-0000-0000-0000830C0000}"/>
    <cellStyle name="AggGreen 3 6 4" xfId="17144" xr:uid="{00000000-0005-0000-0000-0000840C0000}"/>
    <cellStyle name="AggGreen 3 6 5" xfId="21074" xr:uid="{00000000-0005-0000-0000-0000850C0000}"/>
    <cellStyle name="AggGreen 3 6 6" xfId="25100" xr:uid="{00000000-0005-0000-0000-0000860C0000}"/>
    <cellStyle name="AggGreen 3 6 7" xfId="29089" xr:uid="{00000000-0005-0000-0000-0000870C0000}"/>
    <cellStyle name="AggGreen 3 6 8" xfId="32920" xr:uid="{00000000-0005-0000-0000-0000880C0000}"/>
    <cellStyle name="AggGreen 3 6 9" xfId="36811" xr:uid="{00000000-0005-0000-0000-0000890C0000}"/>
    <cellStyle name="AggGreen 3 7" xfId="5596" xr:uid="{00000000-0005-0000-0000-00008A0C0000}"/>
    <cellStyle name="AggGreen 3 7 10" xfId="42580" xr:uid="{00000000-0005-0000-0000-00008B0C0000}"/>
    <cellStyle name="AggGreen 3 7 2" xfId="11124" xr:uid="{00000000-0005-0000-0000-00008C0C0000}"/>
    <cellStyle name="AggGreen 3 7 3" xfId="15031" xr:uid="{00000000-0005-0000-0000-00008D0C0000}"/>
    <cellStyle name="AggGreen 3 7 4" xfId="19123" xr:uid="{00000000-0005-0000-0000-00008E0C0000}"/>
    <cellStyle name="AggGreen 3 7 5" xfId="23053" xr:uid="{00000000-0005-0000-0000-00008F0C0000}"/>
    <cellStyle name="AggGreen 3 7 6" xfId="27079" xr:uid="{00000000-0005-0000-0000-0000900C0000}"/>
    <cellStyle name="AggGreen 3 7 7" xfId="31068" xr:uid="{00000000-0005-0000-0000-0000910C0000}"/>
    <cellStyle name="AggGreen 3 7 8" xfId="34899" xr:uid="{00000000-0005-0000-0000-0000920C0000}"/>
    <cellStyle name="AggGreen 3 7 9" xfId="38790" xr:uid="{00000000-0005-0000-0000-0000930C0000}"/>
    <cellStyle name="AggGreen 3 8" xfId="6607" xr:uid="{00000000-0005-0000-0000-0000940C0000}"/>
    <cellStyle name="AggGreen 3 9" xfId="8043" xr:uid="{00000000-0005-0000-0000-0000950C0000}"/>
    <cellStyle name="AggGreen 4" xfId="159" xr:uid="{00000000-0005-0000-0000-0000960C0000}"/>
    <cellStyle name="AggGreen 4 10" xfId="8039" xr:uid="{00000000-0005-0000-0000-0000970C0000}"/>
    <cellStyle name="AggGreen 4 11" xfId="7200" xr:uid="{00000000-0005-0000-0000-0000980C0000}"/>
    <cellStyle name="AggGreen 4 12" xfId="16102" xr:uid="{00000000-0005-0000-0000-0000990C0000}"/>
    <cellStyle name="AggGreen 4 13" xfId="12094" xr:uid="{00000000-0005-0000-0000-00009A0C0000}"/>
    <cellStyle name="AggGreen 4 14" xfId="24014" xr:uid="{00000000-0005-0000-0000-00009B0C0000}"/>
    <cellStyle name="AggGreen 4 15" xfId="28097" xr:uid="{00000000-0005-0000-0000-00009C0C0000}"/>
    <cellStyle name="AggGreen 4 16" xfId="24148" xr:uid="{00000000-0005-0000-0000-00009D0C0000}"/>
    <cellStyle name="AggGreen 4 17" xfId="35859" xr:uid="{00000000-0005-0000-0000-00009E0C0000}"/>
    <cellStyle name="AggGreen 4 2" xfId="160" xr:uid="{00000000-0005-0000-0000-00009F0C0000}"/>
    <cellStyle name="AggGreen 4 2 10" xfId="16101" xr:uid="{00000000-0005-0000-0000-0000A00C0000}"/>
    <cellStyle name="AggGreen 4 2 11" xfId="12093" xr:uid="{00000000-0005-0000-0000-0000A10C0000}"/>
    <cellStyle name="AggGreen 4 2 12" xfId="24013" xr:uid="{00000000-0005-0000-0000-0000A20C0000}"/>
    <cellStyle name="AggGreen 4 2 13" xfId="28096" xr:uid="{00000000-0005-0000-0000-0000A30C0000}"/>
    <cellStyle name="AggGreen 4 2 14" xfId="24147" xr:uid="{00000000-0005-0000-0000-0000A40C0000}"/>
    <cellStyle name="AggGreen 4 2 15" xfId="35858" xr:uid="{00000000-0005-0000-0000-0000A50C0000}"/>
    <cellStyle name="AggGreen 4 2 2" xfId="161" xr:uid="{00000000-0005-0000-0000-0000A60C0000}"/>
    <cellStyle name="AggGreen 4 2 2 10" xfId="16142" xr:uid="{00000000-0005-0000-0000-0000A70C0000}"/>
    <cellStyle name="AggGreen 4 2 2 11" xfId="24012" xr:uid="{00000000-0005-0000-0000-0000A80C0000}"/>
    <cellStyle name="AggGreen 4 2 2 12" xfId="28095" xr:uid="{00000000-0005-0000-0000-0000A90C0000}"/>
    <cellStyle name="AggGreen 4 2 2 13" xfId="28121" xr:uid="{00000000-0005-0000-0000-0000AA0C0000}"/>
    <cellStyle name="AggGreen 4 2 2 14" xfId="35857" xr:uid="{00000000-0005-0000-0000-0000AB0C0000}"/>
    <cellStyle name="AggGreen 4 2 2 2" xfId="2678" xr:uid="{00000000-0005-0000-0000-0000AC0C0000}"/>
    <cellStyle name="AggGreen 4 2 2 2 10" xfId="28187" xr:uid="{00000000-0005-0000-0000-0000AD0C0000}"/>
    <cellStyle name="AggGreen 4 2 2 2 11" xfId="32010" xr:uid="{00000000-0005-0000-0000-0000AE0C0000}"/>
    <cellStyle name="AggGreen 4 2 2 2 12" xfId="35917" xr:uid="{00000000-0005-0000-0000-0000AF0C0000}"/>
    <cellStyle name="AggGreen 4 2 2 2 13" xfId="39707" xr:uid="{00000000-0005-0000-0000-0000B00C0000}"/>
    <cellStyle name="AggGreen 4 2 2 2 2" xfId="4979" xr:uid="{00000000-0005-0000-0000-0000B10C0000}"/>
    <cellStyle name="AggGreen 4 2 2 2 2 10" xfId="41963" xr:uid="{00000000-0005-0000-0000-0000B20C0000}"/>
    <cellStyle name="AggGreen 4 2 2 2 2 2" xfId="10507" xr:uid="{00000000-0005-0000-0000-0000B30C0000}"/>
    <cellStyle name="AggGreen 4 2 2 2 2 3" xfId="14414" xr:uid="{00000000-0005-0000-0000-0000B40C0000}"/>
    <cellStyle name="AggGreen 4 2 2 2 2 4" xfId="18506" xr:uid="{00000000-0005-0000-0000-0000B50C0000}"/>
    <cellStyle name="AggGreen 4 2 2 2 2 5" xfId="22436" xr:uid="{00000000-0005-0000-0000-0000B60C0000}"/>
    <cellStyle name="AggGreen 4 2 2 2 2 6" xfId="26462" xr:uid="{00000000-0005-0000-0000-0000B70C0000}"/>
    <cellStyle name="AggGreen 4 2 2 2 2 7" xfId="30451" xr:uid="{00000000-0005-0000-0000-0000B80C0000}"/>
    <cellStyle name="AggGreen 4 2 2 2 2 8" xfId="34282" xr:uid="{00000000-0005-0000-0000-0000B90C0000}"/>
    <cellStyle name="AggGreen 4 2 2 2 2 9" xfId="38173" xr:uid="{00000000-0005-0000-0000-0000BA0C0000}"/>
    <cellStyle name="AggGreen 4 2 2 2 3" xfId="4351" xr:uid="{00000000-0005-0000-0000-0000BB0C0000}"/>
    <cellStyle name="AggGreen 4 2 2 2 3 10" xfId="41335" xr:uid="{00000000-0005-0000-0000-0000BC0C0000}"/>
    <cellStyle name="AggGreen 4 2 2 2 3 2" xfId="9879" xr:uid="{00000000-0005-0000-0000-0000BD0C0000}"/>
    <cellStyle name="AggGreen 4 2 2 2 3 3" xfId="13786" xr:uid="{00000000-0005-0000-0000-0000BE0C0000}"/>
    <cellStyle name="AggGreen 4 2 2 2 3 4" xfId="17878" xr:uid="{00000000-0005-0000-0000-0000BF0C0000}"/>
    <cellStyle name="AggGreen 4 2 2 2 3 5" xfId="21808" xr:uid="{00000000-0005-0000-0000-0000C00C0000}"/>
    <cellStyle name="AggGreen 4 2 2 2 3 6" xfId="25834" xr:uid="{00000000-0005-0000-0000-0000C10C0000}"/>
    <cellStyle name="AggGreen 4 2 2 2 3 7" xfId="29823" xr:uid="{00000000-0005-0000-0000-0000C20C0000}"/>
    <cellStyle name="AggGreen 4 2 2 2 3 8" xfId="33654" xr:uid="{00000000-0005-0000-0000-0000C30C0000}"/>
    <cellStyle name="AggGreen 4 2 2 2 3 9" xfId="37545" xr:uid="{00000000-0005-0000-0000-0000C40C0000}"/>
    <cellStyle name="AggGreen 4 2 2 2 4" xfId="6060" xr:uid="{00000000-0005-0000-0000-0000C50C0000}"/>
    <cellStyle name="AggGreen 4 2 2 2 4 10" xfId="43038" xr:uid="{00000000-0005-0000-0000-0000C60C0000}"/>
    <cellStyle name="AggGreen 4 2 2 2 4 2" xfId="11589" xr:uid="{00000000-0005-0000-0000-0000C70C0000}"/>
    <cellStyle name="AggGreen 4 2 2 2 4 3" xfId="15493" xr:uid="{00000000-0005-0000-0000-0000C80C0000}"/>
    <cellStyle name="AggGreen 4 2 2 2 4 4" xfId="19587" xr:uid="{00000000-0005-0000-0000-0000C90C0000}"/>
    <cellStyle name="AggGreen 4 2 2 2 4 5" xfId="23514" xr:uid="{00000000-0005-0000-0000-0000CA0C0000}"/>
    <cellStyle name="AggGreen 4 2 2 2 4 6" xfId="27541" xr:uid="{00000000-0005-0000-0000-0000CB0C0000}"/>
    <cellStyle name="AggGreen 4 2 2 2 4 7" xfId="31526" xr:uid="{00000000-0005-0000-0000-0000CC0C0000}"/>
    <cellStyle name="AggGreen 4 2 2 2 4 8" xfId="35359" xr:uid="{00000000-0005-0000-0000-0000CD0C0000}"/>
    <cellStyle name="AggGreen 4 2 2 2 4 9" xfId="39248" xr:uid="{00000000-0005-0000-0000-0000CE0C0000}"/>
    <cellStyle name="AggGreen 4 2 2 2 5" xfId="8213" xr:uid="{00000000-0005-0000-0000-0000CF0C0000}"/>
    <cellStyle name="AggGreen 4 2 2 2 6" xfId="12129" xr:uid="{00000000-0005-0000-0000-0000D00C0000}"/>
    <cellStyle name="AggGreen 4 2 2 2 7" xfId="16222" xr:uid="{00000000-0005-0000-0000-0000D10C0000}"/>
    <cellStyle name="AggGreen 4 2 2 2 8" xfId="20165" xr:uid="{00000000-0005-0000-0000-0000D20C0000}"/>
    <cellStyle name="AggGreen 4 2 2 2 9" xfId="24183" xr:uid="{00000000-0005-0000-0000-0000D30C0000}"/>
    <cellStyle name="AggGreen 4 2 2 3" xfId="3128" xr:uid="{00000000-0005-0000-0000-0000D40C0000}"/>
    <cellStyle name="AggGreen 4 2 2 3 10" xfId="32460" xr:uid="{00000000-0005-0000-0000-0000D50C0000}"/>
    <cellStyle name="AggGreen 4 2 2 3 11" xfId="36367" xr:uid="{00000000-0005-0000-0000-0000D60C0000}"/>
    <cellStyle name="AggGreen 4 2 2 3 12" xfId="40157" xr:uid="{00000000-0005-0000-0000-0000D70C0000}"/>
    <cellStyle name="AggGreen 4 2 2 3 2" xfId="5429" xr:uid="{00000000-0005-0000-0000-0000D80C0000}"/>
    <cellStyle name="AggGreen 4 2 2 3 2 10" xfId="42413" xr:uid="{00000000-0005-0000-0000-0000D90C0000}"/>
    <cellStyle name="AggGreen 4 2 2 3 2 2" xfId="10957" xr:uid="{00000000-0005-0000-0000-0000DA0C0000}"/>
    <cellStyle name="AggGreen 4 2 2 3 2 3" xfId="14864" xr:uid="{00000000-0005-0000-0000-0000DB0C0000}"/>
    <cellStyle name="AggGreen 4 2 2 3 2 4" xfId="18956" xr:uid="{00000000-0005-0000-0000-0000DC0C0000}"/>
    <cellStyle name="AggGreen 4 2 2 3 2 5" xfId="22886" xr:uid="{00000000-0005-0000-0000-0000DD0C0000}"/>
    <cellStyle name="AggGreen 4 2 2 3 2 6" xfId="26912" xr:uid="{00000000-0005-0000-0000-0000DE0C0000}"/>
    <cellStyle name="AggGreen 4 2 2 3 2 7" xfId="30901" xr:uid="{00000000-0005-0000-0000-0000DF0C0000}"/>
    <cellStyle name="AggGreen 4 2 2 3 2 8" xfId="34732" xr:uid="{00000000-0005-0000-0000-0000E00C0000}"/>
    <cellStyle name="AggGreen 4 2 2 3 2 9" xfId="38623" xr:uid="{00000000-0005-0000-0000-0000E10C0000}"/>
    <cellStyle name="AggGreen 4 2 2 3 3" xfId="4801" xr:uid="{00000000-0005-0000-0000-0000E20C0000}"/>
    <cellStyle name="AggGreen 4 2 2 3 3 10" xfId="41785" xr:uid="{00000000-0005-0000-0000-0000E30C0000}"/>
    <cellStyle name="AggGreen 4 2 2 3 3 2" xfId="10329" xr:uid="{00000000-0005-0000-0000-0000E40C0000}"/>
    <cellStyle name="AggGreen 4 2 2 3 3 3" xfId="14236" xr:uid="{00000000-0005-0000-0000-0000E50C0000}"/>
    <cellStyle name="AggGreen 4 2 2 3 3 4" xfId="18328" xr:uid="{00000000-0005-0000-0000-0000E60C0000}"/>
    <cellStyle name="AggGreen 4 2 2 3 3 5" xfId="22258" xr:uid="{00000000-0005-0000-0000-0000E70C0000}"/>
    <cellStyle name="AggGreen 4 2 2 3 3 6" xfId="26284" xr:uid="{00000000-0005-0000-0000-0000E80C0000}"/>
    <cellStyle name="AggGreen 4 2 2 3 3 7" xfId="30273" xr:uid="{00000000-0005-0000-0000-0000E90C0000}"/>
    <cellStyle name="AggGreen 4 2 2 3 3 8" xfId="34104" xr:uid="{00000000-0005-0000-0000-0000EA0C0000}"/>
    <cellStyle name="AggGreen 4 2 2 3 3 9" xfId="37995" xr:uid="{00000000-0005-0000-0000-0000EB0C0000}"/>
    <cellStyle name="AggGreen 4 2 2 3 4" xfId="8663" xr:uid="{00000000-0005-0000-0000-0000EC0C0000}"/>
    <cellStyle name="AggGreen 4 2 2 3 5" xfId="12579" xr:uid="{00000000-0005-0000-0000-0000ED0C0000}"/>
    <cellStyle name="AggGreen 4 2 2 3 6" xfId="16672" xr:uid="{00000000-0005-0000-0000-0000EE0C0000}"/>
    <cellStyle name="AggGreen 4 2 2 3 7" xfId="20615" xr:uid="{00000000-0005-0000-0000-0000EF0C0000}"/>
    <cellStyle name="AggGreen 4 2 2 3 8" xfId="24633" xr:uid="{00000000-0005-0000-0000-0000F00C0000}"/>
    <cellStyle name="AggGreen 4 2 2 3 9" xfId="28637" xr:uid="{00000000-0005-0000-0000-0000F10C0000}"/>
    <cellStyle name="AggGreen 4 2 2 4" xfId="3623" xr:uid="{00000000-0005-0000-0000-0000F20C0000}"/>
    <cellStyle name="AggGreen 4 2 2 4 10" xfId="40607" xr:uid="{00000000-0005-0000-0000-0000F30C0000}"/>
    <cellStyle name="AggGreen 4 2 2 4 2" xfId="9151" xr:uid="{00000000-0005-0000-0000-0000F40C0000}"/>
    <cellStyle name="AggGreen 4 2 2 4 3" xfId="13058" xr:uid="{00000000-0005-0000-0000-0000F50C0000}"/>
    <cellStyle name="AggGreen 4 2 2 4 4" xfId="17150" xr:uid="{00000000-0005-0000-0000-0000F60C0000}"/>
    <cellStyle name="AggGreen 4 2 2 4 5" xfId="21080" xr:uid="{00000000-0005-0000-0000-0000F70C0000}"/>
    <cellStyle name="AggGreen 4 2 2 4 6" xfId="25106" xr:uid="{00000000-0005-0000-0000-0000F80C0000}"/>
    <cellStyle name="AggGreen 4 2 2 4 7" xfId="29095" xr:uid="{00000000-0005-0000-0000-0000F90C0000}"/>
    <cellStyle name="AggGreen 4 2 2 4 8" xfId="32926" xr:uid="{00000000-0005-0000-0000-0000FA0C0000}"/>
    <cellStyle name="AggGreen 4 2 2 4 9" xfId="36817" xr:uid="{00000000-0005-0000-0000-0000FB0C0000}"/>
    <cellStyle name="AggGreen 4 2 2 5" xfId="5602" xr:uid="{00000000-0005-0000-0000-0000FC0C0000}"/>
    <cellStyle name="AggGreen 4 2 2 5 10" xfId="42586" xr:uid="{00000000-0005-0000-0000-0000FD0C0000}"/>
    <cellStyle name="AggGreen 4 2 2 5 2" xfId="11130" xr:uid="{00000000-0005-0000-0000-0000FE0C0000}"/>
    <cellStyle name="AggGreen 4 2 2 5 3" xfId="15037" xr:uid="{00000000-0005-0000-0000-0000FF0C0000}"/>
    <cellStyle name="AggGreen 4 2 2 5 4" xfId="19129" xr:uid="{00000000-0005-0000-0000-0000000D0000}"/>
    <cellStyle name="AggGreen 4 2 2 5 5" xfId="23059" xr:uid="{00000000-0005-0000-0000-0000010D0000}"/>
    <cellStyle name="AggGreen 4 2 2 5 6" xfId="27085" xr:uid="{00000000-0005-0000-0000-0000020D0000}"/>
    <cellStyle name="AggGreen 4 2 2 5 7" xfId="31074" xr:uid="{00000000-0005-0000-0000-0000030D0000}"/>
    <cellStyle name="AggGreen 4 2 2 5 8" xfId="34905" xr:uid="{00000000-0005-0000-0000-0000040D0000}"/>
    <cellStyle name="AggGreen 4 2 2 5 9" xfId="38796" xr:uid="{00000000-0005-0000-0000-0000050D0000}"/>
    <cellStyle name="AggGreen 4 2 2 6" xfId="6613" xr:uid="{00000000-0005-0000-0000-0000060D0000}"/>
    <cellStyle name="AggGreen 4 2 2 7" xfId="8037" xr:uid="{00000000-0005-0000-0000-0000070D0000}"/>
    <cellStyle name="AggGreen 4 2 2 8" xfId="6528" xr:uid="{00000000-0005-0000-0000-0000080D0000}"/>
    <cellStyle name="AggGreen 4 2 2 9" xfId="16100" xr:uid="{00000000-0005-0000-0000-0000090D0000}"/>
    <cellStyle name="AggGreen 4 2 3" xfId="2677" xr:uid="{00000000-0005-0000-0000-00000A0D0000}"/>
    <cellStyle name="AggGreen 4 2 3 10" xfId="28186" xr:uid="{00000000-0005-0000-0000-00000B0D0000}"/>
    <cellStyle name="AggGreen 4 2 3 11" xfId="32009" xr:uid="{00000000-0005-0000-0000-00000C0D0000}"/>
    <cellStyle name="AggGreen 4 2 3 12" xfId="35916" xr:uid="{00000000-0005-0000-0000-00000D0D0000}"/>
    <cellStyle name="AggGreen 4 2 3 13" xfId="39706" xr:uid="{00000000-0005-0000-0000-00000E0D0000}"/>
    <cellStyle name="AggGreen 4 2 3 2" xfId="4978" xr:uid="{00000000-0005-0000-0000-00000F0D0000}"/>
    <cellStyle name="AggGreen 4 2 3 2 10" xfId="41962" xr:uid="{00000000-0005-0000-0000-0000100D0000}"/>
    <cellStyle name="AggGreen 4 2 3 2 2" xfId="10506" xr:uid="{00000000-0005-0000-0000-0000110D0000}"/>
    <cellStyle name="AggGreen 4 2 3 2 3" xfId="14413" xr:uid="{00000000-0005-0000-0000-0000120D0000}"/>
    <cellStyle name="AggGreen 4 2 3 2 4" xfId="18505" xr:uid="{00000000-0005-0000-0000-0000130D0000}"/>
    <cellStyle name="AggGreen 4 2 3 2 5" xfId="22435" xr:uid="{00000000-0005-0000-0000-0000140D0000}"/>
    <cellStyle name="AggGreen 4 2 3 2 6" xfId="26461" xr:uid="{00000000-0005-0000-0000-0000150D0000}"/>
    <cellStyle name="AggGreen 4 2 3 2 7" xfId="30450" xr:uid="{00000000-0005-0000-0000-0000160D0000}"/>
    <cellStyle name="AggGreen 4 2 3 2 8" xfId="34281" xr:uid="{00000000-0005-0000-0000-0000170D0000}"/>
    <cellStyle name="AggGreen 4 2 3 2 9" xfId="38172" xr:uid="{00000000-0005-0000-0000-0000180D0000}"/>
    <cellStyle name="AggGreen 4 2 3 3" xfId="4350" xr:uid="{00000000-0005-0000-0000-0000190D0000}"/>
    <cellStyle name="AggGreen 4 2 3 3 10" xfId="41334" xr:uid="{00000000-0005-0000-0000-00001A0D0000}"/>
    <cellStyle name="AggGreen 4 2 3 3 2" xfId="9878" xr:uid="{00000000-0005-0000-0000-00001B0D0000}"/>
    <cellStyle name="AggGreen 4 2 3 3 3" xfId="13785" xr:uid="{00000000-0005-0000-0000-00001C0D0000}"/>
    <cellStyle name="AggGreen 4 2 3 3 4" xfId="17877" xr:uid="{00000000-0005-0000-0000-00001D0D0000}"/>
    <cellStyle name="AggGreen 4 2 3 3 5" xfId="21807" xr:uid="{00000000-0005-0000-0000-00001E0D0000}"/>
    <cellStyle name="AggGreen 4 2 3 3 6" xfId="25833" xr:uid="{00000000-0005-0000-0000-00001F0D0000}"/>
    <cellStyle name="AggGreen 4 2 3 3 7" xfId="29822" xr:uid="{00000000-0005-0000-0000-0000200D0000}"/>
    <cellStyle name="AggGreen 4 2 3 3 8" xfId="33653" xr:uid="{00000000-0005-0000-0000-0000210D0000}"/>
    <cellStyle name="AggGreen 4 2 3 3 9" xfId="37544" xr:uid="{00000000-0005-0000-0000-0000220D0000}"/>
    <cellStyle name="AggGreen 4 2 3 4" xfId="6059" xr:uid="{00000000-0005-0000-0000-0000230D0000}"/>
    <cellStyle name="AggGreen 4 2 3 4 10" xfId="43037" xr:uid="{00000000-0005-0000-0000-0000240D0000}"/>
    <cellStyle name="AggGreen 4 2 3 4 2" xfId="11588" xr:uid="{00000000-0005-0000-0000-0000250D0000}"/>
    <cellStyle name="AggGreen 4 2 3 4 3" xfId="15492" xr:uid="{00000000-0005-0000-0000-0000260D0000}"/>
    <cellStyle name="AggGreen 4 2 3 4 4" xfId="19586" xr:uid="{00000000-0005-0000-0000-0000270D0000}"/>
    <cellStyle name="AggGreen 4 2 3 4 5" xfId="23513" xr:uid="{00000000-0005-0000-0000-0000280D0000}"/>
    <cellStyle name="AggGreen 4 2 3 4 6" xfId="27540" xr:uid="{00000000-0005-0000-0000-0000290D0000}"/>
    <cellStyle name="AggGreen 4 2 3 4 7" xfId="31525" xr:uid="{00000000-0005-0000-0000-00002A0D0000}"/>
    <cellStyle name="AggGreen 4 2 3 4 8" xfId="35358" xr:uid="{00000000-0005-0000-0000-00002B0D0000}"/>
    <cellStyle name="AggGreen 4 2 3 4 9" xfId="39247" xr:uid="{00000000-0005-0000-0000-00002C0D0000}"/>
    <cellStyle name="AggGreen 4 2 3 5" xfId="8212" xr:uid="{00000000-0005-0000-0000-00002D0D0000}"/>
    <cellStyle name="AggGreen 4 2 3 6" xfId="12128" xr:uid="{00000000-0005-0000-0000-00002E0D0000}"/>
    <cellStyle name="AggGreen 4 2 3 7" xfId="16221" xr:uid="{00000000-0005-0000-0000-00002F0D0000}"/>
    <cellStyle name="AggGreen 4 2 3 8" xfId="20164" xr:uid="{00000000-0005-0000-0000-0000300D0000}"/>
    <cellStyle name="AggGreen 4 2 3 9" xfId="24182" xr:uid="{00000000-0005-0000-0000-0000310D0000}"/>
    <cellStyle name="AggGreen 4 2 4" xfId="3127" xr:uid="{00000000-0005-0000-0000-0000320D0000}"/>
    <cellStyle name="AggGreen 4 2 4 10" xfId="32459" xr:uid="{00000000-0005-0000-0000-0000330D0000}"/>
    <cellStyle name="AggGreen 4 2 4 11" xfId="36366" xr:uid="{00000000-0005-0000-0000-0000340D0000}"/>
    <cellStyle name="AggGreen 4 2 4 12" xfId="40156" xr:uid="{00000000-0005-0000-0000-0000350D0000}"/>
    <cellStyle name="AggGreen 4 2 4 2" xfId="5428" xr:uid="{00000000-0005-0000-0000-0000360D0000}"/>
    <cellStyle name="AggGreen 4 2 4 2 10" xfId="42412" xr:uid="{00000000-0005-0000-0000-0000370D0000}"/>
    <cellStyle name="AggGreen 4 2 4 2 2" xfId="10956" xr:uid="{00000000-0005-0000-0000-0000380D0000}"/>
    <cellStyle name="AggGreen 4 2 4 2 3" xfId="14863" xr:uid="{00000000-0005-0000-0000-0000390D0000}"/>
    <cellStyle name="AggGreen 4 2 4 2 4" xfId="18955" xr:uid="{00000000-0005-0000-0000-00003A0D0000}"/>
    <cellStyle name="AggGreen 4 2 4 2 5" xfId="22885" xr:uid="{00000000-0005-0000-0000-00003B0D0000}"/>
    <cellStyle name="AggGreen 4 2 4 2 6" xfId="26911" xr:uid="{00000000-0005-0000-0000-00003C0D0000}"/>
    <cellStyle name="AggGreen 4 2 4 2 7" xfId="30900" xr:uid="{00000000-0005-0000-0000-00003D0D0000}"/>
    <cellStyle name="AggGreen 4 2 4 2 8" xfId="34731" xr:uid="{00000000-0005-0000-0000-00003E0D0000}"/>
    <cellStyle name="AggGreen 4 2 4 2 9" xfId="38622" xr:uid="{00000000-0005-0000-0000-00003F0D0000}"/>
    <cellStyle name="AggGreen 4 2 4 3" xfId="4800" xr:uid="{00000000-0005-0000-0000-0000400D0000}"/>
    <cellStyle name="AggGreen 4 2 4 3 10" xfId="41784" xr:uid="{00000000-0005-0000-0000-0000410D0000}"/>
    <cellStyle name="AggGreen 4 2 4 3 2" xfId="10328" xr:uid="{00000000-0005-0000-0000-0000420D0000}"/>
    <cellStyle name="AggGreen 4 2 4 3 3" xfId="14235" xr:uid="{00000000-0005-0000-0000-0000430D0000}"/>
    <cellStyle name="AggGreen 4 2 4 3 4" xfId="18327" xr:uid="{00000000-0005-0000-0000-0000440D0000}"/>
    <cellStyle name="AggGreen 4 2 4 3 5" xfId="22257" xr:uid="{00000000-0005-0000-0000-0000450D0000}"/>
    <cellStyle name="AggGreen 4 2 4 3 6" xfId="26283" xr:uid="{00000000-0005-0000-0000-0000460D0000}"/>
    <cellStyle name="AggGreen 4 2 4 3 7" xfId="30272" xr:uid="{00000000-0005-0000-0000-0000470D0000}"/>
    <cellStyle name="AggGreen 4 2 4 3 8" xfId="34103" xr:uid="{00000000-0005-0000-0000-0000480D0000}"/>
    <cellStyle name="AggGreen 4 2 4 3 9" xfId="37994" xr:uid="{00000000-0005-0000-0000-0000490D0000}"/>
    <cellStyle name="AggGreen 4 2 4 4" xfId="8662" xr:uid="{00000000-0005-0000-0000-00004A0D0000}"/>
    <cellStyle name="AggGreen 4 2 4 5" xfId="12578" xr:uid="{00000000-0005-0000-0000-00004B0D0000}"/>
    <cellStyle name="AggGreen 4 2 4 6" xfId="16671" xr:uid="{00000000-0005-0000-0000-00004C0D0000}"/>
    <cellStyle name="AggGreen 4 2 4 7" xfId="20614" xr:uid="{00000000-0005-0000-0000-00004D0D0000}"/>
    <cellStyle name="AggGreen 4 2 4 8" xfId="24632" xr:uid="{00000000-0005-0000-0000-00004E0D0000}"/>
    <cellStyle name="AggGreen 4 2 4 9" xfId="28636" xr:uid="{00000000-0005-0000-0000-00004F0D0000}"/>
    <cellStyle name="AggGreen 4 2 5" xfId="3622" xr:uid="{00000000-0005-0000-0000-0000500D0000}"/>
    <cellStyle name="AggGreen 4 2 5 10" xfId="40606" xr:uid="{00000000-0005-0000-0000-0000510D0000}"/>
    <cellStyle name="AggGreen 4 2 5 2" xfId="9150" xr:uid="{00000000-0005-0000-0000-0000520D0000}"/>
    <cellStyle name="AggGreen 4 2 5 3" xfId="13057" xr:uid="{00000000-0005-0000-0000-0000530D0000}"/>
    <cellStyle name="AggGreen 4 2 5 4" xfId="17149" xr:uid="{00000000-0005-0000-0000-0000540D0000}"/>
    <cellStyle name="AggGreen 4 2 5 5" xfId="21079" xr:uid="{00000000-0005-0000-0000-0000550D0000}"/>
    <cellStyle name="AggGreen 4 2 5 6" xfId="25105" xr:uid="{00000000-0005-0000-0000-0000560D0000}"/>
    <cellStyle name="AggGreen 4 2 5 7" xfId="29094" xr:uid="{00000000-0005-0000-0000-0000570D0000}"/>
    <cellStyle name="AggGreen 4 2 5 8" xfId="32925" xr:uid="{00000000-0005-0000-0000-0000580D0000}"/>
    <cellStyle name="AggGreen 4 2 5 9" xfId="36816" xr:uid="{00000000-0005-0000-0000-0000590D0000}"/>
    <cellStyle name="AggGreen 4 2 6" xfId="5601" xr:uid="{00000000-0005-0000-0000-00005A0D0000}"/>
    <cellStyle name="AggGreen 4 2 6 10" xfId="42585" xr:uid="{00000000-0005-0000-0000-00005B0D0000}"/>
    <cellStyle name="AggGreen 4 2 6 2" xfId="11129" xr:uid="{00000000-0005-0000-0000-00005C0D0000}"/>
    <cellStyle name="AggGreen 4 2 6 3" xfId="15036" xr:uid="{00000000-0005-0000-0000-00005D0D0000}"/>
    <cellStyle name="AggGreen 4 2 6 4" xfId="19128" xr:uid="{00000000-0005-0000-0000-00005E0D0000}"/>
    <cellStyle name="AggGreen 4 2 6 5" xfId="23058" xr:uid="{00000000-0005-0000-0000-00005F0D0000}"/>
    <cellStyle name="AggGreen 4 2 6 6" xfId="27084" xr:uid="{00000000-0005-0000-0000-0000600D0000}"/>
    <cellStyle name="AggGreen 4 2 6 7" xfId="31073" xr:uid="{00000000-0005-0000-0000-0000610D0000}"/>
    <cellStyle name="AggGreen 4 2 6 8" xfId="34904" xr:uid="{00000000-0005-0000-0000-0000620D0000}"/>
    <cellStyle name="AggGreen 4 2 6 9" xfId="38795" xr:uid="{00000000-0005-0000-0000-0000630D0000}"/>
    <cellStyle name="AggGreen 4 2 7" xfId="6612" xr:uid="{00000000-0005-0000-0000-0000640D0000}"/>
    <cellStyle name="AggGreen 4 2 8" xfId="8038" xr:uid="{00000000-0005-0000-0000-0000650D0000}"/>
    <cellStyle name="AggGreen 4 2 9" xfId="6480" xr:uid="{00000000-0005-0000-0000-0000660D0000}"/>
    <cellStyle name="AggGreen 4 3" xfId="162" xr:uid="{00000000-0005-0000-0000-0000670D0000}"/>
    <cellStyle name="AggGreen 4 3 10" xfId="16099" xr:uid="{00000000-0005-0000-0000-0000680D0000}"/>
    <cellStyle name="AggGreen 4 3 11" xfId="12090" xr:uid="{00000000-0005-0000-0000-0000690D0000}"/>
    <cellStyle name="AggGreen 4 3 12" xfId="24011" xr:uid="{00000000-0005-0000-0000-00006A0D0000}"/>
    <cellStyle name="AggGreen 4 3 13" xfId="28094" xr:uid="{00000000-0005-0000-0000-00006B0D0000}"/>
    <cellStyle name="AggGreen 4 3 14" xfId="24144" xr:uid="{00000000-0005-0000-0000-00006C0D0000}"/>
    <cellStyle name="AggGreen 4 3 15" xfId="35856" xr:uid="{00000000-0005-0000-0000-00006D0D0000}"/>
    <cellStyle name="AggGreen 4 3 2" xfId="163" xr:uid="{00000000-0005-0000-0000-00006E0D0000}"/>
    <cellStyle name="AggGreen 4 3 2 10" xfId="7395" xr:uid="{00000000-0005-0000-0000-00006F0D0000}"/>
    <cellStyle name="AggGreen 4 3 2 11" xfId="24010" xr:uid="{00000000-0005-0000-0000-0000700D0000}"/>
    <cellStyle name="AggGreen 4 3 2 12" xfId="28093" xr:uid="{00000000-0005-0000-0000-0000710D0000}"/>
    <cellStyle name="AggGreen 4 3 2 13" xfId="6948" xr:uid="{00000000-0005-0000-0000-0000720D0000}"/>
    <cellStyle name="AggGreen 4 3 2 14" xfId="35855" xr:uid="{00000000-0005-0000-0000-0000730D0000}"/>
    <cellStyle name="AggGreen 4 3 2 2" xfId="2680" xr:uid="{00000000-0005-0000-0000-0000740D0000}"/>
    <cellStyle name="AggGreen 4 3 2 2 10" xfId="28189" xr:uid="{00000000-0005-0000-0000-0000750D0000}"/>
    <cellStyle name="AggGreen 4 3 2 2 11" xfId="32012" xr:uid="{00000000-0005-0000-0000-0000760D0000}"/>
    <cellStyle name="AggGreen 4 3 2 2 12" xfId="35919" xr:uid="{00000000-0005-0000-0000-0000770D0000}"/>
    <cellStyle name="AggGreen 4 3 2 2 13" xfId="39709" xr:uid="{00000000-0005-0000-0000-0000780D0000}"/>
    <cellStyle name="AggGreen 4 3 2 2 2" xfId="4981" xr:uid="{00000000-0005-0000-0000-0000790D0000}"/>
    <cellStyle name="AggGreen 4 3 2 2 2 10" xfId="41965" xr:uid="{00000000-0005-0000-0000-00007A0D0000}"/>
    <cellStyle name="AggGreen 4 3 2 2 2 2" xfId="10509" xr:uid="{00000000-0005-0000-0000-00007B0D0000}"/>
    <cellStyle name="AggGreen 4 3 2 2 2 3" xfId="14416" xr:uid="{00000000-0005-0000-0000-00007C0D0000}"/>
    <cellStyle name="AggGreen 4 3 2 2 2 4" xfId="18508" xr:uid="{00000000-0005-0000-0000-00007D0D0000}"/>
    <cellStyle name="AggGreen 4 3 2 2 2 5" xfId="22438" xr:uid="{00000000-0005-0000-0000-00007E0D0000}"/>
    <cellStyle name="AggGreen 4 3 2 2 2 6" xfId="26464" xr:uid="{00000000-0005-0000-0000-00007F0D0000}"/>
    <cellStyle name="AggGreen 4 3 2 2 2 7" xfId="30453" xr:uid="{00000000-0005-0000-0000-0000800D0000}"/>
    <cellStyle name="AggGreen 4 3 2 2 2 8" xfId="34284" xr:uid="{00000000-0005-0000-0000-0000810D0000}"/>
    <cellStyle name="AggGreen 4 3 2 2 2 9" xfId="38175" xr:uid="{00000000-0005-0000-0000-0000820D0000}"/>
    <cellStyle name="AggGreen 4 3 2 2 3" xfId="4353" xr:uid="{00000000-0005-0000-0000-0000830D0000}"/>
    <cellStyle name="AggGreen 4 3 2 2 3 10" xfId="41337" xr:uid="{00000000-0005-0000-0000-0000840D0000}"/>
    <cellStyle name="AggGreen 4 3 2 2 3 2" xfId="9881" xr:uid="{00000000-0005-0000-0000-0000850D0000}"/>
    <cellStyle name="AggGreen 4 3 2 2 3 3" xfId="13788" xr:uid="{00000000-0005-0000-0000-0000860D0000}"/>
    <cellStyle name="AggGreen 4 3 2 2 3 4" xfId="17880" xr:uid="{00000000-0005-0000-0000-0000870D0000}"/>
    <cellStyle name="AggGreen 4 3 2 2 3 5" xfId="21810" xr:uid="{00000000-0005-0000-0000-0000880D0000}"/>
    <cellStyle name="AggGreen 4 3 2 2 3 6" xfId="25836" xr:uid="{00000000-0005-0000-0000-0000890D0000}"/>
    <cellStyle name="AggGreen 4 3 2 2 3 7" xfId="29825" xr:uid="{00000000-0005-0000-0000-00008A0D0000}"/>
    <cellStyle name="AggGreen 4 3 2 2 3 8" xfId="33656" xr:uid="{00000000-0005-0000-0000-00008B0D0000}"/>
    <cellStyle name="AggGreen 4 3 2 2 3 9" xfId="37547" xr:uid="{00000000-0005-0000-0000-00008C0D0000}"/>
    <cellStyle name="AggGreen 4 3 2 2 4" xfId="6062" xr:uid="{00000000-0005-0000-0000-00008D0D0000}"/>
    <cellStyle name="AggGreen 4 3 2 2 4 10" xfId="43040" xr:uid="{00000000-0005-0000-0000-00008E0D0000}"/>
    <cellStyle name="AggGreen 4 3 2 2 4 2" xfId="11591" xr:uid="{00000000-0005-0000-0000-00008F0D0000}"/>
    <cellStyle name="AggGreen 4 3 2 2 4 3" xfId="15495" xr:uid="{00000000-0005-0000-0000-0000900D0000}"/>
    <cellStyle name="AggGreen 4 3 2 2 4 4" xfId="19589" xr:uid="{00000000-0005-0000-0000-0000910D0000}"/>
    <cellStyle name="AggGreen 4 3 2 2 4 5" xfId="23516" xr:uid="{00000000-0005-0000-0000-0000920D0000}"/>
    <cellStyle name="AggGreen 4 3 2 2 4 6" xfId="27543" xr:uid="{00000000-0005-0000-0000-0000930D0000}"/>
    <cellStyle name="AggGreen 4 3 2 2 4 7" xfId="31528" xr:uid="{00000000-0005-0000-0000-0000940D0000}"/>
    <cellStyle name="AggGreen 4 3 2 2 4 8" xfId="35361" xr:uid="{00000000-0005-0000-0000-0000950D0000}"/>
    <cellStyle name="AggGreen 4 3 2 2 4 9" xfId="39250" xr:uid="{00000000-0005-0000-0000-0000960D0000}"/>
    <cellStyle name="AggGreen 4 3 2 2 5" xfId="8215" xr:uid="{00000000-0005-0000-0000-0000970D0000}"/>
    <cellStyle name="AggGreen 4 3 2 2 6" xfId="12131" xr:uid="{00000000-0005-0000-0000-0000980D0000}"/>
    <cellStyle name="AggGreen 4 3 2 2 7" xfId="16224" xr:uid="{00000000-0005-0000-0000-0000990D0000}"/>
    <cellStyle name="AggGreen 4 3 2 2 8" xfId="20167" xr:uid="{00000000-0005-0000-0000-00009A0D0000}"/>
    <cellStyle name="AggGreen 4 3 2 2 9" xfId="24185" xr:uid="{00000000-0005-0000-0000-00009B0D0000}"/>
    <cellStyle name="AggGreen 4 3 2 3" xfId="3130" xr:uid="{00000000-0005-0000-0000-00009C0D0000}"/>
    <cellStyle name="AggGreen 4 3 2 3 10" xfId="32462" xr:uid="{00000000-0005-0000-0000-00009D0D0000}"/>
    <cellStyle name="AggGreen 4 3 2 3 11" xfId="36369" xr:uid="{00000000-0005-0000-0000-00009E0D0000}"/>
    <cellStyle name="AggGreen 4 3 2 3 12" xfId="40159" xr:uid="{00000000-0005-0000-0000-00009F0D0000}"/>
    <cellStyle name="AggGreen 4 3 2 3 2" xfId="5431" xr:uid="{00000000-0005-0000-0000-0000A00D0000}"/>
    <cellStyle name="AggGreen 4 3 2 3 2 10" xfId="42415" xr:uid="{00000000-0005-0000-0000-0000A10D0000}"/>
    <cellStyle name="AggGreen 4 3 2 3 2 2" xfId="10959" xr:uid="{00000000-0005-0000-0000-0000A20D0000}"/>
    <cellStyle name="AggGreen 4 3 2 3 2 3" xfId="14866" xr:uid="{00000000-0005-0000-0000-0000A30D0000}"/>
    <cellStyle name="AggGreen 4 3 2 3 2 4" xfId="18958" xr:uid="{00000000-0005-0000-0000-0000A40D0000}"/>
    <cellStyle name="AggGreen 4 3 2 3 2 5" xfId="22888" xr:uid="{00000000-0005-0000-0000-0000A50D0000}"/>
    <cellStyle name="AggGreen 4 3 2 3 2 6" xfId="26914" xr:uid="{00000000-0005-0000-0000-0000A60D0000}"/>
    <cellStyle name="AggGreen 4 3 2 3 2 7" xfId="30903" xr:uid="{00000000-0005-0000-0000-0000A70D0000}"/>
    <cellStyle name="AggGreen 4 3 2 3 2 8" xfId="34734" xr:uid="{00000000-0005-0000-0000-0000A80D0000}"/>
    <cellStyle name="AggGreen 4 3 2 3 2 9" xfId="38625" xr:uid="{00000000-0005-0000-0000-0000A90D0000}"/>
    <cellStyle name="AggGreen 4 3 2 3 3" xfId="4803" xr:uid="{00000000-0005-0000-0000-0000AA0D0000}"/>
    <cellStyle name="AggGreen 4 3 2 3 3 10" xfId="41787" xr:uid="{00000000-0005-0000-0000-0000AB0D0000}"/>
    <cellStyle name="AggGreen 4 3 2 3 3 2" xfId="10331" xr:uid="{00000000-0005-0000-0000-0000AC0D0000}"/>
    <cellStyle name="AggGreen 4 3 2 3 3 3" xfId="14238" xr:uid="{00000000-0005-0000-0000-0000AD0D0000}"/>
    <cellStyle name="AggGreen 4 3 2 3 3 4" xfId="18330" xr:uid="{00000000-0005-0000-0000-0000AE0D0000}"/>
    <cellStyle name="AggGreen 4 3 2 3 3 5" xfId="22260" xr:uid="{00000000-0005-0000-0000-0000AF0D0000}"/>
    <cellStyle name="AggGreen 4 3 2 3 3 6" xfId="26286" xr:uid="{00000000-0005-0000-0000-0000B00D0000}"/>
    <cellStyle name="AggGreen 4 3 2 3 3 7" xfId="30275" xr:uid="{00000000-0005-0000-0000-0000B10D0000}"/>
    <cellStyle name="AggGreen 4 3 2 3 3 8" xfId="34106" xr:uid="{00000000-0005-0000-0000-0000B20D0000}"/>
    <cellStyle name="AggGreen 4 3 2 3 3 9" xfId="37997" xr:uid="{00000000-0005-0000-0000-0000B30D0000}"/>
    <cellStyle name="AggGreen 4 3 2 3 4" xfId="8665" xr:uid="{00000000-0005-0000-0000-0000B40D0000}"/>
    <cellStyle name="AggGreen 4 3 2 3 5" xfId="12581" xr:uid="{00000000-0005-0000-0000-0000B50D0000}"/>
    <cellStyle name="AggGreen 4 3 2 3 6" xfId="16674" xr:uid="{00000000-0005-0000-0000-0000B60D0000}"/>
    <cellStyle name="AggGreen 4 3 2 3 7" xfId="20617" xr:uid="{00000000-0005-0000-0000-0000B70D0000}"/>
    <cellStyle name="AggGreen 4 3 2 3 8" xfId="24635" xr:uid="{00000000-0005-0000-0000-0000B80D0000}"/>
    <cellStyle name="AggGreen 4 3 2 3 9" xfId="28639" xr:uid="{00000000-0005-0000-0000-0000B90D0000}"/>
    <cellStyle name="AggGreen 4 3 2 4" xfId="3625" xr:uid="{00000000-0005-0000-0000-0000BA0D0000}"/>
    <cellStyle name="AggGreen 4 3 2 4 10" xfId="40609" xr:uid="{00000000-0005-0000-0000-0000BB0D0000}"/>
    <cellStyle name="AggGreen 4 3 2 4 2" xfId="9153" xr:uid="{00000000-0005-0000-0000-0000BC0D0000}"/>
    <cellStyle name="AggGreen 4 3 2 4 3" xfId="13060" xr:uid="{00000000-0005-0000-0000-0000BD0D0000}"/>
    <cellStyle name="AggGreen 4 3 2 4 4" xfId="17152" xr:uid="{00000000-0005-0000-0000-0000BE0D0000}"/>
    <cellStyle name="AggGreen 4 3 2 4 5" xfId="21082" xr:uid="{00000000-0005-0000-0000-0000BF0D0000}"/>
    <cellStyle name="AggGreen 4 3 2 4 6" xfId="25108" xr:uid="{00000000-0005-0000-0000-0000C00D0000}"/>
    <cellStyle name="AggGreen 4 3 2 4 7" xfId="29097" xr:uid="{00000000-0005-0000-0000-0000C10D0000}"/>
    <cellStyle name="AggGreen 4 3 2 4 8" xfId="32928" xr:uid="{00000000-0005-0000-0000-0000C20D0000}"/>
    <cellStyle name="AggGreen 4 3 2 4 9" xfId="36819" xr:uid="{00000000-0005-0000-0000-0000C30D0000}"/>
    <cellStyle name="AggGreen 4 3 2 5" xfId="5604" xr:uid="{00000000-0005-0000-0000-0000C40D0000}"/>
    <cellStyle name="AggGreen 4 3 2 5 10" xfId="42588" xr:uid="{00000000-0005-0000-0000-0000C50D0000}"/>
    <cellStyle name="AggGreen 4 3 2 5 2" xfId="11132" xr:uid="{00000000-0005-0000-0000-0000C60D0000}"/>
    <cellStyle name="AggGreen 4 3 2 5 3" xfId="15039" xr:uid="{00000000-0005-0000-0000-0000C70D0000}"/>
    <cellStyle name="AggGreen 4 3 2 5 4" xfId="19131" xr:uid="{00000000-0005-0000-0000-0000C80D0000}"/>
    <cellStyle name="AggGreen 4 3 2 5 5" xfId="23061" xr:uid="{00000000-0005-0000-0000-0000C90D0000}"/>
    <cellStyle name="AggGreen 4 3 2 5 6" xfId="27087" xr:uid="{00000000-0005-0000-0000-0000CA0D0000}"/>
    <cellStyle name="AggGreen 4 3 2 5 7" xfId="31076" xr:uid="{00000000-0005-0000-0000-0000CB0D0000}"/>
    <cellStyle name="AggGreen 4 3 2 5 8" xfId="34907" xr:uid="{00000000-0005-0000-0000-0000CC0D0000}"/>
    <cellStyle name="AggGreen 4 3 2 5 9" xfId="38798" xr:uid="{00000000-0005-0000-0000-0000CD0D0000}"/>
    <cellStyle name="AggGreen 4 3 2 6" xfId="6615" xr:uid="{00000000-0005-0000-0000-0000CE0D0000}"/>
    <cellStyle name="AggGreen 4 3 2 7" xfId="8035" xr:uid="{00000000-0005-0000-0000-0000CF0D0000}"/>
    <cellStyle name="AggGreen 4 3 2 8" xfId="6530" xr:uid="{00000000-0005-0000-0000-0000D00D0000}"/>
    <cellStyle name="AggGreen 4 3 2 9" xfId="16098" xr:uid="{00000000-0005-0000-0000-0000D10D0000}"/>
    <cellStyle name="AggGreen 4 3 3" xfId="2679" xr:uid="{00000000-0005-0000-0000-0000D20D0000}"/>
    <cellStyle name="AggGreen 4 3 3 10" xfId="28188" xr:uid="{00000000-0005-0000-0000-0000D30D0000}"/>
    <cellStyle name="AggGreen 4 3 3 11" xfId="32011" xr:uid="{00000000-0005-0000-0000-0000D40D0000}"/>
    <cellStyle name="AggGreen 4 3 3 12" xfId="35918" xr:uid="{00000000-0005-0000-0000-0000D50D0000}"/>
    <cellStyle name="AggGreen 4 3 3 13" xfId="39708" xr:uid="{00000000-0005-0000-0000-0000D60D0000}"/>
    <cellStyle name="AggGreen 4 3 3 2" xfId="4980" xr:uid="{00000000-0005-0000-0000-0000D70D0000}"/>
    <cellStyle name="AggGreen 4 3 3 2 10" xfId="41964" xr:uid="{00000000-0005-0000-0000-0000D80D0000}"/>
    <cellStyle name="AggGreen 4 3 3 2 2" xfId="10508" xr:uid="{00000000-0005-0000-0000-0000D90D0000}"/>
    <cellStyle name="AggGreen 4 3 3 2 3" xfId="14415" xr:uid="{00000000-0005-0000-0000-0000DA0D0000}"/>
    <cellStyle name="AggGreen 4 3 3 2 4" xfId="18507" xr:uid="{00000000-0005-0000-0000-0000DB0D0000}"/>
    <cellStyle name="AggGreen 4 3 3 2 5" xfId="22437" xr:uid="{00000000-0005-0000-0000-0000DC0D0000}"/>
    <cellStyle name="AggGreen 4 3 3 2 6" xfId="26463" xr:uid="{00000000-0005-0000-0000-0000DD0D0000}"/>
    <cellStyle name="AggGreen 4 3 3 2 7" xfId="30452" xr:uid="{00000000-0005-0000-0000-0000DE0D0000}"/>
    <cellStyle name="AggGreen 4 3 3 2 8" xfId="34283" xr:uid="{00000000-0005-0000-0000-0000DF0D0000}"/>
    <cellStyle name="AggGreen 4 3 3 2 9" xfId="38174" xr:uid="{00000000-0005-0000-0000-0000E00D0000}"/>
    <cellStyle name="AggGreen 4 3 3 3" xfId="4352" xr:uid="{00000000-0005-0000-0000-0000E10D0000}"/>
    <cellStyle name="AggGreen 4 3 3 3 10" xfId="41336" xr:uid="{00000000-0005-0000-0000-0000E20D0000}"/>
    <cellStyle name="AggGreen 4 3 3 3 2" xfId="9880" xr:uid="{00000000-0005-0000-0000-0000E30D0000}"/>
    <cellStyle name="AggGreen 4 3 3 3 3" xfId="13787" xr:uid="{00000000-0005-0000-0000-0000E40D0000}"/>
    <cellStyle name="AggGreen 4 3 3 3 4" xfId="17879" xr:uid="{00000000-0005-0000-0000-0000E50D0000}"/>
    <cellStyle name="AggGreen 4 3 3 3 5" xfId="21809" xr:uid="{00000000-0005-0000-0000-0000E60D0000}"/>
    <cellStyle name="AggGreen 4 3 3 3 6" xfId="25835" xr:uid="{00000000-0005-0000-0000-0000E70D0000}"/>
    <cellStyle name="AggGreen 4 3 3 3 7" xfId="29824" xr:uid="{00000000-0005-0000-0000-0000E80D0000}"/>
    <cellStyle name="AggGreen 4 3 3 3 8" xfId="33655" xr:uid="{00000000-0005-0000-0000-0000E90D0000}"/>
    <cellStyle name="AggGreen 4 3 3 3 9" xfId="37546" xr:uid="{00000000-0005-0000-0000-0000EA0D0000}"/>
    <cellStyle name="AggGreen 4 3 3 4" xfId="6061" xr:uid="{00000000-0005-0000-0000-0000EB0D0000}"/>
    <cellStyle name="AggGreen 4 3 3 4 10" xfId="43039" xr:uid="{00000000-0005-0000-0000-0000EC0D0000}"/>
    <cellStyle name="AggGreen 4 3 3 4 2" xfId="11590" xr:uid="{00000000-0005-0000-0000-0000ED0D0000}"/>
    <cellStyle name="AggGreen 4 3 3 4 3" xfId="15494" xr:uid="{00000000-0005-0000-0000-0000EE0D0000}"/>
    <cellStyle name="AggGreen 4 3 3 4 4" xfId="19588" xr:uid="{00000000-0005-0000-0000-0000EF0D0000}"/>
    <cellStyle name="AggGreen 4 3 3 4 5" xfId="23515" xr:uid="{00000000-0005-0000-0000-0000F00D0000}"/>
    <cellStyle name="AggGreen 4 3 3 4 6" xfId="27542" xr:uid="{00000000-0005-0000-0000-0000F10D0000}"/>
    <cellStyle name="AggGreen 4 3 3 4 7" xfId="31527" xr:uid="{00000000-0005-0000-0000-0000F20D0000}"/>
    <cellStyle name="AggGreen 4 3 3 4 8" xfId="35360" xr:uid="{00000000-0005-0000-0000-0000F30D0000}"/>
    <cellStyle name="AggGreen 4 3 3 4 9" xfId="39249" xr:uid="{00000000-0005-0000-0000-0000F40D0000}"/>
    <cellStyle name="AggGreen 4 3 3 5" xfId="8214" xr:uid="{00000000-0005-0000-0000-0000F50D0000}"/>
    <cellStyle name="AggGreen 4 3 3 6" xfId="12130" xr:uid="{00000000-0005-0000-0000-0000F60D0000}"/>
    <cellStyle name="AggGreen 4 3 3 7" xfId="16223" xr:uid="{00000000-0005-0000-0000-0000F70D0000}"/>
    <cellStyle name="AggGreen 4 3 3 8" xfId="20166" xr:uid="{00000000-0005-0000-0000-0000F80D0000}"/>
    <cellStyle name="AggGreen 4 3 3 9" xfId="24184" xr:uid="{00000000-0005-0000-0000-0000F90D0000}"/>
    <cellStyle name="AggGreen 4 3 4" xfId="3129" xr:uid="{00000000-0005-0000-0000-0000FA0D0000}"/>
    <cellStyle name="AggGreen 4 3 4 10" xfId="32461" xr:uid="{00000000-0005-0000-0000-0000FB0D0000}"/>
    <cellStyle name="AggGreen 4 3 4 11" xfId="36368" xr:uid="{00000000-0005-0000-0000-0000FC0D0000}"/>
    <cellStyle name="AggGreen 4 3 4 12" xfId="40158" xr:uid="{00000000-0005-0000-0000-0000FD0D0000}"/>
    <cellStyle name="AggGreen 4 3 4 2" xfId="5430" xr:uid="{00000000-0005-0000-0000-0000FE0D0000}"/>
    <cellStyle name="AggGreen 4 3 4 2 10" xfId="42414" xr:uid="{00000000-0005-0000-0000-0000FF0D0000}"/>
    <cellStyle name="AggGreen 4 3 4 2 2" xfId="10958" xr:uid="{00000000-0005-0000-0000-0000000E0000}"/>
    <cellStyle name="AggGreen 4 3 4 2 3" xfId="14865" xr:uid="{00000000-0005-0000-0000-0000010E0000}"/>
    <cellStyle name="AggGreen 4 3 4 2 4" xfId="18957" xr:uid="{00000000-0005-0000-0000-0000020E0000}"/>
    <cellStyle name="AggGreen 4 3 4 2 5" xfId="22887" xr:uid="{00000000-0005-0000-0000-0000030E0000}"/>
    <cellStyle name="AggGreen 4 3 4 2 6" xfId="26913" xr:uid="{00000000-0005-0000-0000-0000040E0000}"/>
    <cellStyle name="AggGreen 4 3 4 2 7" xfId="30902" xr:uid="{00000000-0005-0000-0000-0000050E0000}"/>
    <cellStyle name="AggGreen 4 3 4 2 8" xfId="34733" xr:uid="{00000000-0005-0000-0000-0000060E0000}"/>
    <cellStyle name="AggGreen 4 3 4 2 9" xfId="38624" xr:uid="{00000000-0005-0000-0000-0000070E0000}"/>
    <cellStyle name="AggGreen 4 3 4 3" xfId="4802" xr:uid="{00000000-0005-0000-0000-0000080E0000}"/>
    <cellStyle name="AggGreen 4 3 4 3 10" xfId="41786" xr:uid="{00000000-0005-0000-0000-0000090E0000}"/>
    <cellStyle name="AggGreen 4 3 4 3 2" xfId="10330" xr:uid="{00000000-0005-0000-0000-00000A0E0000}"/>
    <cellStyle name="AggGreen 4 3 4 3 3" xfId="14237" xr:uid="{00000000-0005-0000-0000-00000B0E0000}"/>
    <cellStyle name="AggGreen 4 3 4 3 4" xfId="18329" xr:uid="{00000000-0005-0000-0000-00000C0E0000}"/>
    <cellStyle name="AggGreen 4 3 4 3 5" xfId="22259" xr:uid="{00000000-0005-0000-0000-00000D0E0000}"/>
    <cellStyle name="AggGreen 4 3 4 3 6" xfId="26285" xr:uid="{00000000-0005-0000-0000-00000E0E0000}"/>
    <cellStyle name="AggGreen 4 3 4 3 7" xfId="30274" xr:uid="{00000000-0005-0000-0000-00000F0E0000}"/>
    <cellStyle name="AggGreen 4 3 4 3 8" xfId="34105" xr:uid="{00000000-0005-0000-0000-0000100E0000}"/>
    <cellStyle name="AggGreen 4 3 4 3 9" xfId="37996" xr:uid="{00000000-0005-0000-0000-0000110E0000}"/>
    <cellStyle name="AggGreen 4 3 4 4" xfId="8664" xr:uid="{00000000-0005-0000-0000-0000120E0000}"/>
    <cellStyle name="AggGreen 4 3 4 5" xfId="12580" xr:uid="{00000000-0005-0000-0000-0000130E0000}"/>
    <cellStyle name="AggGreen 4 3 4 6" xfId="16673" xr:uid="{00000000-0005-0000-0000-0000140E0000}"/>
    <cellStyle name="AggGreen 4 3 4 7" xfId="20616" xr:uid="{00000000-0005-0000-0000-0000150E0000}"/>
    <cellStyle name="AggGreen 4 3 4 8" xfId="24634" xr:uid="{00000000-0005-0000-0000-0000160E0000}"/>
    <cellStyle name="AggGreen 4 3 4 9" xfId="28638" xr:uid="{00000000-0005-0000-0000-0000170E0000}"/>
    <cellStyle name="AggGreen 4 3 5" xfId="3624" xr:uid="{00000000-0005-0000-0000-0000180E0000}"/>
    <cellStyle name="AggGreen 4 3 5 10" xfId="40608" xr:uid="{00000000-0005-0000-0000-0000190E0000}"/>
    <cellStyle name="AggGreen 4 3 5 2" xfId="9152" xr:uid="{00000000-0005-0000-0000-00001A0E0000}"/>
    <cellStyle name="AggGreen 4 3 5 3" xfId="13059" xr:uid="{00000000-0005-0000-0000-00001B0E0000}"/>
    <cellStyle name="AggGreen 4 3 5 4" xfId="17151" xr:uid="{00000000-0005-0000-0000-00001C0E0000}"/>
    <cellStyle name="AggGreen 4 3 5 5" xfId="21081" xr:uid="{00000000-0005-0000-0000-00001D0E0000}"/>
    <cellStyle name="AggGreen 4 3 5 6" xfId="25107" xr:uid="{00000000-0005-0000-0000-00001E0E0000}"/>
    <cellStyle name="AggGreen 4 3 5 7" xfId="29096" xr:uid="{00000000-0005-0000-0000-00001F0E0000}"/>
    <cellStyle name="AggGreen 4 3 5 8" xfId="32927" xr:uid="{00000000-0005-0000-0000-0000200E0000}"/>
    <cellStyle name="AggGreen 4 3 5 9" xfId="36818" xr:uid="{00000000-0005-0000-0000-0000210E0000}"/>
    <cellStyle name="AggGreen 4 3 6" xfId="5603" xr:uid="{00000000-0005-0000-0000-0000220E0000}"/>
    <cellStyle name="AggGreen 4 3 6 10" xfId="42587" xr:uid="{00000000-0005-0000-0000-0000230E0000}"/>
    <cellStyle name="AggGreen 4 3 6 2" xfId="11131" xr:uid="{00000000-0005-0000-0000-0000240E0000}"/>
    <cellStyle name="AggGreen 4 3 6 3" xfId="15038" xr:uid="{00000000-0005-0000-0000-0000250E0000}"/>
    <cellStyle name="AggGreen 4 3 6 4" xfId="19130" xr:uid="{00000000-0005-0000-0000-0000260E0000}"/>
    <cellStyle name="AggGreen 4 3 6 5" xfId="23060" xr:uid="{00000000-0005-0000-0000-0000270E0000}"/>
    <cellStyle name="AggGreen 4 3 6 6" xfId="27086" xr:uid="{00000000-0005-0000-0000-0000280E0000}"/>
    <cellStyle name="AggGreen 4 3 6 7" xfId="31075" xr:uid="{00000000-0005-0000-0000-0000290E0000}"/>
    <cellStyle name="AggGreen 4 3 6 8" xfId="34906" xr:uid="{00000000-0005-0000-0000-00002A0E0000}"/>
    <cellStyle name="AggGreen 4 3 6 9" xfId="38797" xr:uid="{00000000-0005-0000-0000-00002B0E0000}"/>
    <cellStyle name="AggGreen 4 3 7" xfId="6614" xr:uid="{00000000-0005-0000-0000-00002C0E0000}"/>
    <cellStyle name="AggGreen 4 3 8" xfId="8036" xr:uid="{00000000-0005-0000-0000-00002D0E0000}"/>
    <cellStyle name="AggGreen 4 3 9" xfId="6529" xr:uid="{00000000-0005-0000-0000-00002E0E0000}"/>
    <cellStyle name="AggGreen 4 4" xfId="164" xr:uid="{00000000-0005-0000-0000-00002F0E0000}"/>
    <cellStyle name="AggGreen 4 4 10" xfId="16097" xr:uid="{00000000-0005-0000-0000-0000300E0000}"/>
    <cellStyle name="AggGreen 4 4 11" xfId="16143" xr:uid="{00000000-0005-0000-0000-0000310E0000}"/>
    <cellStyle name="AggGreen 4 4 12" xfId="24009" xr:uid="{00000000-0005-0000-0000-0000320E0000}"/>
    <cellStyle name="AggGreen 4 4 13" xfId="28092" xr:uid="{00000000-0005-0000-0000-0000330E0000}"/>
    <cellStyle name="AggGreen 4 4 14" xfId="28122" xr:uid="{00000000-0005-0000-0000-0000340E0000}"/>
    <cellStyle name="AggGreen 4 4 15" xfId="35854" xr:uid="{00000000-0005-0000-0000-0000350E0000}"/>
    <cellStyle name="AggGreen 4 4 2" xfId="165" xr:uid="{00000000-0005-0000-0000-0000360E0000}"/>
    <cellStyle name="AggGreen 4 4 2 10" xfId="12039" xr:uid="{00000000-0005-0000-0000-0000370E0000}"/>
    <cellStyle name="AggGreen 4 4 2 11" xfId="24008" xr:uid="{00000000-0005-0000-0000-0000380E0000}"/>
    <cellStyle name="AggGreen 4 4 2 12" xfId="28091" xr:uid="{00000000-0005-0000-0000-0000390E0000}"/>
    <cellStyle name="AggGreen 4 4 2 13" xfId="24086" xr:uid="{00000000-0005-0000-0000-00003A0E0000}"/>
    <cellStyle name="AggGreen 4 4 2 14" xfId="35853" xr:uid="{00000000-0005-0000-0000-00003B0E0000}"/>
    <cellStyle name="AggGreen 4 4 2 2" xfId="2682" xr:uid="{00000000-0005-0000-0000-00003C0E0000}"/>
    <cellStyle name="AggGreen 4 4 2 2 10" xfId="28191" xr:uid="{00000000-0005-0000-0000-00003D0E0000}"/>
    <cellStyle name="AggGreen 4 4 2 2 11" xfId="32014" xr:uid="{00000000-0005-0000-0000-00003E0E0000}"/>
    <cellStyle name="AggGreen 4 4 2 2 12" xfId="35921" xr:uid="{00000000-0005-0000-0000-00003F0E0000}"/>
    <cellStyle name="AggGreen 4 4 2 2 13" xfId="39711" xr:uid="{00000000-0005-0000-0000-0000400E0000}"/>
    <cellStyle name="AggGreen 4 4 2 2 2" xfId="4983" xr:uid="{00000000-0005-0000-0000-0000410E0000}"/>
    <cellStyle name="AggGreen 4 4 2 2 2 10" xfId="41967" xr:uid="{00000000-0005-0000-0000-0000420E0000}"/>
    <cellStyle name="AggGreen 4 4 2 2 2 2" xfId="10511" xr:uid="{00000000-0005-0000-0000-0000430E0000}"/>
    <cellStyle name="AggGreen 4 4 2 2 2 3" xfId="14418" xr:uid="{00000000-0005-0000-0000-0000440E0000}"/>
    <cellStyle name="AggGreen 4 4 2 2 2 4" xfId="18510" xr:uid="{00000000-0005-0000-0000-0000450E0000}"/>
    <cellStyle name="AggGreen 4 4 2 2 2 5" xfId="22440" xr:uid="{00000000-0005-0000-0000-0000460E0000}"/>
    <cellStyle name="AggGreen 4 4 2 2 2 6" xfId="26466" xr:uid="{00000000-0005-0000-0000-0000470E0000}"/>
    <cellStyle name="AggGreen 4 4 2 2 2 7" xfId="30455" xr:uid="{00000000-0005-0000-0000-0000480E0000}"/>
    <cellStyle name="AggGreen 4 4 2 2 2 8" xfId="34286" xr:uid="{00000000-0005-0000-0000-0000490E0000}"/>
    <cellStyle name="AggGreen 4 4 2 2 2 9" xfId="38177" xr:uid="{00000000-0005-0000-0000-00004A0E0000}"/>
    <cellStyle name="AggGreen 4 4 2 2 3" xfId="4355" xr:uid="{00000000-0005-0000-0000-00004B0E0000}"/>
    <cellStyle name="AggGreen 4 4 2 2 3 10" xfId="41339" xr:uid="{00000000-0005-0000-0000-00004C0E0000}"/>
    <cellStyle name="AggGreen 4 4 2 2 3 2" xfId="9883" xr:uid="{00000000-0005-0000-0000-00004D0E0000}"/>
    <cellStyle name="AggGreen 4 4 2 2 3 3" xfId="13790" xr:uid="{00000000-0005-0000-0000-00004E0E0000}"/>
    <cellStyle name="AggGreen 4 4 2 2 3 4" xfId="17882" xr:uid="{00000000-0005-0000-0000-00004F0E0000}"/>
    <cellStyle name="AggGreen 4 4 2 2 3 5" xfId="21812" xr:uid="{00000000-0005-0000-0000-0000500E0000}"/>
    <cellStyle name="AggGreen 4 4 2 2 3 6" xfId="25838" xr:uid="{00000000-0005-0000-0000-0000510E0000}"/>
    <cellStyle name="AggGreen 4 4 2 2 3 7" xfId="29827" xr:uid="{00000000-0005-0000-0000-0000520E0000}"/>
    <cellStyle name="AggGreen 4 4 2 2 3 8" xfId="33658" xr:uid="{00000000-0005-0000-0000-0000530E0000}"/>
    <cellStyle name="AggGreen 4 4 2 2 3 9" xfId="37549" xr:uid="{00000000-0005-0000-0000-0000540E0000}"/>
    <cellStyle name="AggGreen 4 4 2 2 4" xfId="6064" xr:uid="{00000000-0005-0000-0000-0000550E0000}"/>
    <cellStyle name="AggGreen 4 4 2 2 4 10" xfId="43042" xr:uid="{00000000-0005-0000-0000-0000560E0000}"/>
    <cellStyle name="AggGreen 4 4 2 2 4 2" xfId="11593" xr:uid="{00000000-0005-0000-0000-0000570E0000}"/>
    <cellStyle name="AggGreen 4 4 2 2 4 3" xfId="15497" xr:uid="{00000000-0005-0000-0000-0000580E0000}"/>
    <cellStyle name="AggGreen 4 4 2 2 4 4" xfId="19591" xr:uid="{00000000-0005-0000-0000-0000590E0000}"/>
    <cellStyle name="AggGreen 4 4 2 2 4 5" xfId="23518" xr:uid="{00000000-0005-0000-0000-00005A0E0000}"/>
    <cellStyle name="AggGreen 4 4 2 2 4 6" xfId="27545" xr:uid="{00000000-0005-0000-0000-00005B0E0000}"/>
    <cellStyle name="AggGreen 4 4 2 2 4 7" xfId="31530" xr:uid="{00000000-0005-0000-0000-00005C0E0000}"/>
    <cellStyle name="AggGreen 4 4 2 2 4 8" xfId="35363" xr:uid="{00000000-0005-0000-0000-00005D0E0000}"/>
    <cellStyle name="AggGreen 4 4 2 2 4 9" xfId="39252" xr:uid="{00000000-0005-0000-0000-00005E0E0000}"/>
    <cellStyle name="AggGreen 4 4 2 2 5" xfId="8217" xr:uid="{00000000-0005-0000-0000-00005F0E0000}"/>
    <cellStyle name="AggGreen 4 4 2 2 6" xfId="12133" xr:uid="{00000000-0005-0000-0000-0000600E0000}"/>
    <cellStyle name="AggGreen 4 4 2 2 7" xfId="16226" xr:uid="{00000000-0005-0000-0000-0000610E0000}"/>
    <cellStyle name="AggGreen 4 4 2 2 8" xfId="20169" xr:uid="{00000000-0005-0000-0000-0000620E0000}"/>
    <cellStyle name="AggGreen 4 4 2 2 9" xfId="24187" xr:uid="{00000000-0005-0000-0000-0000630E0000}"/>
    <cellStyle name="AggGreen 4 4 2 3" xfId="3132" xr:uid="{00000000-0005-0000-0000-0000640E0000}"/>
    <cellStyle name="AggGreen 4 4 2 3 10" xfId="32464" xr:uid="{00000000-0005-0000-0000-0000650E0000}"/>
    <cellStyle name="AggGreen 4 4 2 3 11" xfId="36371" xr:uid="{00000000-0005-0000-0000-0000660E0000}"/>
    <cellStyle name="AggGreen 4 4 2 3 12" xfId="40161" xr:uid="{00000000-0005-0000-0000-0000670E0000}"/>
    <cellStyle name="AggGreen 4 4 2 3 2" xfId="5433" xr:uid="{00000000-0005-0000-0000-0000680E0000}"/>
    <cellStyle name="AggGreen 4 4 2 3 2 10" xfId="42417" xr:uid="{00000000-0005-0000-0000-0000690E0000}"/>
    <cellStyle name="AggGreen 4 4 2 3 2 2" xfId="10961" xr:uid="{00000000-0005-0000-0000-00006A0E0000}"/>
    <cellStyle name="AggGreen 4 4 2 3 2 3" xfId="14868" xr:uid="{00000000-0005-0000-0000-00006B0E0000}"/>
    <cellStyle name="AggGreen 4 4 2 3 2 4" xfId="18960" xr:uid="{00000000-0005-0000-0000-00006C0E0000}"/>
    <cellStyle name="AggGreen 4 4 2 3 2 5" xfId="22890" xr:uid="{00000000-0005-0000-0000-00006D0E0000}"/>
    <cellStyle name="AggGreen 4 4 2 3 2 6" xfId="26916" xr:uid="{00000000-0005-0000-0000-00006E0E0000}"/>
    <cellStyle name="AggGreen 4 4 2 3 2 7" xfId="30905" xr:uid="{00000000-0005-0000-0000-00006F0E0000}"/>
    <cellStyle name="AggGreen 4 4 2 3 2 8" xfId="34736" xr:uid="{00000000-0005-0000-0000-0000700E0000}"/>
    <cellStyle name="AggGreen 4 4 2 3 2 9" xfId="38627" xr:uid="{00000000-0005-0000-0000-0000710E0000}"/>
    <cellStyle name="AggGreen 4 4 2 3 3" xfId="4805" xr:uid="{00000000-0005-0000-0000-0000720E0000}"/>
    <cellStyle name="AggGreen 4 4 2 3 3 10" xfId="41789" xr:uid="{00000000-0005-0000-0000-0000730E0000}"/>
    <cellStyle name="AggGreen 4 4 2 3 3 2" xfId="10333" xr:uid="{00000000-0005-0000-0000-0000740E0000}"/>
    <cellStyle name="AggGreen 4 4 2 3 3 3" xfId="14240" xr:uid="{00000000-0005-0000-0000-0000750E0000}"/>
    <cellStyle name="AggGreen 4 4 2 3 3 4" xfId="18332" xr:uid="{00000000-0005-0000-0000-0000760E0000}"/>
    <cellStyle name="AggGreen 4 4 2 3 3 5" xfId="22262" xr:uid="{00000000-0005-0000-0000-0000770E0000}"/>
    <cellStyle name="AggGreen 4 4 2 3 3 6" xfId="26288" xr:uid="{00000000-0005-0000-0000-0000780E0000}"/>
    <cellStyle name="AggGreen 4 4 2 3 3 7" xfId="30277" xr:uid="{00000000-0005-0000-0000-0000790E0000}"/>
    <cellStyle name="AggGreen 4 4 2 3 3 8" xfId="34108" xr:uid="{00000000-0005-0000-0000-00007A0E0000}"/>
    <cellStyle name="AggGreen 4 4 2 3 3 9" xfId="37999" xr:uid="{00000000-0005-0000-0000-00007B0E0000}"/>
    <cellStyle name="AggGreen 4 4 2 3 4" xfId="8667" xr:uid="{00000000-0005-0000-0000-00007C0E0000}"/>
    <cellStyle name="AggGreen 4 4 2 3 5" xfId="12583" xr:uid="{00000000-0005-0000-0000-00007D0E0000}"/>
    <cellStyle name="AggGreen 4 4 2 3 6" xfId="16676" xr:uid="{00000000-0005-0000-0000-00007E0E0000}"/>
    <cellStyle name="AggGreen 4 4 2 3 7" xfId="20619" xr:uid="{00000000-0005-0000-0000-00007F0E0000}"/>
    <cellStyle name="AggGreen 4 4 2 3 8" xfId="24637" xr:uid="{00000000-0005-0000-0000-0000800E0000}"/>
    <cellStyle name="AggGreen 4 4 2 3 9" xfId="28641" xr:uid="{00000000-0005-0000-0000-0000810E0000}"/>
    <cellStyle name="AggGreen 4 4 2 4" xfId="3627" xr:uid="{00000000-0005-0000-0000-0000820E0000}"/>
    <cellStyle name="AggGreen 4 4 2 4 10" xfId="40611" xr:uid="{00000000-0005-0000-0000-0000830E0000}"/>
    <cellStyle name="AggGreen 4 4 2 4 2" xfId="9155" xr:uid="{00000000-0005-0000-0000-0000840E0000}"/>
    <cellStyle name="AggGreen 4 4 2 4 3" xfId="13062" xr:uid="{00000000-0005-0000-0000-0000850E0000}"/>
    <cellStyle name="AggGreen 4 4 2 4 4" xfId="17154" xr:uid="{00000000-0005-0000-0000-0000860E0000}"/>
    <cellStyle name="AggGreen 4 4 2 4 5" xfId="21084" xr:uid="{00000000-0005-0000-0000-0000870E0000}"/>
    <cellStyle name="AggGreen 4 4 2 4 6" xfId="25110" xr:uid="{00000000-0005-0000-0000-0000880E0000}"/>
    <cellStyle name="AggGreen 4 4 2 4 7" xfId="29099" xr:uid="{00000000-0005-0000-0000-0000890E0000}"/>
    <cellStyle name="AggGreen 4 4 2 4 8" xfId="32930" xr:uid="{00000000-0005-0000-0000-00008A0E0000}"/>
    <cellStyle name="AggGreen 4 4 2 4 9" xfId="36821" xr:uid="{00000000-0005-0000-0000-00008B0E0000}"/>
    <cellStyle name="AggGreen 4 4 2 5" xfId="5606" xr:uid="{00000000-0005-0000-0000-00008C0E0000}"/>
    <cellStyle name="AggGreen 4 4 2 5 10" xfId="42590" xr:uid="{00000000-0005-0000-0000-00008D0E0000}"/>
    <cellStyle name="AggGreen 4 4 2 5 2" xfId="11134" xr:uid="{00000000-0005-0000-0000-00008E0E0000}"/>
    <cellStyle name="AggGreen 4 4 2 5 3" xfId="15041" xr:uid="{00000000-0005-0000-0000-00008F0E0000}"/>
    <cellStyle name="AggGreen 4 4 2 5 4" xfId="19133" xr:uid="{00000000-0005-0000-0000-0000900E0000}"/>
    <cellStyle name="AggGreen 4 4 2 5 5" xfId="23063" xr:uid="{00000000-0005-0000-0000-0000910E0000}"/>
    <cellStyle name="AggGreen 4 4 2 5 6" xfId="27089" xr:uid="{00000000-0005-0000-0000-0000920E0000}"/>
    <cellStyle name="AggGreen 4 4 2 5 7" xfId="31078" xr:uid="{00000000-0005-0000-0000-0000930E0000}"/>
    <cellStyle name="AggGreen 4 4 2 5 8" xfId="34909" xr:uid="{00000000-0005-0000-0000-0000940E0000}"/>
    <cellStyle name="AggGreen 4 4 2 5 9" xfId="38800" xr:uid="{00000000-0005-0000-0000-0000950E0000}"/>
    <cellStyle name="AggGreen 4 4 2 6" xfId="6617" xr:uid="{00000000-0005-0000-0000-0000960E0000}"/>
    <cellStyle name="AggGreen 4 4 2 7" xfId="8033" xr:uid="{00000000-0005-0000-0000-0000970E0000}"/>
    <cellStyle name="AggGreen 4 4 2 8" xfId="6532" xr:uid="{00000000-0005-0000-0000-0000980E0000}"/>
    <cellStyle name="AggGreen 4 4 2 9" xfId="16096" xr:uid="{00000000-0005-0000-0000-0000990E0000}"/>
    <cellStyle name="AggGreen 4 4 3" xfId="2681" xr:uid="{00000000-0005-0000-0000-00009A0E0000}"/>
    <cellStyle name="AggGreen 4 4 3 10" xfId="28190" xr:uid="{00000000-0005-0000-0000-00009B0E0000}"/>
    <cellStyle name="AggGreen 4 4 3 11" xfId="32013" xr:uid="{00000000-0005-0000-0000-00009C0E0000}"/>
    <cellStyle name="AggGreen 4 4 3 12" xfId="35920" xr:uid="{00000000-0005-0000-0000-00009D0E0000}"/>
    <cellStyle name="AggGreen 4 4 3 13" xfId="39710" xr:uid="{00000000-0005-0000-0000-00009E0E0000}"/>
    <cellStyle name="AggGreen 4 4 3 2" xfId="4982" xr:uid="{00000000-0005-0000-0000-00009F0E0000}"/>
    <cellStyle name="AggGreen 4 4 3 2 10" xfId="41966" xr:uid="{00000000-0005-0000-0000-0000A00E0000}"/>
    <cellStyle name="AggGreen 4 4 3 2 2" xfId="10510" xr:uid="{00000000-0005-0000-0000-0000A10E0000}"/>
    <cellStyle name="AggGreen 4 4 3 2 3" xfId="14417" xr:uid="{00000000-0005-0000-0000-0000A20E0000}"/>
    <cellStyle name="AggGreen 4 4 3 2 4" xfId="18509" xr:uid="{00000000-0005-0000-0000-0000A30E0000}"/>
    <cellStyle name="AggGreen 4 4 3 2 5" xfId="22439" xr:uid="{00000000-0005-0000-0000-0000A40E0000}"/>
    <cellStyle name="AggGreen 4 4 3 2 6" xfId="26465" xr:uid="{00000000-0005-0000-0000-0000A50E0000}"/>
    <cellStyle name="AggGreen 4 4 3 2 7" xfId="30454" xr:uid="{00000000-0005-0000-0000-0000A60E0000}"/>
    <cellStyle name="AggGreen 4 4 3 2 8" xfId="34285" xr:uid="{00000000-0005-0000-0000-0000A70E0000}"/>
    <cellStyle name="AggGreen 4 4 3 2 9" xfId="38176" xr:uid="{00000000-0005-0000-0000-0000A80E0000}"/>
    <cellStyle name="AggGreen 4 4 3 3" xfId="4354" xr:uid="{00000000-0005-0000-0000-0000A90E0000}"/>
    <cellStyle name="AggGreen 4 4 3 3 10" xfId="41338" xr:uid="{00000000-0005-0000-0000-0000AA0E0000}"/>
    <cellStyle name="AggGreen 4 4 3 3 2" xfId="9882" xr:uid="{00000000-0005-0000-0000-0000AB0E0000}"/>
    <cellStyle name="AggGreen 4 4 3 3 3" xfId="13789" xr:uid="{00000000-0005-0000-0000-0000AC0E0000}"/>
    <cellStyle name="AggGreen 4 4 3 3 4" xfId="17881" xr:uid="{00000000-0005-0000-0000-0000AD0E0000}"/>
    <cellStyle name="AggGreen 4 4 3 3 5" xfId="21811" xr:uid="{00000000-0005-0000-0000-0000AE0E0000}"/>
    <cellStyle name="AggGreen 4 4 3 3 6" xfId="25837" xr:uid="{00000000-0005-0000-0000-0000AF0E0000}"/>
    <cellStyle name="AggGreen 4 4 3 3 7" xfId="29826" xr:uid="{00000000-0005-0000-0000-0000B00E0000}"/>
    <cellStyle name="AggGreen 4 4 3 3 8" xfId="33657" xr:uid="{00000000-0005-0000-0000-0000B10E0000}"/>
    <cellStyle name="AggGreen 4 4 3 3 9" xfId="37548" xr:uid="{00000000-0005-0000-0000-0000B20E0000}"/>
    <cellStyle name="AggGreen 4 4 3 4" xfId="6063" xr:uid="{00000000-0005-0000-0000-0000B30E0000}"/>
    <cellStyle name="AggGreen 4 4 3 4 10" xfId="43041" xr:uid="{00000000-0005-0000-0000-0000B40E0000}"/>
    <cellStyle name="AggGreen 4 4 3 4 2" xfId="11592" xr:uid="{00000000-0005-0000-0000-0000B50E0000}"/>
    <cellStyle name="AggGreen 4 4 3 4 3" xfId="15496" xr:uid="{00000000-0005-0000-0000-0000B60E0000}"/>
    <cellStyle name="AggGreen 4 4 3 4 4" xfId="19590" xr:uid="{00000000-0005-0000-0000-0000B70E0000}"/>
    <cellStyle name="AggGreen 4 4 3 4 5" xfId="23517" xr:uid="{00000000-0005-0000-0000-0000B80E0000}"/>
    <cellStyle name="AggGreen 4 4 3 4 6" xfId="27544" xr:uid="{00000000-0005-0000-0000-0000B90E0000}"/>
    <cellStyle name="AggGreen 4 4 3 4 7" xfId="31529" xr:uid="{00000000-0005-0000-0000-0000BA0E0000}"/>
    <cellStyle name="AggGreen 4 4 3 4 8" xfId="35362" xr:uid="{00000000-0005-0000-0000-0000BB0E0000}"/>
    <cellStyle name="AggGreen 4 4 3 4 9" xfId="39251" xr:uid="{00000000-0005-0000-0000-0000BC0E0000}"/>
    <cellStyle name="AggGreen 4 4 3 5" xfId="8216" xr:uid="{00000000-0005-0000-0000-0000BD0E0000}"/>
    <cellStyle name="AggGreen 4 4 3 6" xfId="12132" xr:uid="{00000000-0005-0000-0000-0000BE0E0000}"/>
    <cellStyle name="AggGreen 4 4 3 7" xfId="16225" xr:uid="{00000000-0005-0000-0000-0000BF0E0000}"/>
    <cellStyle name="AggGreen 4 4 3 8" xfId="20168" xr:uid="{00000000-0005-0000-0000-0000C00E0000}"/>
    <cellStyle name="AggGreen 4 4 3 9" xfId="24186" xr:uid="{00000000-0005-0000-0000-0000C10E0000}"/>
    <cellStyle name="AggGreen 4 4 4" xfId="3131" xr:uid="{00000000-0005-0000-0000-0000C20E0000}"/>
    <cellStyle name="AggGreen 4 4 4 10" xfId="32463" xr:uid="{00000000-0005-0000-0000-0000C30E0000}"/>
    <cellStyle name="AggGreen 4 4 4 11" xfId="36370" xr:uid="{00000000-0005-0000-0000-0000C40E0000}"/>
    <cellStyle name="AggGreen 4 4 4 12" xfId="40160" xr:uid="{00000000-0005-0000-0000-0000C50E0000}"/>
    <cellStyle name="AggGreen 4 4 4 2" xfId="5432" xr:uid="{00000000-0005-0000-0000-0000C60E0000}"/>
    <cellStyle name="AggGreen 4 4 4 2 10" xfId="42416" xr:uid="{00000000-0005-0000-0000-0000C70E0000}"/>
    <cellStyle name="AggGreen 4 4 4 2 2" xfId="10960" xr:uid="{00000000-0005-0000-0000-0000C80E0000}"/>
    <cellStyle name="AggGreen 4 4 4 2 3" xfId="14867" xr:uid="{00000000-0005-0000-0000-0000C90E0000}"/>
    <cellStyle name="AggGreen 4 4 4 2 4" xfId="18959" xr:uid="{00000000-0005-0000-0000-0000CA0E0000}"/>
    <cellStyle name="AggGreen 4 4 4 2 5" xfId="22889" xr:uid="{00000000-0005-0000-0000-0000CB0E0000}"/>
    <cellStyle name="AggGreen 4 4 4 2 6" xfId="26915" xr:uid="{00000000-0005-0000-0000-0000CC0E0000}"/>
    <cellStyle name="AggGreen 4 4 4 2 7" xfId="30904" xr:uid="{00000000-0005-0000-0000-0000CD0E0000}"/>
    <cellStyle name="AggGreen 4 4 4 2 8" xfId="34735" xr:uid="{00000000-0005-0000-0000-0000CE0E0000}"/>
    <cellStyle name="AggGreen 4 4 4 2 9" xfId="38626" xr:uid="{00000000-0005-0000-0000-0000CF0E0000}"/>
    <cellStyle name="AggGreen 4 4 4 3" xfId="4804" xr:uid="{00000000-0005-0000-0000-0000D00E0000}"/>
    <cellStyle name="AggGreen 4 4 4 3 10" xfId="41788" xr:uid="{00000000-0005-0000-0000-0000D10E0000}"/>
    <cellStyle name="AggGreen 4 4 4 3 2" xfId="10332" xr:uid="{00000000-0005-0000-0000-0000D20E0000}"/>
    <cellStyle name="AggGreen 4 4 4 3 3" xfId="14239" xr:uid="{00000000-0005-0000-0000-0000D30E0000}"/>
    <cellStyle name="AggGreen 4 4 4 3 4" xfId="18331" xr:uid="{00000000-0005-0000-0000-0000D40E0000}"/>
    <cellStyle name="AggGreen 4 4 4 3 5" xfId="22261" xr:uid="{00000000-0005-0000-0000-0000D50E0000}"/>
    <cellStyle name="AggGreen 4 4 4 3 6" xfId="26287" xr:uid="{00000000-0005-0000-0000-0000D60E0000}"/>
    <cellStyle name="AggGreen 4 4 4 3 7" xfId="30276" xr:uid="{00000000-0005-0000-0000-0000D70E0000}"/>
    <cellStyle name="AggGreen 4 4 4 3 8" xfId="34107" xr:uid="{00000000-0005-0000-0000-0000D80E0000}"/>
    <cellStyle name="AggGreen 4 4 4 3 9" xfId="37998" xr:uid="{00000000-0005-0000-0000-0000D90E0000}"/>
    <cellStyle name="AggGreen 4 4 4 4" xfId="8666" xr:uid="{00000000-0005-0000-0000-0000DA0E0000}"/>
    <cellStyle name="AggGreen 4 4 4 5" xfId="12582" xr:uid="{00000000-0005-0000-0000-0000DB0E0000}"/>
    <cellStyle name="AggGreen 4 4 4 6" xfId="16675" xr:uid="{00000000-0005-0000-0000-0000DC0E0000}"/>
    <cellStyle name="AggGreen 4 4 4 7" xfId="20618" xr:uid="{00000000-0005-0000-0000-0000DD0E0000}"/>
    <cellStyle name="AggGreen 4 4 4 8" xfId="24636" xr:uid="{00000000-0005-0000-0000-0000DE0E0000}"/>
    <cellStyle name="AggGreen 4 4 4 9" xfId="28640" xr:uid="{00000000-0005-0000-0000-0000DF0E0000}"/>
    <cellStyle name="AggGreen 4 4 5" xfId="3626" xr:uid="{00000000-0005-0000-0000-0000E00E0000}"/>
    <cellStyle name="AggGreen 4 4 5 10" xfId="40610" xr:uid="{00000000-0005-0000-0000-0000E10E0000}"/>
    <cellStyle name="AggGreen 4 4 5 2" xfId="9154" xr:uid="{00000000-0005-0000-0000-0000E20E0000}"/>
    <cellStyle name="AggGreen 4 4 5 3" xfId="13061" xr:uid="{00000000-0005-0000-0000-0000E30E0000}"/>
    <cellStyle name="AggGreen 4 4 5 4" xfId="17153" xr:uid="{00000000-0005-0000-0000-0000E40E0000}"/>
    <cellStyle name="AggGreen 4 4 5 5" xfId="21083" xr:uid="{00000000-0005-0000-0000-0000E50E0000}"/>
    <cellStyle name="AggGreen 4 4 5 6" xfId="25109" xr:uid="{00000000-0005-0000-0000-0000E60E0000}"/>
    <cellStyle name="AggGreen 4 4 5 7" xfId="29098" xr:uid="{00000000-0005-0000-0000-0000E70E0000}"/>
    <cellStyle name="AggGreen 4 4 5 8" xfId="32929" xr:uid="{00000000-0005-0000-0000-0000E80E0000}"/>
    <cellStyle name="AggGreen 4 4 5 9" xfId="36820" xr:uid="{00000000-0005-0000-0000-0000E90E0000}"/>
    <cellStyle name="AggGreen 4 4 6" xfId="5605" xr:uid="{00000000-0005-0000-0000-0000EA0E0000}"/>
    <cellStyle name="AggGreen 4 4 6 10" xfId="42589" xr:uid="{00000000-0005-0000-0000-0000EB0E0000}"/>
    <cellStyle name="AggGreen 4 4 6 2" xfId="11133" xr:uid="{00000000-0005-0000-0000-0000EC0E0000}"/>
    <cellStyle name="AggGreen 4 4 6 3" xfId="15040" xr:uid="{00000000-0005-0000-0000-0000ED0E0000}"/>
    <cellStyle name="AggGreen 4 4 6 4" xfId="19132" xr:uid="{00000000-0005-0000-0000-0000EE0E0000}"/>
    <cellStyle name="AggGreen 4 4 6 5" xfId="23062" xr:uid="{00000000-0005-0000-0000-0000EF0E0000}"/>
    <cellStyle name="AggGreen 4 4 6 6" xfId="27088" xr:uid="{00000000-0005-0000-0000-0000F00E0000}"/>
    <cellStyle name="AggGreen 4 4 6 7" xfId="31077" xr:uid="{00000000-0005-0000-0000-0000F10E0000}"/>
    <cellStyle name="AggGreen 4 4 6 8" xfId="34908" xr:uid="{00000000-0005-0000-0000-0000F20E0000}"/>
    <cellStyle name="AggGreen 4 4 6 9" xfId="38799" xr:uid="{00000000-0005-0000-0000-0000F30E0000}"/>
    <cellStyle name="AggGreen 4 4 7" xfId="6616" xr:uid="{00000000-0005-0000-0000-0000F40E0000}"/>
    <cellStyle name="AggGreen 4 4 8" xfId="8034" xr:uid="{00000000-0005-0000-0000-0000F50E0000}"/>
    <cellStyle name="AggGreen 4 4 9" xfId="6531" xr:uid="{00000000-0005-0000-0000-0000F60E0000}"/>
    <cellStyle name="AggGreen 4 5" xfId="2676" xr:uid="{00000000-0005-0000-0000-0000F70E0000}"/>
    <cellStyle name="AggGreen 4 5 10" xfId="28185" xr:uid="{00000000-0005-0000-0000-0000F80E0000}"/>
    <cellStyle name="AggGreen 4 5 11" xfId="32008" xr:uid="{00000000-0005-0000-0000-0000F90E0000}"/>
    <cellStyle name="AggGreen 4 5 12" xfId="35915" xr:uid="{00000000-0005-0000-0000-0000FA0E0000}"/>
    <cellStyle name="AggGreen 4 5 13" xfId="39705" xr:uid="{00000000-0005-0000-0000-0000FB0E0000}"/>
    <cellStyle name="AggGreen 4 5 2" xfId="4977" xr:uid="{00000000-0005-0000-0000-0000FC0E0000}"/>
    <cellStyle name="AggGreen 4 5 2 10" xfId="41961" xr:uid="{00000000-0005-0000-0000-0000FD0E0000}"/>
    <cellStyle name="AggGreen 4 5 2 2" xfId="10505" xr:uid="{00000000-0005-0000-0000-0000FE0E0000}"/>
    <cellStyle name="AggGreen 4 5 2 3" xfId="14412" xr:uid="{00000000-0005-0000-0000-0000FF0E0000}"/>
    <cellStyle name="AggGreen 4 5 2 4" xfId="18504" xr:uid="{00000000-0005-0000-0000-0000000F0000}"/>
    <cellStyle name="AggGreen 4 5 2 5" xfId="22434" xr:uid="{00000000-0005-0000-0000-0000010F0000}"/>
    <cellStyle name="AggGreen 4 5 2 6" xfId="26460" xr:uid="{00000000-0005-0000-0000-0000020F0000}"/>
    <cellStyle name="AggGreen 4 5 2 7" xfId="30449" xr:uid="{00000000-0005-0000-0000-0000030F0000}"/>
    <cellStyle name="AggGreen 4 5 2 8" xfId="34280" xr:uid="{00000000-0005-0000-0000-0000040F0000}"/>
    <cellStyle name="AggGreen 4 5 2 9" xfId="38171" xr:uid="{00000000-0005-0000-0000-0000050F0000}"/>
    <cellStyle name="AggGreen 4 5 3" xfId="4349" xr:uid="{00000000-0005-0000-0000-0000060F0000}"/>
    <cellStyle name="AggGreen 4 5 3 10" xfId="41333" xr:uid="{00000000-0005-0000-0000-0000070F0000}"/>
    <cellStyle name="AggGreen 4 5 3 2" xfId="9877" xr:uid="{00000000-0005-0000-0000-0000080F0000}"/>
    <cellStyle name="AggGreen 4 5 3 3" xfId="13784" xr:uid="{00000000-0005-0000-0000-0000090F0000}"/>
    <cellStyle name="AggGreen 4 5 3 4" xfId="17876" xr:uid="{00000000-0005-0000-0000-00000A0F0000}"/>
    <cellStyle name="AggGreen 4 5 3 5" xfId="21806" xr:uid="{00000000-0005-0000-0000-00000B0F0000}"/>
    <cellStyle name="AggGreen 4 5 3 6" xfId="25832" xr:uid="{00000000-0005-0000-0000-00000C0F0000}"/>
    <cellStyle name="AggGreen 4 5 3 7" xfId="29821" xr:uid="{00000000-0005-0000-0000-00000D0F0000}"/>
    <cellStyle name="AggGreen 4 5 3 8" xfId="33652" xr:uid="{00000000-0005-0000-0000-00000E0F0000}"/>
    <cellStyle name="AggGreen 4 5 3 9" xfId="37543" xr:uid="{00000000-0005-0000-0000-00000F0F0000}"/>
    <cellStyle name="AggGreen 4 5 4" xfId="6058" xr:uid="{00000000-0005-0000-0000-0000100F0000}"/>
    <cellStyle name="AggGreen 4 5 4 10" xfId="43036" xr:uid="{00000000-0005-0000-0000-0000110F0000}"/>
    <cellStyle name="AggGreen 4 5 4 2" xfId="11587" xr:uid="{00000000-0005-0000-0000-0000120F0000}"/>
    <cellStyle name="AggGreen 4 5 4 3" xfId="15491" xr:uid="{00000000-0005-0000-0000-0000130F0000}"/>
    <cellStyle name="AggGreen 4 5 4 4" xfId="19585" xr:uid="{00000000-0005-0000-0000-0000140F0000}"/>
    <cellStyle name="AggGreen 4 5 4 5" xfId="23512" xr:uid="{00000000-0005-0000-0000-0000150F0000}"/>
    <cellStyle name="AggGreen 4 5 4 6" xfId="27539" xr:uid="{00000000-0005-0000-0000-0000160F0000}"/>
    <cellStyle name="AggGreen 4 5 4 7" xfId="31524" xr:uid="{00000000-0005-0000-0000-0000170F0000}"/>
    <cellStyle name="AggGreen 4 5 4 8" xfId="35357" xr:uid="{00000000-0005-0000-0000-0000180F0000}"/>
    <cellStyle name="AggGreen 4 5 4 9" xfId="39246" xr:uid="{00000000-0005-0000-0000-0000190F0000}"/>
    <cellStyle name="AggGreen 4 5 5" xfId="8211" xr:uid="{00000000-0005-0000-0000-00001A0F0000}"/>
    <cellStyle name="AggGreen 4 5 6" xfId="12127" xr:uid="{00000000-0005-0000-0000-00001B0F0000}"/>
    <cellStyle name="AggGreen 4 5 7" xfId="16220" xr:uid="{00000000-0005-0000-0000-00001C0F0000}"/>
    <cellStyle name="AggGreen 4 5 8" xfId="20163" xr:uid="{00000000-0005-0000-0000-00001D0F0000}"/>
    <cellStyle name="AggGreen 4 5 9" xfId="24181" xr:uid="{00000000-0005-0000-0000-00001E0F0000}"/>
    <cellStyle name="AggGreen 4 6" xfId="3126" xr:uid="{00000000-0005-0000-0000-00001F0F0000}"/>
    <cellStyle name="AggGreen 4 6 10" xfId="32458" xr:uid="{00000000-0005-0000-0000-0000200F0000}"/>
    <cellStyle name="AggGreen 4 6 11" xfId="36365" xr:uid="{00000000-0005-0000-0000-0000210F0000}"/>
    <cellStyle name="AggGreen 4 6 12" xfId="40155" xr:uid="{00000000-0005-0000-0000-0000220F0000}"/>
    <cellStyle name="AggGreen 4 6 2" xfId="5427" xr:uid="{00000000-0005-0000-0000-0000230F0000}"/>
    <cellStyle name="AggGreen 4 6 2 10" xfId="42411" xr:uid="{00000000-0005-0000-0000-0000240F0000}"/>
    <cellStyle name="AggGreen 4 6 2 2" xfId="10955" xr:uid="{00000000-0005-0000-0000-0000250F0000}"/>
    <cellStyle name="AggGreen 4 6 2 3" xfId="14862" xr:uid="{00000000-0005-0000-0000-0000260F0000}"/>
    <cellStyle name="AggGreen 4 6 2 4" xfId="18954" xr:uid="{00000000-0005-0000-0000-0000270F0000}"/>
    <cellStyle name="AggGreen 4 6 2 5" xfId="22884" xr:uid="{00000000-0005-0000-0000-0000280F0000}"/>
    <cellStyle name="AggGreen 4 6 2 6" xfId="26910" xr:uid="{00000000-0005-0000-0000-0000290F0000}"/>
    <cellStyle name="AggGreen 4 6 2 7" xfId="30899" xr:uid="{00000000-0005-0000-0000-00002A0F0000}"/>
    <cellStyle name="AggGreen 4 6 2 8" xfId="34730" xr:uid="{00000000-0005-0000-0000-00002B0F0000}"/>
    <cellStyle name="AggGreen 4 6 2 9" xfId="38621" xr:uid="{00000000-0005-0000-0000-00002C0F0000}"/>
    <cellStyle name="AggGreen 4 6 3" xfId="4799" xr:uid="{00000000-0005-0000-0000-00002D0F0000}"/>
    <cellStyle name="AggGreen 4 6 3 10" xfId="41783" xr:uid="{00000000-0005-0000-0000-00002E0F0000}"/>
    <cellStyle name="AggGreen 4 6 3 2" xfId="10327" xr:uid="{00000000-0005-0000-0000-00002F0F0000}"/>
    <cellStyle name="AggGreen 4 6 3 3" xfId="14234" xr:uid="{00000000-0005-0000-0000-0000300F0000}"/>
    <cellStyle name="AggGreen 4 6 3 4" xfId="18326" xr:uid="{00000000-0005-0000-0000-0000310F0000}"/>
    <cellStyle name="AggGreen 4 6 3 5" xfId="22256" xr:uid="{00000000-0005-0000-0000-0000320F0000}"/>
    <cellStyle name="AggGreen 4 6 3 6" xfId="26282" xr:uid="{00000000-0005-0000-0000-0000330F0000}"/>
    <cellStyle name="AggGreen 4 6 3 7" xfId="30271" xr:uid="{00000000-0005-0000-0000-0000340F0000}"/>
    <cellStyle name="AggGreen 4 6 3 8" xfId="34102" xr:uid="{00000000-0005-0000-0000-0000350F0000}"/>
    <cellStyle name="AggGreen 4 6 3 9" xfId="37993" xr:uid="{00000000-0005-0000-0000-0000360F0000}"/>
    <cellStyle name="AggGreen 4 6 4" xfId="8661" xr:uid="{00000000-0005-0000-0000-0000370F0000}"/>
    <cellStyle name="AggGreen 4 6 5" xfId="12577" xr:uid="{00000000-0005-0000-0000-0000380F0000}"/>
    <cellStyle name="AggGreen 4 6 6" xfId="16670" xr:uid="{00000000-0005-0000-0000-0000390F0000}"/>
    <cellStyle name="AggGreen 4 6 7" xfId="20613" xr:uid="{00000000-0005-0000-0000-00003A0F0000}"/>
    <cellStyle name="AggGreen 4 6 8" xfId="24631" xr:uid="{00000000-0005-0000-0000-00003B0F0000}"/>
    <cellStyle name="AggGreen 4 6 9" xfId="28635" xr:uid="{00000000-0005-0000-0000-00003C0F0000}"/>
    <cellStyle name="AggGreen 4 7" xfId="3621" xr:uid="{00000000-0005-0000-0000-00003D0F0000}"/>
    <cellStyle name="AggGreen 4 7 10" xfId="40605" xr:uid="{00000000-0005-0000-0000-00003E0F0000}"/>
    <cellStyle name="AggGreen 4 7 2" xfId="9149" xr:uid="{00000000-0005-0000-0000-00003F0F0000}"/>
    <cellStyle name="AggGreen 4 7 3" xfId="13056" xr:uid="{00000000-0005-0000-0000-0000400F0000}"/>
    <cellStyle name="AggGreen 4 7 4" xfId="17148" xr:uid="{00000000-0005-0000-0000-0000410F0000}"/>
    <cellStyle name="AggGreen 4 7 5" xfId="21078" xr:uid="{00000000-0005-0000-0000-0000420F0000}"/>
    <cellStyle name="AggGreen 4 7 6" xfId="25104" xr:uid="{00000000-0005-0000-0000-0000430F0000}"/>
    <cellStyle name="AggGreen 4 7 7" xfId="29093" xr:uid="{00000000-0005-0000-0000-0000440F0000}"/>
    <cellStyle name="AggGreen 4 7 8" xfId="32924" xr:uid="{00000000-0005-0000-0000-0000450F0000}"/>
    <cellStyle name="AggGreen 4 7 9" xfId="36815" xr:uid="{00000000-0005-0000-0000-0000460F0000}"/>
    <cellStyle name="AggGreen 4 8" xfId="5600" xr:uid="{00000000-0005-0000-0000-0000470F0000}"/>
    <cellStyle name="AggGreen 4 8 10" xfId="42584" xr:uid="{00000000-0005-0000-0000-0000480F0000}"/>
    <cellStyle name="AggGreen 4 8 2" xfId="11128" xr:uid="{00000000-0005-0000-0000-0000490F0000}"/>
    <cellStyle name="AggGreen 4 8 3" xfId="15035" xr:uid="{00000000-0005-0000-0000-00004A0F0000}"/>
    <cellStyle name="AggGreen 4 8 4" xfId="19127" xr:uid="{00000000-0005-0000-0000-00004B0F0000}"/>
    <cellStyle name="AggGreen 4 8 5" xfId="23057" xr:uid="{00000000-0005-0000-0000-00004C0F0000}"/>
    <cellStyle name="AggGreen 4 8 6" xfId="27083" xr:uid="{00000000-0005-0000-0000-00004D0F0000}"/>
    <cellStyle name="AggGreen 4 8 7" xfId="31072" xr:uid="{00000000-0005-0000-0000-00004E0F0000}"/>
    <cellStyle name="AggGreen 4 8 8" xfId="34903" xr:uid="{00000000-0005-0000-0000-00004F0F0000}"/>
    <cellStyle name="AggGreen 4 8 9" xfId="38794" xr:uid="{00000000-0005-0000-0000-0000500F0000}"/>
    <cellStyle name="AggGreen 4 9" xfId="6611" xr:uid="{00000000-0005-0000-0000-0000510F0000}"/>
    <cellStyle name="AggGreen 5" xfId="166" xr:uid="{00000000-0005-0000-0000-0000520F0000}"/>
    <cellStyle name="AggGreen 5 10" xfId="7396" xr:uid="{00000000-0005-0000-0000-0000530F0000}"/>
    <cellStyle name="AggGreen 5 11" xfId="24007" xr:uid="{00000000-0005-0000-0000-0000540F0000}"/>
    <cellStyle name="AggGreen 5 12" xfId="28090" xr:uid="{00000000-0005-0000-0000-0000550F0000}"/>
    <cellStyle name="AggGreen 5 13" xfId="6947" xr:uid="{00000000-0005-0000-0000-0000560F0000}"/>
    <cellStyle name="AggGreen 5 14" xfId="35852" xr:uid="{00000000-0005-0000-0000-0000570F0000}"/>
    <cellStyle name="AggGreen 5 2" xfId="2683" xr:uid="{00000000-0005-0000-0000-0000580F0000}"/>
    <cellStyle name="AggGreen 5 2 10" xfId="28192" xr:uid="{00000000-0005-0000-0000-0000590F0000}"/>
    <cellStyle name="AggGreen 5 2 11" xfId="32015" xr:uid="{00000000-0005-0000-0000-00005A0F0000}"/>
    <cellStyle name="AggGreen 5 2 12" xfId="35922" xr:uid="{00000000-0005-0000-0000-00005B0F0000}"/>
    <cellStyle name="AggGreen 5 2 13" xfId="39712" xr:uid="{00000000-0005-0000-0000-00005C0F0000}"/>
    <cellStyle name="AggGreen 5 2 2" xfId="4984" xr:uid="{00000000-0005-0000-0000-00005D0F0000}"/>
    <cellStyle name="AggGreen 5 2 2 10" xfId="41968" xr:uid="{00000000-0005-0000-0000-00005E0F0000}"/>
    <cellStyle name="AggGreen 5 2 2 2" xfId="10512" xr:uid="{00000000-0005-0000-0000-00005F0F0000}"/>
    <cellStyle name="AggGreen 5 2 2 3" xfId="14419" xr:uid="{00000000-0005-0000-0000-0000600F0000}"/>
    <cellStyle name="AggGreen 5 2 2 4" xfId="18511" xr:uid="{00000000-0005-0000-0000-0000610F0000}"/>
    <cellStyle name="AggGreen 5 2 2 5" xfId="22441" xr:uid="{00000000-0005-0000-0000-0000620F0000}"/>
    <cellStyle name="AggGreen 5 2 2 6" xfId="26467" xr:uid="{00000000-0005-0000-0000-0000630F0000}"/>
    <cellStyle name="AggGreen 5 2 2 7" xfId="30456" xr:uid="{00000000-0005-0000-0000-0000640F0000}"/>
    <cellStyle name="AggGreen 5 2 2 8" xfId="34287" xr:uid="{00000000-0005-0000-0000-0000650F0000}"/>
    <cellStyle name="AggGreen 5 2 2 9" xfId="38178" xr:uid="{00000000-0005-0000-0000-0000660F0000}"/>
    <cellStyle name="AggGreen 5 2 3" xfId="4356" xr:uid="{00000000-0005-0000-0000-0000670F0000}"/>
    <cellStyle name="AggGreen 5 2 3 10" xfId="41340" xr:uid="{00000000-0005-0000-0000-0000680F0000}"/>
    <cellStyle name="AggGreen 5 2 3 2" xfId="9884" xr:uid="{00000000-0005-0000-0000-0000690F0000}"/>
    <cellStyle name="AggGreen 5 2 3 3" xfId="13791" xr:uid="{00000000-0005-0000-0000-00006A0F0000}"/>
    <cellStyle name="AggGreen 5 2 3 4" xfId="17883" xr:uid="{00000000-0005-0000-0000-00006B0F0000}"/>
    <cellStyle name="AggGreen 5 2 3 5" xfId="21813" xr:uid="{00000000-0005-0000-0000-00006C0F0000}"/>
    <cellStyle name="AggGreen 5 2 3 6" xfId="25839" xr:uid="{00000000-0005-0000-0000-00006D0F0000}"/>
    <cellStyle name="AggGreen 5 2 3 7" xfId="29828" xr:uid="{00000000-0005-0000-0000-00006E0F0000}"/>
    <cellStyle name="AggGreen 5 2 3 8" xfId="33659" xr:uid="{00000000-0005-0000-0000-00006F0F0000}"/>
    <cellStyle name="AggGreen 5 2 3 9" xfId="37550" xr:uid="{00000000-0005-0000-0000-0000700F0000}"/>
    <cellStyle name="AggGreen 5 2 4" xfId="6065" xr:uid="{00000000-0005-0000-0000-0000710F0000}"/>
    <cellStyle name="AggGreen 5 2 4 10" xfId="43043" xr:uid="{00000000-0005-0000-0000-0000720F0000}"/>
    <cellStyle name="AggGreen 5 2 4 2" xfId="11594" xr:uid="{00000000-0005-0000-0000-0000730F0000}"/>
    <cellStyle name="AggGreen 5 2 4 3" xfId="15498" xr:uid="{00000000-0005-0000-0000-0000740F0000}"/>
    <cellStyle name="AggGreen 5 2 4 4" xfId="19592" xr:uid="{00000000-0005-0000-0000-0000750F0000}"/>
    <cellStyle name="AggGreen 5 2 4 5" xfId="23519" xr:uid="{00000000-0005-0000-0000-0000760F0000}"/>
    <cellStyle name="AggGreen 5 2 4 6" xfId="27546" xr:uid="{00000000-0005-0000-0000-0000770F0000}"/>
    <cellStyle name="AggGreen 5 2 4 7" xfId="31531" xr:uid="{00000000-0005-0000-0000-0000780F0000}"/>
    <cellStyle name="AggGreen 5 2 4 8" xfId="35364" xr:uid="{00000000-0005-0000-0000-0000790F0000}"/>
    <cellStyle name="AggGreen 5 2 4 9" xfId="39253" xr:uid="{00000000-0005-0000-0000-00007A0F0000}"/>
    <cellStyle name="AggGreen 5 2 5" xfId="8218" xr:uid="{00000000-0005-0000-0000-00007B0F0000}"/>
    <cellStyle name="AggGreen 5 2 6" xfId="12134" xr:uid="{00000000-0005-0000-0000-00007C0F0000}"/>
    <cellStyle name="AggGreen 5 2 7" xfId="16227" xr:uid="{00000000-0005-0000-0000-00007D0F0000}"/>
    <cellStyle name="AggGreen 5 2 8" xfId="20170" xr:uid="{00000000-0005-0000-0000-00007E0F0000}"/>
    <cellStyle name="AggGreen 5 2 9" xfId="24188" xr:uid="{00000000-0005-0000-0000-00007F0F0000}"/>
    <cellStyle name="AggGreen 5 3" xfId="3133" xr:uid="{00000000-0005-0000-0000-0000800F0000}"/>
    <cellStyle name="AggGreen 5 3 10" xfId="32465" xr:uid="{00000000-0005-0000-0000-0000810F0000}"/>
    <cellStyle name="AggGreen 5 3 11" xfId="36372" xr:uid="{00000000-0005-0000-0000-0000820F0000}"/>
    <cellStyle name="AggGreen 5 3 12" xfId="40162" xr:uid="{00000000-0005-0000-0000-0000830F0000}"/>
    <cellStyle name="AggGreen 5 3 2" xfId="5434" xr:uid="{00000000-0005-0000-0000-0000840F0000}"/>
    <cellStyle name="AggGreen 5 3 2 10" xfId="42418" xr:uid="{00000000-0005-0000-0000-0000850F0000}"/>
    <cellStyle name="AggGreen 5 3 2 2" xfId="10962" xr:uid="{00000000-0005-0000-0000-0000860F0000}"/>
    <cellStyle name="AggGreen 5 3 2 3" xfId="14869" xr:uid="{00000000-0005-0000-0000-0000870F0000}"/>
    <cellStyle name="AggGreen 5 3 2 4" xfId="18961" xr:uid="{00000000-0005-0000-0000-0000880F0000}"/>
    <cellStyle name="AggGreen 5 3 2 5" xfId="22891" xr:uid="{00000000-0005-0000-0000-0000890F0000}"/>
    <cellStyle name="AggGreen 5 3 2 6" xfId="26917" xr:uid="{00000000-0005-0000-0000-00008A0F0000}"/>
    <cellStyle name="AggGreen 5 3 2 7" xfId="30906" xr:uid="{00000000-0005-0000-0000-00008B0F0000}"/>
    <cellStyle name="AggGreen 5 3 2 8" xfId="34737" xr:uid="{00000000-0005-0000-0000-00008C0F0000}"/>
    <cellStyle name="AggGreen 5 3 2 9" xfId="38628" xr:uid="{00000000-0005-0000-0000-00008D0F0000}"/>
    <cellStyle name="AggGreen 5 3 3" xfId="4806" xr:uid="{00000000-0005-0000-0000-00008E0F0000}"/>
    <cellStyle name="AggGreen 5 3 3 10" xfId="41790" xr:uid="{00000000-0005-0000-0000-00008F0F0000}"/>
    <cellStyle name="AggGreen 5 3 3 2" xfId="10334" xr:uid="{00000000-0005-0000-0000-0000900F0000}"/>
    <cellStyle name="AggGreen 5 3 3 3" xfId="14241" xr:uid="{00000000-0005-0000-0000-0000910F0000}"/>
    <cellStyle name="AggGreen 5 3 3 4" xfId="18333" xr:uid="{00000000-0005-0000-0000-0000920F0000}"/>
    <cellStyle name="AggGreen 5 3 3 5" xfId="22263" xr:uid="{00000000-0005-0000-0000-0000930F0000}"/>
    <cellStyle name="AggGreen 5 3 3 6" xfId="26289" xr:uid="{00000000-0005-0000-0000-0000940F0000}"/>
    <cellStyle name="AggGreen 5 3 3 7" xfId="30278" xr:uid="{00000000-0005-0000-0000-0000950F0000}"/>
    <cellStyle name="AggGreen 5 3 3 8" xfId="34109" xr:uid="{00000000-0005-0000-0000-0000960F0000}"/>
    <cellStyle name="AggGreen 5 3 3 9" xfId="38000" xr:uid="{00000000-0005-0000-0000-0000970F0000}"/>
    <cellStyle name="AggGreen 5 3 4" xfId="8668" xr:uid="{00000000-0005-0000-0000-0000980F0000}"/>
    <cellStyle name="AggGreen 5 3 5" xfId="12584" xr:uid="{00000000-0005-0000-0000-0000990F0000}"/>
    <cellStyle name="AggGreen 5 3 6" xfId="16677" xr:uid="{00000000-0005-0000-0000-00009A0F0000}"/>
    <cellStyle name="AggGreen 5 3 7" xfId="20620" xr:uid="{00000000-0005-0000-0000-00009B0F0000}"/>
    <cellStyle name="AggGreen 5 3 8" xfId="24638" xr:uid="{00000000-0005-0000-0000-00009C0F0000}"/>
    <cellStyle name="AggGreen 5 3 9" xfId="28642" xr:uid="{00000000-0005-0000-0000-00009D0F0000}"/>
    <cellStyle name="AggGreen 5 4" xfId="3628" xr:uid="{00000000-0005-0000-0000-00009E0F0000}"/>
    <cellStyle name="AggGreen 5 4 10" xfId="40612" xr:uid="{00000000-0005-0000-0000-00009F0F0000}"/>
    <cellStyle name="AggGreen 5 4 2" xfId="9156" xr:uid="{00000000-0005-0000-0000-0000A00F0000}"/>
    <cellStyle name="AggGreen 5 4 3" xfId="13063" xr:uid="{00000000-0005-0000-0000-0000A10F0000}"/>
    <cellStyle name="AggGreen 5 4 4" xfId="17155" xr:uid="{00000000-0005-0000-0000-0000A20F0000}"/>
    <cellStyle name="AggGreen 5 4 5" xfId="21085" xr:uid="{00000000-0005-0000-0000-0000A30F0000}"/>
    <cellStyle name="AggGreen 5 4 6" xfId="25111" xr:uid="{00000000-0005-0000-0000-0000A40F0000}"/>
    <cellStyle name="AggGreen 5 4 7" xfId="29100" xr:uid="{00000000-0005-0000-0000-0000A50F0000}"/>
    <cellStyle name="AggGreen 5 4 8" xfId="32931" xr:uid="{00000000-0005-0000-0000-0000A60F0000}"/>
    <cellStyle name="AggGreen 5 4 9" xfId="36822" xr:uid="{00000000-0005-0000-0000-0000A70F0000}"/>
    <cellStyle name="AggGreen 5 5" xfId="5607" xr:uid="{00000000-0005-0000-0000-0000A80F0000}"/>
    <cellStyle name="AggGreen 5 5 10" xfId="42591" xr:uid="{00000000-0005-0000-0000-0000A90F0000}"/>
    <cellStyle name="AggGreen 5 5 2" xfId="11135" xr:uid="{00000000-0005-0000-0000-0000AA0F0000}"/>
    <cellStyle name="AggGreen 5 5 3" xfId="15042" xr:uid="{00000000-0005-0000-0000-0000AB0F0000}"/>
    <cellStyle name="AggGreen 5 5 4" xfId="19134" xr:uid="{00000000-0005-0000-0000-0000AC0F0000}"/>
    <cellStyle name="AggGreen 5 5 5" xfId="23064" xr:uid="{00000000-0005-0000-0000-0000AD0F0000}"/>
    <cellStyle name="AggGreen 5 5 6" xfId="27090" xr:uid="{00000000-0005-0000-0000-0000AE0F0000}"/>
    <cellStyle name="AggGreen 5 5 7" xfId="31079" xr:uid="{00000000-0005-0000-0000-0000AF0F0000}"/>
    <cellStyle name="AggGreen 5 5 8" xfId="34910" xr:uid="{00000000-0005-0000-0000-0000B00F0000}"/>
    <cellStyle name="AggGreen 5 5 9" xfId="38801" xr:uid="{00000000-0005-0000-0000-0000B10F0000}"/>
    <cellStyle name="AggGreen 5 6" xfId="6618" xr:uid="{00000000-0005-0000-0000-0000B20F0000}"/>
    <cellStyle name="AggGreen 5 7" xfId="8032" xr:uid="{00000000-0005-0000-0000-0000B30F0000}"/>
    <cellStyle name="AggGreen 5 8" xfId="6533" xr:uid="{00000000-0005-0000-0000-0000B40F0000}"/>
    <cellStyle name="AggGreen 5 9" xfId="16095" xr:uid="{00000000-0005-0000-0000-0000B50F0000}"/>
    <cellStyle name="AggGreen 6" xfId="2659" xr:uid="{00000000-0005-0000-0000-0000B60F0000}"/>
    <cellStyle name="AggGreen 6 10" xfId="28168" xr:uid="{00000000-0005-0000-0000-0000B70F0000}"/>
    <cellStyle name="AggGreen 6 11" xfId="31991" xr:uid="{00000000-0005-0000-0000-0000B80F0000}"/>
    <cellStyle name="AggGreen 6 12" xfId="35898" xr:uid="{00000000-0005-0000-0000-0000B90F0000}"/>
    <cellStyle name="AggGreen 6 13" xfId="39688" xr:uid="{00000000-0005-0000-0000-0000BA0F0000}"/>
    <cellStyle name="AggGreen 6 2" xfId="4960" xr:uid="{00000000-0005-0000-0000-0000BB0F0000}"/>
    <cellStyle name="AggGreen 6 2 10" xfId="41944" xr:uid="{00000000-0005-0000-0000-0000BC0F0000}"/>
    <cellStyle name="AggGreen 6 2 2" xfId="10488" xr:uid="{00000000-0005-0000-0000-0000BD0F0000}"/>
    <cellStyle name="AggGreen 6 2 3" xfId="14395" xr:uid="{00000000-0005-0000-0000-0000BE0F0000}"/>
    <cellStyle name="AggGreen 6 2 4" xfId="18487" xr:uid="{00000000-0005-0000-0000-0000BF0F0000}"/>
    <cellStyle name="AggGreen 6 2 5" xfId="22417" xr:uid="{00000000-0005-0000-0000-0000C00F0000}"/>
    <cellStyle name="AggGreen 6 2 6" xfId="26443" xr:uid="{00000000-0005-0000-0000-0000C10F0000}"/>
    <cellStyle name="AggGreen 6 2 7" xfId="30432" xr:uid="{00000000-0005-0000-0000-0000C20F0000}"/>
    <cellStyle name="AggGreen 6 2 8" xfId="34263" xr:uid="{00000000-0005-0000-0000-0000C30F0000}"/>
    <cellStyle name="AggGreen 6 2 9" xfId="38154" xr:uid="{00000000-0005-0000-0000-0000C40F0000}"/>
    <cellStyle name="AggGreen 6 3" xfId="4332" xr:uid="{00000000-0005-0000-0000-0000C50F0000}"/>
    <cellStyle name="AggGreen 6 3 10" xfId="41316" xr:uid="{00000000-0005-0000-0000-0000C60F0000}"/>
    <cellStyle name="AggGreen 6 3 2" xfId="9860" xr:uid="{00000000-0005-0000-0000-0000C70F0000}"/>
    <cellStyle name="AggGreen 6 3 3" xfId="13767" xr:uid="{00000000-0005-0000-0000-0000C80F0000}"/>
    <cellStyle name="AggGreen 6 3 4" xfId="17859" xr:uid="{00000000-0005-0000-0000-0000C90F0000}"/>
    <cellStyle name="AggGreen 6 3 5" xfId="21789" xr:uid="{00000000-0005-0000-0000-0000CA0F0000}"/>
    <cellStyle name="AggGreen 6 3 6" xfId="25815" xr:uid="{00000000-0005-0000-0000-0000CB0F0000}"/>
    <cellStyle name="AggGreen 6 3 7" xfId="29804" xr:uid="{00000000-0005-0000-0000-0000CC0F0000}"/>
    <cellStyle name="AggGreen 6 3 8" xfId="33635" xr:uid="{00000000-0005-0000-0000-0000CD0F0000}"/>
    <cellStyle name="AggGreen 6 3 9" xfId="37526" xr:uid="{00000000-0005-0000-0000-0000CE0F0000}"/>
    <cellStyle name="AggGreen 6 4" xfId="6041" xr:uid="{00000000-0005-0000-0000-0000CF0F0000}"/>
    <cellStyle name="AggGreen 6 4 10" xfId="43019" xr:uid="{00000000-0005-0000-0000-0000D00F0000}"/>
    <cellStyle name="AggGreen 6 4 2" xfId="11570" xr:uid="{00000000-0005-0000-0000-0000D10F0000}"/>
    <cellStyle name="AggGreen 6 4 3" xfId="15474" xr:uid="{00000000-0005-0000-0000-0000D20F0000}"/>
    <cellStyle name="AggGreen 6 4 4" xfId="19568" xr:uid="{00000000-0005-0000-0000-0000D30F0000}"/>
    <cellStyle name="AggGreen 6 4 5" xfId="23495" xr:uid="{00000000-0005-0000-0000-0000D40F0000}"/>
    <cellStyle name="AggGreen 6 4 6" xfId="27522" xr:uid="{00000000-0005-0000-0000-0000D50F0000}"/>
    <cellStyle name="AggGreen 6 4 7" xfId="31507" xr:uid="{00000000-0005-0000-0000-0000D60F0000}"/>
    <cellStyle name="AggGreen 6 4 8" xfId="35340" xr:uid="{00000000-0005-0000-0000-0000D70F0000}"/>
    <cellStyle name="AggGreen 6 4 9" xfId="39229" xr:uid="{00000000-0005-0000-0000-0000D80F0000}"/>
    <cellStyle name="AggGreen 6 5" xfId="8194" xr:uid="{00000000-0005-0000-0000-0000D90F0000}"/>
    <cellStyle name="AggGreen 6 6" xfId="12110" xr:uid="{00000000-0005-0000-0000-0000DA0F0000}"/>
    <cellStyle name="AggGreen 6 7" xfId="16203" xr:uid="{00000000-0005-0000-0000-0000DB0F0000}"/>
    <cellStyle name="AggGreen 6 8" xfId="20146" xr:uid="{00000000-0005-0000-0000-0000DC0F0000}"/>
    <cellStyle name="AggGreen 6 9" xfId="24164" xr:uid="{00000000-0005-0000-0000-0000DD0F0000}"/>
    <cellStyle name="AggGreen 7" xfId="3109" xr:uid="{00000000-0005-0000-0000-0000DE0F0000}"/>
    <cellStyle name="AggGreen 7 10" xfId="32441" xr:uid="{00000000-0005-0000-0000-0000DF0F0000}"/>
    <cellStyle name="AggGreen 7 11" xfId="36348" xr:uid="{00000000-0005-0000-0000-0000E00F0000}"/>
    <cellStyle name="AggGreen 7 12" xfId="40138" xr:uid="{00000000-0005-0000-0000-0000E10F0000}"/>
    <cellStyle name="AggGreen 7 2" xfId="5410" xr:uid="{00000000-0005-0000-0000-0000E20F0000}"/>
    <cellStyle name="AggGreen 7 2 10" xfId="42394" xr:uid="{00000000-0005-0000-0000-0000E30F0000}"/>
    <cellStyle name="AggGreen 7 2 2" xfId="10938" xr:uid="{00000000-0005-0000-0000-0000E40F0000}"/>
    <cellStyle name="AggGreen 7 2 3" xfId="14845" xr:uid="{00000000-0005-0000-0000-0000E50F0000}"/>
    <cellStyle name="AggGreen 7 2 4" xfId="18937" xr:uid="{00000000-0005-0000-0000-0000E60F0000}"/>
    <cellStyle name="AggGreen 7 2 5" xfId="22867" xr:uid="{00000000-0005-0000-0000-0000E70F0000}"/>
    <cellStyle name="AggGreen 7 2 6" xfId="26893" xr:uid="{00000000-0005-0000-0000-0000E80F0000}"/>
    <cellStyle name="AggGreen 7 2 7" xfId="30882" xr:uid="{00000000-0005-0000-0000-0000E90F0000}"/>
    <cellStyle name="AggGreen 7 2 8" xfId="34713" xr:uid="{00000000-0005-0000-0000-0000EA0F0000}"/>
    <cellStyle name="AggGreen 7 2 9" xfId="38604" xr:uid="{00000000-0005-0000-0000-0000EB0F0000}"/>
    <cellStyle name="AggGreen 7 3" xfId="4782" xr:uid="{00000000-0005-0000-0000-0000EC0F0000}"/>
    <cellStyle name="AggGreen 7 3 10" xfId="41766" xr:uid="{00000000-0005-0000-0000-0000ED0F0000}"/>
    <cellStyle name="AggGreen 7 3 2" xfId="10310" xr:uid="{00000000-0005-0000-0000-0000EE0F0000}"/>
    <cellStyle name="AggGreen 7 3 3" xfId="14217" xr:uid="{00000000-0005-0000-0000-0000EF0F0000}"/>
    <cellStyle name="AggGreen 7 3 4" xfId="18309" xr:uid="{00000000-0005-0000-0000-0000F00F0000}"/>
    <cellStyle name="AggGreen 7 3 5" xfId="22239" xr:uid="{00000000-0005-0000-0000-0000F10F0000}"/>
    <cellStyle name="AggGreen 7 3 6" xfId="26265" xr:uid="{00000000-0005-0000-0000-0000F20F0000}"/>
    <cellStyle name="AggGreen 7 3 7" xfId="30254" xr:uid="{00000000-0005-0000-0000-0000F30F0000}"/>
    <cellStyle name="AggGreen 7 3 8" xfId="34085" xr:uid="{00000000-0005-0000-0000-0000F40F0000}"/>
    <cellStyle name="AggGreen 7 3 9" xfId="37976" xr:uid="{00000000-0005-0000-0000-0000F50F0000}"/>
    <cellStyle name="AggGreen 7 4" xfId="8644" xr:uid="{00000000-0005-0000-0000-0000F60F0000}"/>
    <cellStyle name="AggGreen 7 5" xfId="12560" xr:uid="{00000000-0005-0000-0000-0000F70F0000}"/>
    <cellStyle name="AggGreen 7 6" xfId="16653" xr:uid="{00000000-0005-0000-0000-0000F80F0000}"/>
    <cellStyle name="AggGreen 7 7" xfId="20596" xr:uid="{00000000-0005-0000-0000-0000F90F0000}"/>
    <cellStyle name="AggGreen 7 8" xfId="24614" xr:uid="{00000000-0005-0000-0000-0000FA0F0000}"/>
    <cellStyle name="AggGreen 7 9" xfId="28618" xr:uid="{00000000-0005-0000-0000-0000FB0F0000}"/>
    <cellStyle name="AggGreen 8" xfId="3604" xr:uid="{00000000-0005-0000-0000-0000FC0F0000}"/>
    <cellStyle name="AggGreen 8 10" xfId="40588" xr:uid="{00000000-0005-0000-0000-0000FD0F0000}"/>
    <cellStyle name="AggGreen 8 2" xfId="9132" xr:uid="{00000000-0005-0000-0000-0000FE0F0000}"/>
    <cellStyle name="AggGreen 8 3" xfId="13039" xr:uid="{00000000-0005-0000-0000-0000FF0F0000}"/>
    <cellStyle name="AggGreen 8 4" xfId="17131" xr:uid="{00000000-0005-0000-0000-000000100000}"/>
    <cellStyle name="AggGreen 8 5" xfId="21061" xr:uid="{00000000-0005-0000-0000-000001100000}"/>
    <cellStyle name="AggGreen 8 6" xfId="25087" xr:uid="{00000000-0005-0000-0000-000002100000}"/>
    <cellStyle name="AggGreen 8 7" xfId="29076" xr:uid="{00000000-0005-0000-0000-000003100000}"/>
    <cellStyle name="AggGreen 8 8" xfId="32907" xr:uid="{00000000-0005-0000-0000-000004100000}"/>
    <cellStyle name="AggGreen 8 9" xfId="36798" xr:uid="{00000000-0005-0000-0000-000005100000}"/>
    <cellStyle name="AggGreen 9" xfId="5583" xr:uid="{00000000-0005-0000-0000-000006100000}"/>
    <cellStyle name="AggGreen 9 10" xfId="42567" xr:uid="{00000000-0005-0000-0000-000007100000}"/>
    <cellStyle name="AggGreen 9 2" xfId="11111" xr:uid="{00000000-0005-0000-0000-000008100000}"/>
    <cellStyle name="AggGreen 9 3" xfId="15018" xr:uid="{00000000-0005-0000-0000-000009100000}"/>
    <cellStyle name="AggGreen 9 4" xfId="19110" xr:uid="{00000000-0005-0000-0000-00000A100000}"/>
    <cellStyle name="AggGreen 9 5" xfId="23040" xr:uid="{00000000-0005-0000-0000-00000B100000}"/>
    <cellStyle name="AggGreen 9 6" xfId="27066" xr:uid="{00000000-0005-0000-0000-00000C100000}"/>
    <cellStyle name="AggGreen 9 7" xfId="31055" xr:uid="{00000000-0005-0000-0000-00000D100000}"/>
    <cellStyle name="AggGreen 9 8" xfId="34886" xr:uid="{00000000-0005-0000-0000-00000E100000}"/>
    <cellStyle name="AggGreen 9 9" xfId="38777" xr:uid="{00000000-0005-0000-0000-00000F100000}"/>
    <cellStyle name="AggGreen_Bbdr" xfId="167" xr:uid="{00000000-0005-0000-0000-000010100000}"/>
    <cellStyle name="AggGreen12" xfId="168" xr:uid="{00000000-0005-0000-0000-000011100000}"/>
    <cellStyle name="AggGreen12 10" xfId="6620" xr:uid="{00000000-0005-0000-0000-000012100000}"/>
    <cellStyle name="AggGreen12 11" xfId="8030" xr:uid="{00000000-0005-0000-0000-000013100000}"/>
    <cellStyle name="AggGreen12 12" xfId="6534" xr:uid="{00000000-0005-0000-0000-000014100000}"/>
    <cellStyle name="AggGreen12 13" xfId="16094" xr:uid="{00000000-0005-0000-0000-000015100000}"/>
    <cellStyle name="AggGreen12 14" xfId="12087" xr:uid="{00000000-0005-0000-0000-000016100000}"/>
    <cellStyle name="AggGreen12 15" xfId="24006" xr:uid="{00000000-0005-0000-0000-000017100000}"/>
    <cellStyle name="AggGreen12 16" xfId="28089" xr:uid="{00000000-0005-0000-0000-000018100000}"/>
    <cellStyle name="AggGreen12 17" xfId="24141" xr:uid="{00000000-0005-0000-0000-000019100000}"/>
    <cellStyle name="AggGreen12 18" xfId="35851" xr:uid="{00000000-0005-0000-0000-00001A100000}"/>
    <cellStyle name="AggGreen12 2" xfId="169" xr:uid="{00000000-0005-0000-0000-00001B100000}"/>
    <cellStyle name="AggGreen12 2 10" xfId="6535" xr:uid="{00000000-0005-0000-0000-00001C100000}"/>
    <cellStyle name="AggGreen12 2 11" xfId="16093" xr:uid="{00000000-0005-0000-0000-00001D100000}"/>
    <cellStyle name="AggGreen12 2 12" xfId="12037" xr:uid="{00000000-0005-0000-0000-00001E100000}"/>
    <cellStyle name="AggGreen12 2 13" xfId="24005" xr:uid="{00000000-0005-0000-0000-00001F100000}"/>
    <cellStyle name="AggGreen12 2 14" xfId="28088" xr:uid="{00000000-0005-0000-0000-000020100000}"/>
    <cellStyle name="AggGreen12 2 15" xfId="24084" xr:uid="{00000000-0005-0000-0000-000021100000}"/>
    <cellStyle name="AggGreen12 2 16" xfId="35850" xr:uid="{00000000-0005-0000-0000-000022100000}"/>
    <cellStyle name="AggGreen12 2 2" xfId="170" xr:uid="{00000000-0005-0000-0000-000023100000}"/>
    <cellStyle name="AggGreen12 2 2 10" xfId="6536" xr:uid="{00000000-0005-0000-0000-000024100000}"/>
    <cellStyle name="AggGreen12 2 2 11" xfId="16092" xr:uid="{00000000-0005-0000-0000-000025100000}"/>
    <cellStyle name="AggGreen12 2 2 12" xfId="16144" xr:uid="{00000000-0005-0000-0000-000026100000}"/>
    <cellStyle name="AggGreen12 2 2 13" xfId="24004" xr:uid="{00000000-0005-0000-0000-000027100000}"/>
    <cellStyle name="AggGreen12 2 2 14" xfId="28087" xr:uid="{00000000-0005-0000-0000-000028100000}"/>
    <cellStyle name="AggGreen12 2 2 15" xfId="28123" xr:uid="{00000000-0005-0000-0000-000029100000}"/>
    <cellStyle name="AggGreen12 2 2 16" xfId="35849" xr:uid="{00000000-0005-0000-0000-00002A100000}"/>
    <cellStyle name="AggGreen12 2 2 2" xfId="171" xr:uid="{00000000-0005-0000-0000-00002B100000}"/>
    <cellStyle name="AggGreen12 2 2 2 10" xfId="16091" xr:uid="{00000000-0005-0000-0000-00002C100000}"/>
    <cellStyle name="AggGreen12 2 2 2 11" xfId="12036" xr:uid="{00000000-0005-0000-0000-00002D100000}"/>
    <cellStyle name="AggGreen12 2 2 2 12" xfId="24003" xr:uid="{00000000-0005-0000-0000-00002E100000}"/>
    <cellStyle name="AggGreen12 2 2 2 13" xfId="28086" xr:uid="{00000000-0005-0000-0000-00002F100000}"/>
    <cellStyle name="AggGreen12 2 2 2 14" xfId="24083" xr:uid="{00000000-0005-0000-0000-000030100000}"/>
    <cellStyle name="AggGreen12 2 2 2 15" xfId="35848" xr:uid="{00000000-0005-0000-0000-000031100000}"/>
    <cellStyle name="AggGreen12 2 2 2 2" xfId="172" xr:uid="{00000000-0005-0000-0000-000032100000}"/>
    <cellStyle name="AggGreen12 2 2 2 2 10" xfId="12035" xr:uid="{00000000-0005-0000-0000-000033100000}"/>
    <cellStyle name="AggGreen12 2 2 2 2 11" xfId="24002" xr:uid="{00000000-0005-0000-0000-000034100000}"/>
    <cellStyle name="AggGreen12 2 2 2 2 12" xfId="28085" xr:uid="{00000000-0005-0000-0000-000035100000}"/>
    <cellStyle name="AggGreen12 2 2 2 2 13" xfId="24082" xr:uid="{00000000-0005-0000-0000-000036100000}"/>
    <cellStyle name="AggGreen12 2 2 2 2 14" xfId="35847" xr:uid="{00000000-0005-0000-0000-000037100000}"/>
    <cellStyle name="AggGreen12 2 2 2 2 2" xfId="2688" xr:uid="{00000000-0005-0000-0000-000038100000}"/>
    <cellStyle name="AggGreen12 2 2 2 2 2 10" xfId="28197" xr:uid="{00000000-0005-0000-0000-000039100000}"/>
    <cellStyle name="AggGreen12 2 2 2 2 2 11" xfId="32020" xr:uid="{00000000-0005-0000-0000-00003A100000}"/>
    <cellStyle name="AggGreen12 2 2 2 2 2 12" xfId="35927" xr:uid="{00000000-0005-0000-0000-00003B100000}"/>
    <cellStyle name="AggGreen12 2 2 2 2 2 13" xfId="39717" xr:uid="{00000000-0005-0000-0000-00003C100000}"/>
    <cellStyle name="AggGreen12 2 2 2 2 2 2" xfId="4989" xr:uid="{00000000-0005-0000-0000-00003D100000}"/>
    <cellStyle name="AggGreen12 2 2 2 2 2 2 10" xfId="41973" xr:uid="{00000000-0005-0000-0000-00003E100000}"/>
    <cellStyle name="AggGreen12 2 2 2 2 2 2 2" xfId="10517" xr:uid="{00000000-0005-0000-0000-00003F100000}"/>
    <cellStyle name="AggGreen12 2 2 2 2 2 2 3" xfId="14424" xr:uid="{00000000-0005-0000-0000-000040100000}"/>
    <cellStyle name="AggGreen12 2 2 2 2 2 2 4" xfId="18516" xr:uid="{00000000-0005-0000-0000-000041100000}"/>
    <cellStyle name="AggGreen12 2 2 2 2 2 2 5" xfId="22446" xr:uid="{00000000-0005-0000-0000-000042100000}"/>
    <cellStyle name="AggGreen12 2 2 2 2 2 2 6" xfId="26472" xr:uid="{00000000-0005-0000-0000-000043100000}"/>
    <cellStyle name="AggGreen12 2 2 2 2 2 2 7" xfId="30461" xr:uid="{00000000-0005-0000-0000-000044100000}"/>
    <cellStyle name="AggGreen12 2 2 2 2 2 2 8" xfId="34292" xr:uid="{00000000-0005-0000-0000-000045100000}"/>
    <cellStyle name="AggGreen12 2 2 2 2 2 2 9" xfId="38183" xr:uid="{00000000-0005-0000-0000-000046100000}"/>
    <cellStyle name="AggGreen12 2 2 2 2 2 3" xfId="4361" xr:uid="{00000000-0005-0000-0000-000047100000}"/>
    <cellStyle name="AggGreen12 2 2 2 2 2 3 10" xfId="41345" xr:uid="{00000000-0005-0000-0000-000048100000}"/>
    <cellStyle name="AggGreen12 2 2 2 2 2 3 2" xfId="9889" xr:uid="{00000000-0005-0000-0000-000049100000}"/>
    <cellStyle name="AggGreen12 2 2 2 2 2 3 3" xfId="13796" xr:uid="{00000000-0005-0000-0000-00004A100000}"/>
    <cellStyle name="AggGreen12 2 2 2 2 2 3 4" xfId="17888" xr:uid="{00000000-0005-0000-0000-00004B100000}"/>
    <cellStyle name="AggGreen12 2 2 2 2 2 3 5" xfId="21818" xr:uid="{00000000-0005-0000-0000-00004C100000}"/>
    <cellStyle name="AggGreen12 2 2 2 2 2 3 6" xfId="25844" xr:uid="{00000000-0005-0000-0000-00004D100000}"/>
    <cellStyle name="AggGreen12 2 2 2 2 2 3 7" xfId="29833" xr:uid="{00000000-0005-0000-0000-00004E100000}"/>
    <cellStyle name="AggGreen12 2 2 2 2 2 3 8" xfId="33664" xr:uid="{00000000-0005-0000-0000-00004F100000}"/>
    <cellStyle name="AggGreen12 2 2 2 2 2 3 9" xfId="37555" xr:uid="{00000000-0005-0000-0000-000050100000}"/>
    <cellStyle name="AggGreen12 2 2 2 2 2 4" xfId="6070" xr:uid="{00000000-0005-0000-0000-000051100000}"/>
    <cellStyle name="AggGreen12 2 2 2 2 2 4 10" xfId="43048" xr:uid="{00000000-0005-0000-0000-000052100000}"/>
    <cellStyle name="AggGreen12 2 2 2 2 2 4 2" xfId="11599" xr:uid="{00000000-0005-0000-0000-000053100000}"/>
    <cellStyle name="AggGreen12 2 2 2 2 2 4 3" xfId="15503" xr:uid="{00000000-0005-0000-0000-000054100000}"/>
    <cellStyle name="AggGreen12 2 2 2 2 2 4 4" xfId="19597" xr:uid="{00000000-0005-0000-0000-000055100000}"/>
    <cellStyle name="AggGreen12 2 2 2 2 2 4 5" xfId="23524" xr:uid="{00000000-0005-0000-0000-000056100000}"/>
    <cellStyle name="AggGreen12 2 2 2 2 2 4 6" xfId="27551" xr:uid="{00000000-0005-0000-0000-000057100000}"/>
    <cellStyle name="AggGreen12 2 2 2 2 2 4 7" xfId="31536" xr:uid="{00000000-0005-0000-0000-000058100000}"/>
    <cellStyle name="AggGreen12 2 2 2 2 2 4 8" xfId="35369" xr:uid="{00000000-0005-0000-0000-000059100000}"/>
    <cellStyle name="AggGreen12 2 2 2 2 2 4 9" xfId="39258" xr:uid="{00000000-0005-0000-0000-00005A100000}"/>
    <cellStyle name="AggGreen12 2 2 2 2 2 5" xfId="8223" xr:uid="{00000000-0005-0000-0000-00005B100000}"/>
    <cellStyle name="AggGreen12 2 2 2 2 2 6" xfId="12139" xr:uid="{00000000-0005-0000-0000-00005C100000}"/>
    <cellStyle name="AggGreen12 2 2 2 2 2 7" xfId="16232" xr:uid="{00000000-0005-0000-0000-00005D100000}"/>
    <cellStyle name="AggGreen12 2 2 2 2 2 8" xfId="20175" xr:uid="{00000000-0005-0000-0000-00005E100000}"/>
    <cellStyle name="AggGreen12 2 2 2 2 2 9" xfId="24193" xr:uid="{00000000-0005-0000-0000-00005F100000}"/>
    <cellStyle name="AggGreen12 2 2 2 2 3" xfId="3138" xr:uid="{00000000-0005-0000-0000-000060100000}"/>
    <cellStyle name="AggGreen12 2 2 2 2 3 10" xfId="32470" xr:uid="{00000000-0005-0000-0000-000061100000}"/>
    <cellStyle name="AggGreen12 2 2 2 2 3 11" xfId="36377" xr:uid="{00000000-0005-0000-0000-000062100000}"/>
    <cellStyle name="AggGreen12 2 2 2 2 3 12" xfId="40167" xr:uid="{00000000-0005-0000-0000-000063100000}"/>
    <cellStyle name="AggGreen12 2 2 2 2 3 2" xfId="5439" xr:uid="{00000000-0005-0000-0000-000064100000}"/>
    <cellStyle name="AggGreen12 2 2 2 2 3 2 10" xfId="42423" xr:uid="{00000000-0005-0000-0000-000065100000}"/>
    <cellStyle name="AggGreen12 2 2 2 2 3 2 2" xfId="10967" xr:uid="{00000000-0005-0000-0000-000066100000}"/>
    <cellStyle name="AggGreen12 2 2 2 2 3 2 3" xfId="14874" xr:uid="{00000000-0005-0000-0000-000067100000}"/>
    <cellStyle name="AggGreen12 2 2 2 2 3 2 4" xfId="18966" xr:uid="{00000000-0005-0000-0000-000068100000}"/>
    <cellStyle name="AggGreen12 2 2 2 2 3 2 5" xfId="22896" xr:uid="{00000000-0005-0000-0000-000069100000}"/>
    <cellStyle name="AggGreen12 2 2 2 2 3 2 6" xfId="26922" xr:uid="{00000000-0005-0000-0000-00006A100000}"/>
    <cellStyle name="AggGreen12 2 2 2 2 3 2 7" xfId="30911" xr:uid="{00000000-0005-0000-0000-00006B100000}"/>
    <cellStyle name="AggGreen12 2 2 2 2 3 2 8" xfId="34742" xr:uid="{00000000-0005-0000-0000-00006C100000}"/>
    <cellStyle name="AggGreen12 2 2 2 2 3 2 9" xfId="38633" xr:uid="{00000000-0005-0000-0000-00006D100000}"/>
    <cellStyle name="AggGreen12 2 2 2 2 3 3" xfId="4811" xr:uid="{00000000-0005-0000-0000-00006E100000}"/>
    <cellStyle name="AggGreen12 2 2 2 2 3 3 10" xfId="41795" xr:uid="{00000000-0005-0000-0000-00006F100000}"/>
    <cellStyle name="AggGreen12 2 2 2 2 3 3 2" xfId="10339" xr:uid="{00000000-0005-0000-0000-000070100000}"/>
    <cellStyle name="AggGreen12 2 2 2 2 3 3 3" xfId="14246" xr:uid="{00000000-0005-0000-0000-000071100000}"/>
    <cellStyle name="AggGreen12 2 2 2 2 3 3 4" xfId="18338" xr:uid="{00000000-0005-0000-0000-000072100000}"/>
    <cellStyle name="AggGreen12 2 2 2 2 3 3 5" xfId="22268" xr:uid="{00000000-0005-0000-0000-000073100000}"/>
    <cellStyle name="AggGreen12 2 2 2 2 3 3 6" xfId="26294" xr:uid="{00000000-0005-0000-0000-000074100000}"/>
    <cellStyle name="AggGreen12 2 2 2 2 3 3 7" xfId="30283" xr:uid="{00000000-0005-0000-0000-000075100000}"/>
    <cellStyle name="AggGreen12 2 2 2 2 3 3 8" xfId="34114" xr:uid="{00000000-0005-0000-0000-000076100000}"/>
    <cellStyle name="AggGreen12 2 2 2 2 3 3 9" xfId="38005" xr:uid="{00000000-0005-0000-0000-000077100000}"/>
    <cellStyle name="AggGreen12 2 2 2 2 3 4" xfId="8673" xr:uid="{00000000-0005-0000-0000-000078100000}"/>
    <cellStyle name="AggGreen12 2 2 2 2 3 5" xfId="12589" xr:uid="{00000000-0005-0000-0000-000079100000}"/>
    <cellStyle name="AggGreen12 2 2 2 2 3 6" xfId="16682" xr:uid="{00000000-0005-0000-0000-00007A100000}"/>
    <cellStyle name="AggGreen12 2 2 2 2 3 7" xfId="20625" xr:uid="{00000000-0005-0000-0000-00007B100000}"/>
    <cellStyle name="AggGreen12 2 2 2 2 3 8" xfId="24643" xr:uid="{00000000-0005-0000-0000-00007C100000}"/>
    <cellStyle name="AggGreen12 2 2 2 2 3 9" xfId="28647" xr:uid="{00000000-0005-0000-0000-00007D100000}"/>
    <cellStyle name="AggGreen12 2 2 2 2 4" xfId="3633" xr:uid="{00000000-0005-0000-0000-00007E100000}"/>
    <cellStyle name="AggGreen12 2 2 2 2 4 10" xfId="40617" xr:uid="{00000000-0005-0000-0000-00007F100000}"/>
    <cellStyle name="AggGreen12 2 2 2 2 4 2" xfId="9161" xr:uid="{00000000-0005-0000-0000-000080100000}"/>
    <cellStyle name="AggGreen12 2 2 2 2 4 3" xfId="13068" xr:uid="{00000000-0005-0000-0000-000081100000}"/>
    <cellStyle name="AggGreen12 2 2 2 2 4 4" xfId="17160" xr:uid="{00000000-0005-0000-0000-000082100000}"/>
    <cellStyle name="AggGreen12 2 2 2 2 4 5" xfId="21090" xr:uid="{00000000-0005-0000-0000-000083100000}"/>
    <cellStyle name="AggGreen12 2 2 2 2 4 6" xfId="25116" xr:uid="{00000000-0005-0000-0000-000084100000}"/>
    <cellStyle name="AggGreen12 2 2 2 2 4 7" xfId="29105" xr:uid="{00000000-0005-0000-0000-000085100000}"/>
    <cellStyle name="AggGreen12 2 2 2 2 4 8" xfId="32936" xr:uid="{00000000-0005-0000-0000-000086100000}"/>
    <cellStyle name="AggGreen12 2 2 2 2 4 9" xfId="36827" xr:uid="{00000000-0005-0000-0000-000087100000}"/>
    <cellStyle name="AggGreen12 2 2 2 2 5" xfId="5612" xr:uid="{00000000-0005-0000-0000-000088100000}"/>
    <cellStyle name="AggGreen12 2 2 2 2 5 10" xfId="42596" xr:uid="{00000000-0005-0000-0000-000089100000}"/>
    <cellStyle name="AggGreen12 2 2 2 2 5 2" xfId="11140" xr:uid="{00000000-0005-0000-0000-00008A100000}"/>
    <cellStyle name="AggGreen12 2 2 2 2 5 3" xfId="15047" xr:uid="{00000000-0005-0000-0000-00008B100000}"/>
    <cellStyle name="AggGreen12 2 2 2 2 5 4" xfId="19139" xr:uid="{00000000-0005-0000-0000-00008C100000}"/>
    <cellStyle name="AggGreen12 2 2 2 2 5 5" xfId="23069" xr:uid="{00000000-0005-0000-0000-00008D100000}"/>
    <cellStyle name="AggGreen12 2 2 2 2 5 6" xfId="27095" xr:uid="{00000000-0005-0000-0000-00008E100000}"/>
    <cellStyle name="AggGreen12 2 2 2 2 5 7" xfId="31084" xr:uid="{00000000-0005-0000-0000-00008F100000}"/>
    <cellStyle name="AggGreen12 2 2 2 2 5 8" xfId="34915" xr:uid="{00000000-0005-0000-0000-000090100000}"/>
    <cellStyle name="AggGreen12 2 2 2 2 5 9" xfId="38806" xr:uid="{00000000-0005-0000-0000-000091100000}"/>
    <cellStyle name="AggGreen12 2 2 2 2 6" xfId="6624" xr:uid="{00000000-0005-0000-0000-000092100000}"/>
    <cellStyle name="AggGreen12 2 2 2 2 7" xfId="8026" xr:uid="{00000000-0005-0000-0000-000093100000}"/>
    <cellStyle name="AggGreen12 2 2 2 2 8" xfId="6538" xr:uid="{00000000-0005-0000-0000-000094100000}"/>
    <cellStyle name="AggGreen12 2 2 2 2 9" xfId="16090" xr:uid="{00000000-0005-0000-0000-000095100000}"/>
    <cellStyle name="AggGreen12 2 2 2 3" xfId="2687" xr:uid="{00000000-0005-0000-0000-000096100000}"/>
    <cellStyle name="AggGreen12 2 2 2 3 10" xfId="28196" xr:uid="{00000000-0005-0000-0000-000097100000}"/>
    <cellStyle name="AggGreen12 2 2 2 3 11" xfId="32019" xr:uid="{00000000-0005-0000-0000-000098100000}"/>
    <cellStyle name="AggGreen12 2 2 2 3 12" xfId="35926" xr:uid="{00000000-0005-0000-0000-000099100000}"/>
    <cellStyle name="AggGreen12 2 2 2 3 13" xfId="39716" xr:uid="{00000000-0005-0000-0000-00009A100000}"/>
    <cellStyle name="AggGreen12 2 2 2 3 2" xfId="4988" xr:uid="{00000000-0005-0000-0000-00009B100000}"/>
    <cellStyle name="AggGreen12 2 2 2 3 2 10" xfId="41972" xr:uid="{00000000-0005-0000-0000-00009C100000}"/>
    <cellStyle name="AggGreen12 2 2 2 3 2 2" xfId="10516" xr:uid="{00000000-0005-0000-0000-00009D100000}"/>
    <cellStyle name="AggGreen12 2 2 2 3 2 3" xfId="14423" xr:uid="{00000000-0005-0000-0000-00009E100000}"/>
    <cellStyle name="AggGreen12 2 2 2 3 2 4" xfId="18515" xr:uid="{00000000-0005-0000-0000-00009F100000}"/>
    <cellStyle name="AggGreen12 2 2 2 3 2 5" xfId="22445" xr:uid="{00000000-0005-0000-0000-0000A0100000}"/>
    <cellStyle name="AggGreen12 2 2 2 3 2 6" xfId="26471" xr:uid="{00000000-0005-0000-0000-0000A1100000}"/>
    <cellStyle name="AggGreen12 2 2 2 3 2 7" xfId="30460" xr:uid="{00000000-0005-0000-0000-0000A2100000}"/>
    <cellStyle name="AggGreen12 2 2 2 3 2 8" xfId="34291" xr:uid="{00000000-0005-0000-0000-0000A3100000}"/>
    <cellStyle name="AggGreen12 2 2 2 3 2 9" xfId="38182" xr:uid="{00000000-0005-0000-0000-0000A4100000}"/>
    <cellStyle name="AggGreen12 2 2 2 3 3" xfId="4360" xr:uid="{00000000-0005-0000-0000-0000A5100000}"/>
    <cellStyle name="AggGreen12 2 2 2 3 3 10" xfId="41344" xr:uid="{00000000-0005-0000-0000-0000A6100000}"/>
    <cellStyle name="AggGreen12 2 2 2 3 3 2" xfId="9888" xr:uid="{00000000-0005-0000-0000-0000A7100000}"/>
    <cellStyle name="AggGreen12 2 2 2 3 3 3" xfId="13795" xr:uid="{00000000-0005-0000-0000-0000A8100000}"/>
    <cellStyle name="AggGreen12 2 2 2 3 3 4" xfId="17887" xr:uid="{00000000-0005-0000-0000-0000A9100000}"/>
    <cellStyle name="AggGreen12 2 2 2 3 3 5" xfId="21817" xr:uid="{00000000-0005-0000-0000-0000AA100000}"/>
    <cellStyle name="AggGreen12 2 2 2 3 3 6" xfId="25843" xr:uid="{00000000-0005-0000-0000-0000AB100000}"/>
    <cellStyle name="AggGreen12 2 2 2 3 3 7" xfId="29832" xr:uid="{00000000-0005-0000-0000-0000AC100000}"/>
    <cellStyle name="AggGreen12 2 2 2 3 3 8" xfId="33663" xr:uid="{00000000-0005-0000-0000-0000AD100000}"/>
    <cellStyle name="AggGreen12 2 2 2 3 3 9" xfId="37554" xr:uid="{00000000-0005-0000-0000-0000AE100000}"/>
    <cellStyle name="AggGreen12 2 2 2 3 4" xfId="6069" xr:uid="{00000000-0005-0000-0000-0000AF100000}"/>
    <cellStyle name="AggGreen12 2 2 2 3 4 10" xfId="43047" xr:uid="{00000000-0005-0000-0000-0000B0100000}"/>
    <cellStyle name="AggGreen12 2 2 2 3 4 2" xfId="11598" xr:uid="{00000000-0005-0000-0000-0000B1100000}"/>
    <cellStyle name="AggGreen12 2 2 2 3 4 3" xfId="15502" xr:uid="{00000000-0005-0000-0000-0000B2100000}"/>
    <cellStyle name="AggGreen12 2 2 2 3 4 4" xfId="19596" xr:uid="{00000000-0005-0000-0000-0000B3100000}"/>
    <cellStyle name="AggGreen12 2 2 2 3 4 5" xfId="23523" xr:uid="{00000000-0005-0000-0000-0000B4100000}"/>
    <cellStyle name="AggGreen12 2 2 2 3 4 6" xfId="27550" xr:uid="{00000000-0005-0000-0000-0000B5100000}"/>
    <cellStyle name="AggGreen12 2 2 2 3 4 7" xfId="31535" xr:uid="{00000000-0005-0000-0000-0000B6100000}"/>
    <cellStyle name="AggGreen12 2 2 2 3 4 8" xfId="35368" xr:uid="{00000000-0005-0000-0000-0000B7100000}"/>
    <cellStyle name="AggGreen12 2 2 2 3 4 9" xfId="39257" xr:uid="{00000000-0005-0000-0000-0000B8100000}"/>
    <cellStyle name="AggGreen12 2 2 2 3 5" xfId="8222" xr:uid="{00000000-0005-0000-0000-0000B9100000}"/>
    <cellStyle name="AggGreen12 2 2 2 3 6" xfId="12138" xr:uid="{00000000-0005-0000-0000-0000BA100000}"/>
    <cellStyle name="AggGreen12 2 2 2 3 7" xfId="16231" xr:uid="{00000000-0005-0000-0000-0000BB100000}"/>
    <cellStyle name="AggGreen12 2 2 2 3 8" xfId="20174" xr:uid="{00000000-0005-0000-0000-0000BC100000}"/>
    <cellStyle name="AggGreen12 2 2 2 3 9" xfId="24192" xr:uid="{00000000-0005-0000-0000-0000BD100000}"/>
    <cellStyle name="AggGreen12 2 2 2 4" xfId="3137" xr:uid="{00000000-0005-0000-0000-0000BE100000}"/>
    <cellStyle name="AggGreen12 2 2 2 4 10" xfId="32469" xr:uid="{00000000-0005-0000-0000-0000BF100000}"/>
    <cellStyle name="AggGreen12 2 2 2 4 11" xfId="36376" xr:uid="{00000000-0005-0000-0000-0000C0100000}"/>
    <cellStyle name="AggGreen12 2 2 2 4 12" xfId="40166" xr:uid="{00000000-0005-0000-0000-0000C1100000}"/>
    <cellStyle name="AggGreen12 2 2 2 4 2" xfId="5438" xr:uid="{00000000-0005-0000-0000-0000C2100000}"/>
    <cellStyle name="AggGreen12 2 2 2 4 2 10" xfId="42422" xr:uid="{00000000-0005-0000-0000-0000C3100000}"/>
    <cellStyle name="AggGreen12 2 2 2 4 2 2" xfId="10966" xr:uid="{00000000-0005-0000-0000-0000C4100000}"/>
    <cellStyle name="AggGreen12 2 2 2 4 2 3" xfId="14873" xr:uid="{00000000-0005-0000-0000-0000C5100000}"/>
    <cellStyle name="AggGreen12 2 2 2 4 2 4" xfId="18965" xr:uid="{00000000-0005-0000-0000-0000C6100000}"/>
    <cellStyle name="AggGreen12 2 2 2 4 2 5" xfId="22895" xr:uid="{00000000-0005-0000-0000-0000C7100000}"/>
    <cellStyle name="AggGreen12 2 2 2 4 2 6" xfId="26921" xr:uid="{00000000-0005-0000-0000-0000C8100000}"/>
    <cellStyle name="AggGreen12 2 2 2 4 2 7" xfId="30910" xr:uid="{00000000-0005-0000-0000-0000C9100000}"/>
    <cellStyle name="AggGreen12 2 2 2 4 2 8" xfId="34741" xr:uid="{00000000-0005-0000-0000-0000CA100000}"/>
    <cellStyle name="AggGreen12 2 2 2 4 2 9" xfId="38632" xr:uid="{00000000-0005-0000-0000-0000CB100000}"/>
    <cellStyle name="AggGreen12 2 2 2 4 3" xfId="4810" xr:uid="{00000000-0005-0000-0000-0000CC100000}"/>
    <cellStyle name="AggGreen12 2 2 2 4 3 10" xfId="41794" xr:uid="{00000000-0005-0000-0000-0000CD100000}"/>
    <cellStyle name="AggGreen12 2 2 2 4 3 2" xfId="10338" xr:uid="{00000000-0005-0000-0000-0000CE100000}"/>
    <cellStyle name="AggGreen12 2 2 2 4 3 3" xfId="14245" xr:uid="{00000000-0005-0000-0000-0000CF100000}"/>
    <cellStyle name="AggGreen12 2 2 2 4 3 4" xfId="18337" xr:uid="{00000000-0005-0000-0000-0000D0100000}"/>
    <cellStyle name="AggGreen12 2 2 2 4 3 5" xfId="22267" xr:uid="{00000000-0005-0000-0000-0000D1100000}"/>
    <cellStyle name="AggGreen12 2 2 2 4 3 6" xfId="26293" xr:uid="{00000000-0005-0000-0000-0000D2100000}"/>
    <cellStyle name="AggGreen12 2 2 2 4 3 7" xfId="30282" xr:uid="{00000000-0005-0000-0000-0000D3100000}"/>
    <cellStyle name="AggGreen12 2 2 2 4 3 8" xfId="34113" xr:uid="{00000000-0005-0000-0000-0000D4100000}"/>
    <cellStyle name="AggGreen12 2 2 2 4 3 9" xfId="38004" xr:uid="{00000000-0005-0000-0000-0000D5100000}"/>
    <cellStyle name="AggGreen12 2 2 2 4 4" xfId="8672" xr:uid="{00000000-0005-0000-0000-0000D6100000}"/>
    <cellStyle name="AggGreen12 2 2 2 4 5" xfId="12588" xr:uid="{00000000-0005-0000-0000-0000D7100000}"/>
    <cellStyle name="AggGreen12 2 2 2 4 6" xfId="16681" xr:uid="{00000000-0005-0000-0000-0000D8100000}"/>
    <cellStyle name="AggGreen12 2 2 2 4 7" xfId="20624" xr:uid="{00000000-0005-0000-0000-0000D9100000}"/>
    <cellStyle name="AggGreen12 2 2 2 4 8" xfId="24642" xr:uid="{00000000-0005-0000-0000-0000DA100000}"/>
    <cellStyle name="AggGreen12 2 2 2 4 9" xfId="28646" xr:uid="{00000000-0005-0000-0000-0000DB100000}"/>
    <cellStyle name="AggGreen12 2 2 2 5" xfId="3632" xr:uid="{00000000-0005-0000-0000-0000DC100000}"/>
    <cellStyle name="AggGreen12 2 2 2 5 10" xfId="40616" xr:uid="{00000000-0005-0000-0000-0000DD100000}"/>
    <cellStyle name="AggGreen12 2 2 2 5 2" xfId="9160" xr:uid="{00000000-0005-0000-0000-0000DE100000}"/>
    <cellStyle name="AggGreen12 2 2 2 5 3" xfId="13067" xr:uid="{00000000-0005-0000-0000-0000DF100000}"/>
    <cellStyle name="AggGreen12 2 2 2 5 4" xfId="17159" xr:uid="{00000000-0005-0000-0000-0000E0100000}"/>
    <cellStyle name="AggGreen12 2 2 2 5 5" xfId="21089" xr:uid="{00000000-0005-0000-0000-0000E1100000}"/>
    <cellStyle name="AggGreen12 2 2 2 5 6" xfId="25115" xr:uid="{00000000-0005-0000-0000-0000E2100000}"/>
    <cellStyle name="AggGreen12 2 2 2 5 7" xfId="29104" xr:uid="{00000000-0005-0000-0000-0000E3100000}"/>
    <cellStyle name="AggGreen12 2 2 2 5 8" xfId="32935" xr:uid="{00000000-0005-0000-0000-0000E4100000}"/>
    <cellStyle name="AggGreen12 2 2 2 5 9" xfId="36826" xr:uid="{00000000-0005-0000-0000-0000E5100000}"/>
    <cellStyle name="AggGreen12 2 2 2 6" xfId="5611" xr:uid="{00000000-0005-0000-0000-0000E6100000}"/>
    <cellStyle name="AggGreen12 2 2 2 6 10" xfId="42595" xr:uid="{00000000-0005-0000-0000-0000E7100000}"/>
    <cellStyle name="AggGreen12 2 2 2 6 2" xfId="11139" xr:uid="{00000000-0005-0000-0000-0000E8100000}"/>
    <cellStyle name="AggGreen12 2 2 2 6 3" xfId="15046" xr:uid="{00000000-0005-0000-0000-0000E9100000}"/>
    <cellStyle name="AggGreen12 2 2 2 6 4" xfId="19138" xr:uid="{00000000-0005-0000-0000-0000EA100000}"/>
    <cellStyle name="AggGreen12 2 2 2 6 5" xfId="23068" xr:uid="{00000000-0005-0000-0000-0000EB100000}"/>
    <cellStyle name="AggGreen12 2 2 2 6 6" xfId="27094" xr:uid="{00000000-0005-0000-0000-0000EC100000}"/>
    <cellStyle name="AggGreen12 2 2 2 6 7" xfId="31083" xr:uid="{00000000-0005-0000-0000-0000ED100000}"/>
    <cellStyle name="AggGreen12 2 2 2 6 8" xfId="34914" xr:uid="{00000000-0005-0000-0000-0000EE100000}"/>
    <cellStyle name="AggGreen12 2 2 2 6 9" xfId="38805" xr:uid="{00000000-0005-0000-0000-0000EF100000}"/>
    <cellStyle name="AggGreen12 2 2 2 7" xfId="6623" xr:uid="{00000000-0005-0000-0000-0000F0100000}"/>
    <cellStyle name="AggGreen12 2 2 2 8" xfId="8027" xr:uid="{00000000-0005-0000-0000-0000F1100000}"/>
    <cellStyle name="AggGreen12 2 2 2 9" xfId="6537" xr:uid="{00000000-0005-0000-0000-0000F2100000}"/>
    <cellStyle name="AggGreen12 2 2 3" xfId="173" xr:uid="{00000000-0005-0000-0000-0000F3100000}"/>
    <cellStyle name="AggGreen12 2 2 3 10" xfId="16145" xr:uid="{00000000-0005-0000-0000-0000F4100000}"/>
    <cellStyle name="AggGreen12 2 2 3 11" xfId="24001" xr:uid="{00000000-0005-0000-0000-0000F5100000}"/>
    <cellStyle name="AggGreen12 2 2 3 12" xfId="28084" xr:uid="{00000000-0005-0000-0000-0000F6100000}"/>
    <cellStyle name="AggGreen12 2 2 3 13" xfId="28124" xr:uid="{00000000-0005-0000-0000-0000F7100000}"/>
    <cellStyle name="AggGreen12 2 2 3 14" xfId="35846" xr:uid="{00000000-0005-0000-0000-0000F8100000}"/>
    <cellStyle name="AggGreen12 2 2 3 2" xfId="2689" xr:uid="{00000000-0005-0000-0000-0000F9100000}"/>
    <cellStyle name="AggGreen12 2 2 3 2 10" xfId="28198" xr:uid="{00000000-0005-0000-0000-0000FA100000}"/>
    <cellStyle name="AggGreen12 2 2 3 2 11" xfId="32021" xr:uid="{00000000-0005-0000-0000-0000FB100000}"/>
    <cellStyle name="AggGreen12 2 2 3 2 12" xfId="35928" xr:uid="{00000000-0005-0000-0000-0000FC100000}"/>
    <cellStyle name="AggGreen12 2 2 3 2 13" xfId="39718" xr:uid="{00000000-0005-0000-0000-0000FD100000}"/>
    <cellStyle name="AggGreen12 2 2 3 2 2" xfId="4990" xr:uid="{00000000-0005-0000-0000-0000FE100000}"/>
    <cellStyle name="AggGreen12 2 2 3 2 2 10" xfId="41974" xr:uid="{00000000-0005-0000-0000-0000FF100000}"/>
    <cellStyle name="AggGreen12 2 2 3 2 2 2" xfId="10518" xr:uid="{00000000-0005-0000-0000-000000110000}"/>
    <cellStyle name="AggGreen12 2 2 3 2 2 3" xfId="14425" xr:uid="{00000000-0005-0000-0000-000001110000}"/>
    <cellStyle name="AggGreen12 2 2 3 2 2 4" xfId="18517" xr:uid="{00000000-0005-0000-0000-000002110000}"/>
    <cellStyle name="AggGreen12 2 2 3 2 2 5" xfId="22447" xr:uid="{00000000-0005-0000-0000-000003110000}"/>
    <cellStyle name="AggGreen12 2 2 3 2 2 6" xfId="26473" xr:uid="{00000000-0005-0000-0000-000004110000}"/>
    <cellStyle name="AggGreen12 2 2 3 2 2 7" xfId="30462" xr:uid="{00000000-0005-0000-0000-000005110000}"/>
    <cellStyle name="AggGreen12 2 2 3 2 2 8" xfId="34293" xr:uid="{00000000-0005-0000-0000-000006110000}"/>
    <cellStyle name="AggGreen12 2 2 3 2 2 9" xfId="38184" xr:uid="{00000000-0005-0000-0000-000007110000}"/>
    <cellStyle name="AggGreen12 2 2 3 2 3" xfId="4362" xr:uid="{00000000-0005-0000-0000-000008110000}"/>
    <cellStyle name="AggGreen12 2 2 3 2 3 10" xfId="41346" xr:uid="{00000000-0005-0000-0000-000009110000}"/>
    <cellStyle name="AggGreen12 2 2 3 2 3 2" xfId="9890" xr:uid="{00000000-0005-0000-0000-00000A110000}"/>
    <cellStyle name="AggGreen12 2 2 3 2 3 3" xfId="13797" xr:uid="{00000000-0005-0000-0000-00000B110000}"/>
    <cellStyle name="AggGreen12 2 2 3 2 3 4" xfId="17889" xr:uid="{00000000-0005-0000-0000-00000C110000}"/>
    <cellStyle name="AggGreen12 2 2 3 2 3 5" xfId="21819" xr:uid="{00000000-0005-0000-0000-00000D110000}"/>
    <cellStyle name="AggGreen12 2 2 3 2 3 6" xfId="25845" xr:uid="{00000000-0005-0000-0000-00000E110000}"/>
    <cellStyle name="AggGreen12 2 2 3 2 3 7" xfId="29834" xr:uid="{00000000-0005-0000-0000-00000F110000}"/>
    <cellStyle name="AggGreen12 2 2 3 2 3 8" xfId="33665" xr:uid="{00000000-0005-0000-0000-000010110000}"/>
    <cellStyle name="AggGreen12 2 2 3 2 3 9" xfId="37556" xr:uid="{00000000-0005-0000-0000-000011110000}"/>
    <cellStyle name="AggGreen12 2 2 3 2 4" xfId="6071" xr:uid="{00000000-0005-0000-0000-000012110000}"/>
    <cellStyle name="AggGreen12 2 2 3 2 4 10" xfId="43049" xr:uid="{00000000-0005-0000-0000-000013110000}"/>
    <cellStyle name="AggGreen12 2 2 3 2 4 2" xfId="11600" xr:uid="{00000000-0005-0000-0000-000014110000}"/>
    <cellStyle name="AggGreen12 2 2 3 2 4 3" xfId="15504" xr:uid="{00000000-0005-0000-0000-000015110000}"/>
    <cellStyle name="AggGreen12 2 2 3 2 4 4" xfId="19598" xr:uid="{00000000-0005-0000-0000-000016110000}"/>
    <cellStyle name="AggGreen12 2 2 3 2 4 5" xfId="23525" xr:uid="{00000000-0005-0000-0000-000017110000}"/>
    <cellStyle name="AggGreen12 2 2 3 2 4 6" xfId="27552" xr:uid="{00000000-0005-0000-0000-000018110000}"/>
    <cellStyle name="AggGreen12 2 2 3 2 4 7" xfId="31537" xr:uid="{00000000-0005-0000-0000-000019110000}"/>
    <cellStyle name="AggGreen12 2 2 3 2 4 8" xfId="35370" xr:uid="{00000000-0005-0000-0000-00001A110000}"/>
    <cellStyle name="AggGreen12 2 2 3 2 4 9" xfId="39259" xr:uid="{00000000-0005-0000-0000-00001B110000}"/>
    <cellStyle name="AggGreen12 2 2 3 2 5" xfId="8224" xr:uid="{00000000-0005-0000-0000-00001C110000}"/>
    <cellStyle name="AggGreen12 2 2 3 2 6" xfId="12140" xr:uid="{00000000-0005-0000-0000-00001D110000}"/>
    <cellStyle name="AggGreen12 2 2 3 2 7" xfId="16233" xr:uid="{00000000-0005-0000-0000-00001E110000}"/>
    <cellStyle name="AggGreen12 2 2 3 2 8" xfId="20176" xr:uid="{00000000-0005-0000-0000-00001F110000}"/>
    <cellStyle name="AggGreen12 2 2 3 2 9" xfId="24194" xr:uid="{00000000-0005-0000-0000-000020110000}"/>
    <cellStyle name="AggGreen12 2 2 3 3" xfId="3139" xr:uid="{00000000-0005-0000-0000-000021110000}"/>
    <cellStyle name="AggGreen12 2 2 3 3 10" xfId="32471" xr:uid="{00000000-0005-0000-0000-000022110000}"/>
    <cellStyle name="AggGreen12 2 2 3 3 11" xfId="36378" xr:uid="{00000000-0005-0000-0000-000023110000}"/>
    <cellStyle name="AggGreen12 2 2 3 3 12" xfId="40168" xr:uid="{00000000-0005-0000-0000-000024110000}"/>
    <cellStyle name="AggGreen12 2 2 3 3 2" xfId="5440" xr:uid="{00000000-0005-0000-0000-000025110000}"/>
    <cellStyle name="AggGreen12 2 2 3 3 2 10" xfId="42424" xr:uid="{00000000-0005-0000-0000-000026110000}"/>
    <cellStyle name="AggGreen12 2 2 3 3 2 2" xfId="10968" xr:uid="{00000000-0005-0000-0000-000027110000}"/>
    <cellStyle name="AggGreen12 2 2 3 3 2 3" xfId="14875" xr:uid="{00000000-0005-0000-0000-000028110000}"/>
    <cellStyle name="AggGreen12 2 2 3 3 2 4" xfId="18967" xr:uid="{00000000-0005-0000-0000-000029110000}"/>
    <cellStyle name="AggGreen12 2 2 3 3 2 5" xfId="22897" xr:uid="{00000000-0005-0000-0000-00002A110000}"/>
    <cellStyle name="AggGreen12 2 2 3 3 2 6" xfId="26923" xr:uid="{00000000-0005-0000-0000-00002B110000}"/>
    <cellStyle name="AggGreen12 2 2 3 3 2 7" xfId="30912" xr:uid="{00000000-0005-0000-0000-00002C110000}"/>
    <cellStyle name="AggGreen12 2 2 3 3 2 8" xfId="34743" xr:uid="{00000000-0005-0000-0000-00002D110000}"/>
    <cellStyle name="AggGreen12 2 2 3 3 2 9" xfId="38634" xr:uid="{00000000-0005-0000-0000-00002E110000}"/>
    <cellStyle name="AggGreen12 2 2 3 3 3" xfId="4812" xr:uid="{00000000-0005-0000-0000-00002F110000}"/>
    <cellStyle name="AggGreen12 2 2 3 3 3 10" xfId="41796" xr:uid="{00000000-0005-0000-0000-000030110000}"/>
    <cellStyle name="AggGreen12 2 2 3 3 3 2" xfId="10340" xr:uid="{00000000-0005-0000-0000-000031110000}"/>
    <cellStyle name="AggGreen12 2 2 3 3 3 3" xfId="14247" xr:uid="{00000000-0005-0000-0000-000032110000}"/>
    <cellStyle name="AggGreen12 2 2 3 3 3 4" xfId="18339" xr:uid="{00000000-0005-0000-0000-000033110000}"/>
    <cellStyle name="AggGreen12 2 2 3 3 3 5" xfId="22269" xr:uid="{00000000-0005-0000-0000-000034110000}"/>
    <cellStyle name="AggGreen12 2 2 3 3 3 6" xfId="26295" xr:uid="{00000000-0005-0000-0000-000035110000}"/>
    <cellStyle name="AggGreen12 2 2 3 3 3 7" xfId="30284" xr:uid="{00000000-0005-0000-0000-000036110000}"/>
    <cellStyle name="AggGreen12 2 2 3 3 3 8" xfId="34115" xr:uid="{00000000-0005-0000-0000-000037110000}"/>
    <cellStyle name="AggGreen12 2 2 3 3 3 9" xfId="38006" xr:uid="{00000000-0005-0000-0000-000038110000}"/>
    <cellStyle name="AggGreen12 2 2 3 3 4" xfId="8674" xr:uid="{00000000-0005-0000-0000-000039110000}"/>
    <cellStyle name="AggGreen12 2 2 3 3 5" xfId="12590" xr:uid="{00000000-0005-0000-0000-00003A110000}"/>
    <cellStyle name="AggGreen12 2 2 3 3 6" xfId="16683" xr:uid="{00000000-0005-0000-0000-00003B110000}"/>
    <cellStyle name="AggGreen12 2 2 3 3 7" xfId="20626" xr:uid="{00000000-0005-0000-0000-00003C110000}"/>
    <cellStyle name="AggGreen12 2 2 3 3 8" xfId="24644" xr:uid="{00000000-0005-0000-0000-00003D110000}"/>
    <cellStyle name="AggGreen12 2 2 3 3 9" xfId="28648" xr:uid="{00000000-0005-0000-0000-00003E110000}"/>
    <cellStyle name="AggGreen12 2 2 3 4" xfId="3634" xr:uid="{00000000-0005-0000-0000-00003F110000}"/>
    <cellStyle name="AggGreen12 2 2 3 4 10" xfId="40618" xr:uid="{00000000-0005-0000-0000-000040110000}"/>
    <cellStyle name="AggGreen12 2 2 3 4 2" xfId="9162" xr:uid="{00000000-0005-0000-0000-000041110000}"/>
    <cellStyle name="AggGreen12 2 2 3 4 3" xfId="13069" xr:uid="{00000000-0005-0000-0000-000042110000}"/>
    <cellStyle name="AggGreen12 2 2 3 4 4" xfId="17161" xr:uid="{00000000-0005-0000-0000-000043110000}"/>
    <cellStyle name="AggGreen12 2 2 3 4 5" xfId="21091" xr:uid="{00000000-0005-0000-0000-000044110000}"/>
    <cellStyle name="AggGreen12 2 2 3 4 6" xfId="25117" xr:uid="{00000000-0005-0000-0000-000045110000}"/>
    <cellStyle name="AggGreen12 2 2 3 4 7" xfId="29106" xr:uid="{00000000-0005-0000-0000-000046110000}"/>
    <cellStyle name="AggGreen12 2 2 3 4 8" xfId="32937" xr:uid="{00000000-0005-0000-0000-000047110000}"/>
    <cellStyle name="AggGreen12 2 2 3 4 9" xfId="36828" xr:uid="{00000000-0005-0000-0000-000048110000}"/>
    <cellStyle name="AggGreen12 2 2 3 5" xfId="5613" xr:uid="{00000000-0005-0000-0000-000049110000}"/>
    <cellStyle name="AggGreen12 2 2 3 5 10" xfId="42597" xr:uid="{00000000-0005-0000-0000-00004A110000}"/>
    <cellStyle name="AggGreen12 2 2 3 5 2" xfId="11141" xr:uid="{00000000-0005-0000-0000-00004B110000}"/>
    <cellStyle name="AggGreen12 2 2 3 5 3" xfId="15048" xr:uid="{00000000-0005-0000-0000-00004C110000}"/>
    <cellStyle name="AggGreen12 2 2 3 5 4" xfId="19140" xr:uid="{00000000-0005-0000-0000-00004D110000}"/>
    <cellStyle name="AggGreen12 2 2 3 5 5" xfId="23070" xr:uid="{00000000-0005-0000-0000-00004E110000}"/>
    <cellStyle name="AggGreen12 2 2 3 5 6" xfId="27096" xr:uid="{00000000-0005-0000-0000-00004F110000}"/>
    <cellStyle name="AggGreen12 2 2 3 5 7" xfId="31085" xr:uid="{00000000-0005-0000-0000-000050110000}"/>
    <cellStyle name="AggGreen12 2 2 3 5 8" xfId="34916" xr:uid="{00000000-0005-0000-0000-000051110000}"/>
    <cellStyle name="AggGreen12 2 2 3 5 9" xfId="38807" xr:uid="{00000000-0005-0000-0000-000052110000}"/>
    <cellStyle name="AggGreen12 2 2 3 6" xfId="6625" xr:uid="{00000000-0005-0000-0000-000053110000}"/>
    <cellStyle name="AggGreen12 2 2 3 7" xfId="8025" xr:uid="{00000000-0005-0000-0000-000054110000}"/>
    <cellStyle name="AggGreen12 2 2 3 8" xfId="6539" xr:uid="{00000000-0005-0000-0000-000055110000}"/>
    <cellStyle name="AggGreen12 2 2 3 9" xfId="16089" xr:uid="{00000000-0005-0000-0000-000056110000}"/>
    <cellStyle name="AggGreen12 2 2 4" xfId="2686" xr:uid="{00000000-0005-0000-0000-000057110000}"/>
    <cellStyle name="AggGreen12 2 2 4 10" xfId="28195" xr:uid="{00000000-0005-0000-0000-000058110000}"/>
    <cellStyle name="AggGreen12 2 2 4 11" xfId="32018" xr:uid="{00000000-0005-0000-0000-000059110000}"/>
    <cellStyle name="AggGreen12 2 2 4 12" xfId="35925" xr:uid="{00000000-0005-0000-0000-00005A110000}"/>
    <cellStyle name="AggGreen12 2 2 4 13" xfId="39715" xr:uid="{00000000-0005-0000-0000-00005B110000}"/>
    <cellStyle name="AggGreen12 2 2 4 2" xfId="4987" xr:uid="{00000000-0005-0000-0000-00005C110000}"/>
    <cellStyle name="AggGreen12 2 2 4 2 10" xfId="41971" xr:uid="{00000000-0005-0000-0000-00005D110000}"/>
    <cellStyle name="AggGreen12 2 2 4 2 2" xfId="10515" xr:uid="{00000000-0005-0000-0000-00005E110000}"/>
    <cellStyle name="AggGreen12 2 2 4 2 3" xfId="14422" xr:uid="{00000000-0005-0000-0000-00005F110000}"/>
    <cellStyle name="AggGreen12 2 2 4 2 4" xfId="18514" xr:uid="{00000000-0005-0000-0000-000060110000}"/>
    <cellStyle name="AggGreen12 2 2 4 2 5" xfId="22444" xr:uid="{00000000-0005-0000-0000-000061110000}"/>
    <cellStyle name="AggGreen12 2 2 4 2 6" xfId="26470" xr:uid="{00000000-0005-0000-0000-000062110000}"/>
    <cellStyle name="AggGreen12 2 2 4 2 7" xfId="30459" xr:uid="{00000000-0005-0000-0000-000063110000}"/>
    <cellStyle name="AggGreen12 2 2 4 2 8" xfId="34290" xr:uid="{00000000-0005-0000-0000-000064110000}"/>
    <cellStyle name="AggGreen12 2 2 4 2 9" xfId="38181" xr:uid="{00000000-0005-0000-0000-000065110000}"/>
    <cellStyle name="AggGreen12 2 2 4 3" xfId="4359" xr:uid="{00000000-0005-0000-0000-000066110000}"/>
    <cellStyle name="AggGreen12 2 2 4 3 10" xfId="41343" xr:uid="{00000000-0005-0000-0000-000067110000}"/>
    <cellStyle name="AggGreen12 2 2 4 3 2" xfId="9887" xr:uid="{00000000-0005-0000-0000-000068110000}"/>
    <cellStyle name="AggGreen12 2 2 4 3 3" xfId="13794" xr:uid="{00000000-0005-0000-0000-000069110000}"/>
    <cellStyle name="AggGreen12 2 2 4 3 4" xfId="17886" xr:uid="{00000000-0005-0000-0000-00006A110000}"/>
    <cellStyle name="AggGreen12 2 2 4 3 5" xfId="21816" xr:uid="{00000000-0005-0000-0000-00006B110000}"/>
    <cellStyle name="AggGreen12 2 2 4 3 6" xfId="25842" xr:uid="{00000000-0005-0000-0000-00006C110000}"/>
    <cellStyle name="AggGreen12 2 2 4 3 7" xfId="29831" xr:uid="{00000000-0005-0000-0000-00006D110000}"/>
    <cellStyle name="AggGreen12 2 2 4 3 8" xfId="33662" xr:uid="{00000000-0005-0000-0000-00006E110000}"/>
    <cellStyle name="AggGreen12 2 2 4 3 9" xfId="37553" xr:uid="{00000000-0005-0000-0000-00006F110000}"/>
    <cellStyle name="AggGreen12 2 2 4 4" xfId="6068" xr:uid="{00000000-0005-0000-0000-000070110000}"/>
    <cellStyle name="AggGreen12 2 2 4 4 10" xfId="43046" xr:uid="{00000000-0005-0000-0000-000071110000}"/>
    <cellStyle name="AggGreen12 2 2 4 4 2" xfId="11597" xr:uid="{00000000-0005-0000-0000-000072110000}"/>
    <cellStyle name="AggGreen12 2 2 4 4 3" xfId="15501" xr:uid="{00000000-0005-0000-0000-000073110000}"/>
    <cellStyle name="AggGreen12 2 2 4 4 4" xfId="19595" xr:uid="{00000000-0005-0000-0000-000074110000}"/>
    <cellStyle name="AggGreen12 2 2 4 4 5" xfId="23522" xr:uid="{00000000-0005-0000-0000-000075110000}"/>
    <cellStyle name="AggGreen12 2 2 4 4 6" xfId="27549" xr:uid="{00000000-0005-0000-0000-000076110000}"/>
    <cellStyle name="AggGreen12 2 2 4 4 7" xfId="31534" xr:uid="{00000000-0005-0000-0000-000077110000}"/>
    <cellStyle name="AggGreen12 2 2 4 4 8" xfId="35367" xr:uid="{00000000-0005-0000-0000-000078110000}"/>
    <cellStyle name="AggGreen12 2 2 4 4 9" xfId="39256" xr:uid="{00000000-0005-0000-0000-000079110000}"/>
    <cellStyle name="AggGreen12 2 2 4 5" xfId="8221" xr:uid="{00000000-0005-0000-0000-00007A110000}"/>
    <cellStyle name="AggGreen12 2 2 4 6" xfId="12137" xr:uid="{00000000-0005-0000-0000-00007B110000}"/>
    <cellStyle name="AggGreen12 2 2 4 7" xfId="16230" xr:uid="{00000000-0005-0000-0000-00007C110000}"/>
    <cellStyle name="AggGreen12 2 2 4 8" xfId="20173" xr:uid="{00000000-0005-0000-0000-00007D110000}"/>
    <cellStyle name="AggGreen12 2 2 4 9" xfId="24191" xr:uid="{00000000-0005-0000-0000-00007E110000}"/>
    <cellStyle name="AggGreen12 2 2 5" xfId="3136" xr:uid="{00000000-0005-0000-0000-00007F110000}"/>
    <cellStyle name="AggGreen12 2 2 5 10" xfId="32468" xr:uid="{00000000-0005-0000-0000-000080110000}"/>
    <cellStyle name="AggGreen12 2 2 5 11" xfId="36375" xr:uid="{00000000-0005-0000-0000-000081110000}"/>
    <cellStyle name="AggGreen12 2 2 5 12" xfId="40165" xr:uid="{00000000-0005-0000-0000-000082110000}"/>
    <cellStyle name="AggGreen12 2 2 5 2" xfId="5437" xr:uid="{00000000-0005-0000-0000-000083110000}"/>
    <cellStyle name="AggGreen12 2 2 5 2 10" xfId="42421" xr:uid="{00000000-0005-0000-0000-000084110000}"/>
    <cellStyle name="AggGreen12 2 2 5 2 2" xfId="10965" xr:uid="{00000000-0005-0000-0000-000085110000}"/>
    <cellStyle name="AggGreen12 2 2 5 2 3" xfId="14872" xr:uid="{00000000-0005-0000-0000-000086110000}"/>
    <cellStyle name="AggGreen12 2 2 5 2 4" xfId="18964" xr:uid="{00000000-0005-0000-0000-000087110000}"/>
    <cellStyle name="AggGreen12 2 2 5 2 5" xfId="22894" xr:uid="{00000000-0005-0000-0000-000088110000}"/>
    <cellStyle name="AggGreen12 2 2 5 2 6" xfId="26920" xr:uid="{00000000-0005-0000-0000-000089110000}"/>
    <cellStyle name="AggGreen12 2 2 5 2 7" xfId="30909" xr:uid="{00000000-0005-0000-0000-00008A110000}"/>
    <cellStyle name="AggGreen12 2 2 5 2 8" xfId="34740" xr:uid="{00000000-0005-0000-0000-00008B110000}"/>
    <cellStyle name="AggGreen12 2 2 5 2 9" xfId="38631" xr:uid="{00000000-0005-0000-0000-00008C110000}"/>
    <cellStyle name="AggGreen12 2 2 5 3" xfId="4809" xr:uid="{00000000-0005-0000-0000-00008D110000}"/>
    <cellStyle name="AggGreen12 2 2 5 3 10" xfId="41793" xr:uid="{00000000-0005-0000-0000-00008E110000}"/>
    <cellStyle name="AggGreen12 2 2 5 3 2" xfId="10337" xr:uid="{00000000-0005-0000-0000-00008F110000}"/>
    <cellStyle name="AggGreen12 2 2 5 3 3" xfId="14244" xr:uid="{00000000-0005-0000-0000-000090110000}"/>
    <cellStyle name="AggGreen12 2 2 5 3 4" xfId="18336" xr:uid="{00000000-0005-0000-0000-000091110000}"/>
    <cellStyle name="AggGreen12 2 2 5 3 5" xfId="22266" xr:uid="{00000000-0005-0000-0000-000092110000}"/>
    <cellStyle name="AggGreen12 2 2 5 3 6" xfId="26292" xr:uid="{00000000-0005-0000-0000-000093110000}"/>
    <cellStyle name="AggGreen12 2 2 5 3 7" xfId="30281" xr:uid="{00000000-0005-0000-0000-000094110000}"/>
    <cellStyle name="AggGreen12 2 2 5 3 8" xfId="34112" xr:uid="{00000000-0005-0000-0000-000095110000}"/>
    <cellStyle name="AggGreen12 2 2 5 3 9" xfId="38003" xr:uid="{00000000-0005-0000-0000-000096110000}"/>
    <cellStyle name="AggGreen12 2 2 5 4" xfId="8671" xr:uid="{00000000-0005-0000-0000-000097110000}"/>
    <cellStyle name="AggGreen12 2 2 5 5" xfId="12587" xr:uid="{00000000-0005-0000-0000-000098110000}"/>
    <cellStyle name="AggGreen12 2 2 5 6" xfId="16680" xr:uid="{00000000-0005-0000-0000-000099110000}"/>
    <cellStyle name="AggGreen12 2 2 5 7" xfId="20623" xr:uid="{00000000-0005-0000-0000-00009A110000}"/>
    <cellStyle name="AggGreen12 2 2 5 8" xfId="24641" xr:uid="{00000000-0005-0000-0000-00009B110000}"/>
    <cellStyle name="AggGreen12 2 2 5 9" xfId="28645" xr:uid="{00000000-0005-0000-0000-00009C110000}"/>
    <cellStyle name="AggGreen12 2 2 6" xfId="3631" xr:uid="{00000000-0005-0000-0000-00009D110000}"/>
    <cellStyle name="AggGreen12 2 2 6 10" xfId="40615" xr:uid="{00000000-0005-0000-0000-00009E110000}"/>
    <cellStyle name="AggGreen12 2 2 6 2" xfId="9159" xr:uid="{00000000-0005-0000-0000-00009F110000}"/>
    <cellStyle name="AggGreen12 2 2 6 3" xfId="13066" xr:uid="{00000000-0005-0000-0000-0000A0110000}"/>
    <cellStyle name="AggGreen12 2 2 6 4" xfId="17158" xr:uid="{00000000-0005-0000-0000-0000A1110000}"/>
    <cellStyle name="AggGreen12 2 2 6 5" xfId="21088" xr:uid="{00000000-0005-0000-0000-0000A2110000}"/>
    <cellStyle name="AggGreen12 2 2 6 6" xfId="25114" xr:uid="{00000000-0005-0000-0000-0000A3110000}"/>
    <cellStyle name="AggGreen12 2 2 6 7" xfId="29103" xr:uid="{00000000-0005-0000-0000-0000A4110000}"/>
    <cellStyle name="AggGreen12 2 2 6 8" xfId="32934" xr:uid="{00000000-0005-0000-0000-0000A5110000}"/>
    <cellStyle name="AggGreen12 2 2 6 9" xfId="36825" xr:uid="{00000000-0005-0000-0000-0000A6110000}"/>
    <cellStyle name="AggGreen12 2 2 7" xfId="5610" xr:uid="{00000000-0005-0000-0000-0000A7110000}"/>
    <cellStyle name="AggGreen12 2 2 7 10" xfId="42594" xr:uid="{00000000-0005-0000-0000-0000A8110000}"/>
    <cellStyle name="AggGreen12 2 2 7 2" xfId="11138" xr:uid="{00000000-0005-0000-0000-0000A9110000}"/>
    <cellStyle name="AggGreen12 2 2 7 3" xfId="15045" xr:uid="{00000000-0005-0000-0000-0000AA110000}"/>
    <cellStyle name="AggGreen12 2 2 7 4" xfId="19137" xr:uid="{00000000-0005-0000-0000-0000AB110000}"/>
    <cellStyle name="AggGreen12 2 2 7 5" xfId="23067" xr:uid="{00000000-0005-0000-0000-0000AC110000}"/>
    <cellStyle name="AggGreen12 2 2 7 6" xfId="27093" xr:uid="{00000000-0005-0000-0000-0000AD110000}"/>
    <cellStyle name="AggGreen12 2 2 7 7" xfId="31082" xr:uid="{00000000-0005-0000-0000-0000AE110000}"/>
    <cellStyle name="AggGreen12 2 2 7 8" xfId="34913" xr:uid="{00000000-0005-0000-0000-0000AF110000}"/>
    <cellStyle name="AggGreen12 2 2 7 9" xfId="38804" xr:uid="{00000000-0005-0000-0000-0000B0110000}"/>
    <cellStyle name="AggGreen12 2 2 8" xfId="6622" xr:uid="{00000000-0005-0000-0000-0000B1110000}"/>
    <cellStyle name="AggGreen12 2 2 9" xfId="8028" xr:uid="{00000000-0005-0000-0000-0000B2110000}"/>
    <cellStyle name="AggGreen12 2 3" xfId="174" xr:uid="{00000000-0005-0000-0000-0000B3110000}"/>
    <cellStyle name="AggGreen12 2 3 10" xfId="8024" xr:uid="{00000000-0005-0000-0000-0000B4110000}"/>
    <cellStyle name="AggGreen12 2 3 11" xfId="6540" xr:uid="{00000000-0005-0000-0000-0000B5110000}"/>
    <cellStyle name="AggGreen12 2 3 12" xfId="16088" xr:uid="{00000000-0005-0000-0000-0000B6110000}"/>
    <cellStyle name="AggGreen12 2 3 13" xfId="12034" xr:uid="{00000000-0005-0000-0000-0000B7110000}"/>
    <cellStyle name="AggGreen12 2 3 14" xfId="24000" xr:uid="{00000000-0005-0000-0000-0000B8110000}"/>
    <cellStyle name="AggGreen12 2 3 15" xfId="28083" xr:uid="{00000000-0005-0000-0000-0000B9110000}"/>
    <cellStyle name="AggGreen12 2 3 16" xfId="24081" xr:uid="{00000000-0005-0000-0000-0000BA110000}"/>
    <cellStyle name="AggGreen12 2 3 17" xfId="35845" xr:uid="{00000000-0005-0000-0000-0000BB110000}"/>
    <cellStyle name="AggGreen12 2 3 2" xfId="175" xr:uid="{00000000-0005-0000-0000-0000BC110000}"/>
    <cellStyle name="AggGreen12 2 3 2 10" xfId="16087" xr:uid="{00000000-0005-0000-0000-0000BD110000}"/>
    <cellStyle name="AggGreen12 2 3 2 11" xfId="12033" xr:uid="{00000000-0005-0000-0000-0000BE110000}"/>
    <cellStyle name="AggGreen12 2 3 2 12" xfId="23999" xr:uid="{00000000-0005-0000-0000-0000BF110000}"/>
    <cellStyle name="AggGreen12 2 3 2 13" xfId="28082" xr:uid="{00000000-0005-0000-0000-0000C0110000}"/>
    <cellStyle name="AggGreen12 2 3 2 14" xfId="24080" xr:uid="{00000000-0005-0000-0000-0000C1110000}"/>
    <cellStyle name="AggGreen12 2 3 2 15" xfId="35844" xr:uid="{00000000-0005-0000-0000-0000C2110000}"/>
    <cellStyle name="AggGreen12 2 3 2 2" xfId="176" xr:uid="{00000000-0005-0000-0000-0000C3110000}"/>
    <cellStyle name="AggGreen12 2 3 2 2 10" xfId="16146" xr:uid="{00000000-0005-0000-0000-0000C4110000}"/>
    <cellStyle name="AggGreen12 2 3 2 2 11" xfId="23998" xr:uid="{00000000-0005-0000-0000-0000C5110000}"/>
    <cellStyle name="AggGreen12 2 3 2 2 12" xfId="28081" xr:uid="{00000000-0005-0000-0000-0000C6110000}"/>
    <cellStyle name="AggGreen12 2 3 2 2 13" xfId="28125" xr:uid="{00000000-0005-0000-0000-0000C7110000}"/>
    <cellStyle name="AggGreen12 2 3 2 2 14" xfId="35843" xr:uid="{00000000-0005-0000-0000-0000C8110000}"/>
    <cellStyle name="AggGreen12 2 3 2 2 2" xfId="2692" xr:uid="{00000000-0005-0000-0000-0000C9110000}"/>
    <cellStyle name="AggGreen12 2 3 2 2 2 10" xfId="28201" xr:uid="{00000000-0005-0000-0000-0000CA110000}"/>
    <cellStyle name="AggGreen12 2 3 2 2 2 11" xfId="32024" xr:uid="{00000000-0005-0000-0000-0000CB110000}"/>
    <cellStyle name="AggGreen12 2 3 2 2 2 12" xfId="35931" xr:uid="{00000000-0005-0000-0000-0000CC110000}"/>
    <cellStyle name="AggGreen12 2 3 2 2 2 13" xfId="39721" xr:uid="{00000000-0005-0000-0000-0000CD110000}"/>
    <cellStyle name="AggGreen12 2 3 2 2 2 2" xfId="4993" xr:uid="{00000000-0005-0000-0000-0000CE110000}"/>
    <cellStyle name="AggGreen12 2 3 2 2 2 2 10" xfId="41977" xr:uid="{00000000-0005-0000-0000-0000CF110000}"/>
    <cellStyle name="AggGreen12 2 3 2 2 2 2 2" xfId="10521" xr:uid="{00000000-0005-0000-0000-0000D0110000}"/>
    <cellStyle name="AggGreen12 2 3 2 2 2 2 3" xfId="14428" xr:uid="{00000000-0005-0000-0000-0000D1110000}"/>
    <cellStyle name="AggGreen12 2 3 2 2 2 2 4" xfId="18520" xr:uid="{00000000-0005-0000-0000-0000D2110000}"/>
    <cellStyle name="AggGreen12 2 3 2 2 2 2 5" xfId="22450" xr:uid="{00000000-0005-0000-0000-0000D3110000}"/>
    <cellStyle name="AggGreen12 2 3 2 2 2 2 6" xfId="26476" xr:uid="{00000000-0005-0000-0000-0000D4110000}"/>
    <cellStyle name="AggGreen12 2 3 2 2 2 2 7" xfId="30465" xr:uid="{00000000-0005-0000-0000-0000D5110000}"/>
    <cellStyle name="AggGreen12 2 3 2 2 2 2 8" xfId="34296" xr:uid="{00000000-0005-0000-0000-0000D6110000}"/>
    <cellStyle name="AggGreen12 2 3 2 2 2 2 9" xfId="38187" xr:uid="{00000000-0005-0000-0000-0000D7110000}"/>
    <cellStyle name="AggGreen12 2 3 2 2 2 3" xfId="4365" xr:uid="{00000000-0005-0000-0000-0000D8110000}"/>
    <cellStyle name="AggGreen12 2 3 2 2 2 3 10" xfId="41349" xr:uid="{00000000-0005-0000-0000-0000D9110000}"/>
    <cellStyle name="AggGreen12 2 3 2 2 2 3 2" xfId="9893" xr:uid="{00000000-0005-0000-0000-0000DA110000}"/>
    <cellStyle name="AggGreen12 2 3 2 2 2 3 3" xfId="13800" xr:uid="{00000000-0005-0000-0000-0000DB110000}"/>
    <cellStyle name="AggGreen12 2 3 2 2 2 3 4" xfId="17892" xr:uid="{00000000-0005-0000-0000-0000DC110000}"/>
    <cellStyle name="AggGreen12 2 3 2 2 2 3 5" xfId="21822" xr:uid="{00000000-0005-0000-0000-0000DD110000}"/>
    <cellStyle name="AggGreen12 2 3 2 2 2 3 6" xfId="25848" xr:uid="{00000000-0005-0000-0000-0000DE110000}"/>
    <cellStyle name="AggGreen12 2 3 2 2 2 3 7" xfId="29837" xr:uid="{00000000-0005-0000-0000-0000DF110000}"/>
    <cellStyle name="AggGreen12 2 3 2 2 2 3 8" xfId="33668" xr:uid="{00000000-0005-0000-0000-0000E0110000}"/>
    <cellStyle name="AggGreen12 2 3 2 2 2 3 9" xfId="37559" xr:uid="{00000000-0005-0000-0000-0000E1110000}"/>
    <cellStyle name="AggGreen12 2 3 2 2 2 4" xfId="6074" xr:uid="{00000000-0005-0000-0000-0000E2110000}"/>
    <cellStyle name="AggGreen12 2 3 2 2 2 4 10" xfId="43052" xr:uid="{00000000-0005-0000-0000-0000E3110000}"/>
    <cellStyle name="AggGreen12 2 3 2 2 2 4 2" xfId="11603" xr:uid="{00000000-0005-0000-0000-0000E4110000}"/>
    <cellStyle name="AggGreen12 2 3 2 2 2 4 3" xfId="15507" xr:uid="{00000000-0005-0000-0000-0000E5110000}"/>
    <cellStyle name="AggGreen12 2 3 2 2 2 4 4" xfId="19601" xr:uid="{00000000-0005-0000-0000-0000E6110000}"/>
    <cellStyle name="AggGreen12 2 3 2 2 2 4 5" xfId="23528" xr:uid="{00000000-0005-0000-0000-0000E7110000}"/>
    <cellStyle name="AggGreen12 2 3 2 2 2 4 6" xfId="27555" xr:uid="{00000000-0005-0000-0000-0000E8110000}"/>
    <cellStyle name="AggGreen12 2 3 2 2 2 4 7" xfId="31540" xr:uid="{00000000-0005-0000-0000-0000E9110000}"/>
    <cellStyle name="AggGreen12 2 3 2 2 2 4 8" xfId="35373" xr:uid="{00000000-0005-0000-0000-0000EA110000}"/>
    <cellStyle name="AggGreen12 2 3 2 2 2 4 9" xfId="39262" xr:uid="{00000000-0005-0000-0000-0000EB110000}"/>
    <cellStyle name="AggGreen12 2 3 2 2 2 5" xfId="8227" xr:uid="{00000000-0005-0000-0000-0000EC110000}"/>
    <cellStyle name="AggGreen12 2 3 2 2 2 6" xfId="12143" xr:uid="{00000000-0005-0000-0000-0000ED110000}"/>
    <cellStyle name="AggGreen12 2 3 2 2 2 7" xfId="16236" xr:uid="{00000000-0005-0000-0000-0000EE110000}"/>
    <cellStyle name="AggGreen12 2 3 2 2 2 8" xfId="20179" xr:uid="{00000000-0005-0000-0000-0000EF110000}"/>
    <cellStyle name="AggGreen12 2 3 2 2 2 9" xfId="24197" xr:uid="{00000000-0005-0000-0000-0000F0110000}"/>
    <cellStyle name="AggGreen12 2 3 2 2 3" xfId="3142" xr:uid="{00000000-0005-0000-0000-0000F1110000}"/>
    <cellStyle name="AggGreen12 2 3 2 2 3 10" xfId="32474" xr:uid="{00000000-0005-0000-0000-0000F2110000}"/>
    <cellStyle name="AggGreen12 2 3 2 2 3 11" xfId="36381" xr:uid="{00000000-0005-0000-0000-0000F3110000}"/>
    <cellStyle name="AggGreen12 2 3 2 2 3 12" xfId="40171" xr:uid="{00000000-0005-0000-0000-0000F4110000}"/>
    <cellStyle name="AggGreen12 2 3 2 2 3 2" xfId="5443" xr:uid="{00000000-0005-0000-0000-0000F5110000}"/>
    <cellStyle name="AggGreen12 2 3 2 2 3 2 10" xfId="42427" xr:uid="{00000000-0005-0000-0000-0000F6110000}"/>
    <cellStyle name="AggGreen12 2 3 2 2 3 2 2" xfId="10971" xr:uid="{00000000-0005-0000-0000-0000F7110000}"/>
    <cellStyle name="AggGreen12 2 3 2 2 3 2 3" xfId="14878" xr:uid="{00000000-0005-0000-0000-0000F8110000}"/>
    <cellStyle name="AggGreen12 2 3 2 2 3 2 4" xfId="18970" xr:uid="{00000000-0005-0000-0000-0000F9110000}"/>
    <cellStyle name="AggGreen12 2 3 2 2 3 2 5" xfId="22900" xr:uid="{00000000-0005-0000-0000-0000FA110000}"/>
    <cellStyle name="AggGreen12 2 3 2 2 3 2 6" xfId="26926" xr:uid="{00000000-0005-0000-0000-0000FB110000}"/>
    <cellStyle name="AggGreen12 2 3 2 2 3 2 7" xfId="30915" xr:uid="{00000000-0005-0000-0000-0000FC110000}"/>
    <cellStyle name="AggGreen12 2 3 2 2 3 2 8" xfId="34746" xr:uid="{00000000-0005-0000-0000-0000FD110000}"/>
    <cellStyle name="AggGreen12 2 3 2 2 3 2 9" xfId="38637" xr:uid="{00000000-0005-0000-0000-0000FE110000}"/>
    <cellStyle name="AggGreen12 2 3 2 2 3 3" xfId="4815" xr:uid="{00000000-0005-0000-0000-0000FF110000}"/>
    <cellStyle name="AggGreen12 2 3 2 2 3 3 10" xfId="41799" xr:uid="{00000000-0005-0000-0000-000000120000}"/>
    <cellStyle name="AggGreen12 2 3 2 2 3 3 2" xfId="10343" xr:uid="{00000000-0005-0000-0000-000001120000}"/>
    <cellStyle name="AggGreen12 2 3 2 2 3 3 3" xfId="14250" xr:uid="{00000000-0005-0000-0000-000002120000}"/>
    <cellStyle name="AggGreen12 2 3 2 2 3 3 4" xfId="18342" xr:uid="{00000000-0005-0000-0000-000003120000}"/>
    <cellStyle name="AggGreen12 2 3 2 2 3 3 5" xfId="22272" xr:uid="{00000000-0005-0000-0000-000004120000}"/>
    <cellStyle name="AggGreen12 2 3 2 2 3 3 6" xfId="26298" xr:uid="{00000000-0005-0000-0000-000005120000}"/>
    <cellStyle name="AggGreen12 2 3 2 2 3 3 7" xfId="30287" xr:uid="{00000000-0005-0000-0000-000006120000}"/>
    <cellStyle name="AggGreen12 2 3 2 2 3 3 8" xfId="34118" xr:uid="{00000000-0005-0000-0000-000007120000}"/>
    <cellStyle name="AggGreen12 2 3 2 2 3 3 9" xfId="38009" xr:uid="{00000000-0005-0000-0000-000008120000}"/>
    <cellStyle name="AggGreen12 2 3 2 2 3 4" xfId="8677" xr:uid="{00000000-0005-0000-0000-000009120000}"/>
    <cellStyle name="AggGreen12 2 3 2 2 3 5" xfId="12593" xr:uid="{00000000-0005-0000-0000-00000A120000}"/>
    <cellStyle name="AggGreen12 2 3 2 2 3 6" xfId="16686" xr:uid="{00000000-0005-0000-0000-00000B120000}"/>
    <cellStyle name="AggGreen12 2 3 2 2 3 7" xfId="20629" xr:uid="{00000000-0005-0000-0000-00000C120000}"/>
    <cellStyle name="AggGreen12 2 3 2 2 3 8" xfId="24647" xr:uid="{00000000-0005-0000-0000-00000D120000}"/>
    <cellStyle name="AggGreen12 2 3 2 2 3 9" xfId="28651" xr:uid="{00000000-0005-0000-0000-00000E120000}"/>
    <cellStyle name="AggGreen12 2 3 2 2 4" xfId="3637" xr:uid="{00000000-0005-0000-0000-00000F120000}"/>
    <cellStyle name="AggGreen12 2 3 2 2 4 10" xfId="40621" xr:uid="{00000000-0005-0000-0000-000010120000}"/>
    <cellStyle name="AggGreen12 2 3 2 2 4 2" xfId="9165" xr:uid="{00000000-0005-0000-0000-000011120000}"/>
    <cellStyle name="AggGreen12 2 3 2 2 4 3" xfId="13072" xr:uid="{00000000-0005-0000-0000-000012120000}"/>
    <cellStyle name="AggGreen12 2 3 2 2 4 4" xfId="17164" xr:uid="{00000000-0005-0000-0000-000013120000}"/>
    <cellStyle name="AggGreen12 2 3 2 2 4 5" xfId="21094" xr:uid="{00000000-0005-0000-0000-000014120000}"/>
    <cellStyle name="AggGreen12 2 3 2 2 4 6" xfId="25120" xr:uid="{00000000-0005-0000-0000-000015120000}"/>
    <cellStyle name="AggGreen12 2 3 2 2 4 7" xfId="29109" xr:uid="{00000000-0005-0000-0000-000016120000}"/>
    <cellStyle name="AggGreen12 2 3 2 2 4 8" xfId="32940" xr:uid="{00000000-0005-0000-0000-000017120000}"/>
    <cellStyle name="AggGreen12 2 3 2 2 4 9" xfId="36831" xr:uid="{00000000-0005-0000-0000-000018120000}"/>
    <cellStyle name="AggGreen12 2 3 2 2 5" xfId="5616" xr:uid="{00000000-0005-0000-0000-000019120000}"/>
    <cellStyle name="AggGreen12 2 3 2 2 5 10" xfId="42600" xr:uid="{00000000-0005-0000-0000-00001A120000}"/>
    <cellStyle name="AggGreen12 2 3 2 2 5 2" xfId="11144" xr:uid="{00000000-0005-0000-0000-00001B120000}"/>
    <cellStyle name="AggGreen12 2 3 2 2 5 3" xfId="15051" xr:uid="{00000000-0005-0000-0000-00001C120000}"/>
    <cellStyle name="AggGreen12 2 3 2 2 5 4" xfId="19143" xr:uid="{00000000-0005-0000-0000-00001D120000}"/>
    <cellStyle name="AggGreen12 2 3 2 2 5 5" xfId="23073" xr:uid="{00000000-0005-0000-0000-00001E120000}"/>
    <cellStyle name="AggGreen12 2 3 2 2 5 6" xfId="27099" xr:uid="{00000000-0005-0000-0000-00001F120000}"/>
    <cellStyle name="AggGreen12 2 3 2 2 5 7" xfId="31088" xr:uid="{00000000-0005-0000-0000-000020120000}"/>
    <cellStyle name="AggGreen12 2 3 2 2 5 8" xfId="34919" xr:uid="{00000000-0005-0000-0000-000021120000}"/>
    <cellStyle name="AggGreen12 2 3 2 2 5 9" xfId="38810" xr:uid="{00000000-0005-0000-0000-000022120000}"/>
    <cellStyle name="AggGreen12 2 3 2 2 6" xfId="6628" xr:uid="{00000000-0005-0000-0000-000023120000}"/>
    <cellStyle name="AggGreen12 2 3 2 2 7" xfId="8022" xr:uid="{00000000-0005-0000-0000-000024120000}"/>
    <cellStyle name="AggGreen12 2 3 2 2 8" xfId="6542" xr:uid="{00000000-0005-0000-0000-000025120000}"/>
    <cellStyle name="AggGreen12 2 3 2 2 9" xfId="16086" xr:uid="{00000000-0005-0000-0000-000026120000}"/>
    <cellStyle name="AggGreen12 2 3 2 3" xfId="2691" xr:uid="{00000000-0005-0000-0000-000027120000}"/>
    <cellStyle name="AggGreen12 2 3 2 3 10" xfId="28200" xr:uid="{00000000-0005-0000-0000-000028120000}"/>
    <cellStyle name="AggGreen12 2 3 2 3 11" xfId="32023" xr:uid="{00000000-0005-0000-0000-000029120000}"/>
    <cellStyle name="AggGreen12 2 3 2 3 12" xfId="35930" xr:uid="{00000000-0005-0000-0000-00002A120000}"/>
    <cellStyle name="AggGreen12 2 3 2 3 13" xfId="39720" xr:uid="{00000000-0005-0000-0000-00002B120000}"/>
    <cellStyle name="AggGreen12 2 3 2 3 2" xfId="4992" xr:uid="{00000000-0005-0000-0000-00002C120000}"/>
    <cellStyle name="AggGreen12 2 3 2 3 2 10" xfId="41976" xr:uid="{00000000-0005-0000-0000-00002D120000}"/>
    <cellStyle name="AggGreen12 2 3 2 3 2 2" xfId="10520" xr:uid="{00000000-0005-0000-0000-00002E120000}"/>
    <cellStyle name="AggGreen12 2 3 2 3 2 3" xfId="14427" xr:uid="{00000000-0005-0000-0000-00002F120000}"/>
    <cellStyle name="AggGreen12 2 3 2 3 2 4" xfId="18519" xr:uid="{00000000-0005-0000-0000-000030120000}"/>
    <cellStyle name="AggGreen12 2 3 2 3 2 5" xfId="22449" xr:uid="{00000000-0005-0000-0000-000031120000}"/>
    <cellStyle name="AggGreen12 2 3 2 3 2 6" xfId="26475" xr:uid="{00000000-0005-0000-0000-000032120000}"/>
    <cellStyle name="AggGreen12 2 3 2 3 2 7" xfId="30464" xr:uid="{00000000-0005-0000-0000-000033120000}"/>
    <cellStyle name="AggGreen12 2 3 2 3 2 8" xfId="34295" xr:uid="{00000000-0005-0000-0000-000034120000}"/>
    <cellStyle name="AggGreen12 2 3 2 3 2 9" xfId="38186" xr:uid="{00000000-0005-0000-0000-000035120000}"/>
    <cellStyle name="AggGreen12 2 3 2 3 3" xfId="4364" xr:uid="{00000000-0005-0000-0000-000036120000}"/>
    <cellStyle name="AggGreen12 2 3 2 3 3 10" xfId="41348" xr:uid="{00000000-0005-0000-0000-000037120000}"/>
    <cellStyle name="AggGreen12 2 3 2 3 3 2" xfId="9892" xr:uid="{00000000-0005-0000-0000-000038120000}"/>
    <cellStyle name="AggGreen12 2 3 2 3 3 3" xfId="13799" xr:uid="{00000000-0005-0000-0000-000039120000}"/>
    <cellStyle name="AggGreen12 2 3 2 3 3 4" xfId="17891" xr:uid="{00000000-0005-0000-0000-00003A120000}"/>
    <cellStyle name="AggGreen12 2 3 2 3 3 5" xfId="21821" xr:uid="{00000000-0005-0000-0000-00003B120000}"/>
    <cellStyle name="AggGreen12 2 3 2 3 3 6" xfId="25847" xr:uid="{00000000-0005-0000-0000-00003C120000}"/>
    <cellStyle name="AggGreen12 2 3 2 3 3 7" xfId="29836" xr:uid="{00000000-0005-0000-0000-00003D120000}"/>
    <cellStyle name="AggGreen12 2 3 2 3 3 8" xfId="33667" xr:uid="{00000000-0005-0000-0000-00003E120000}"/>
    <cellStyle name="AggGreen12 2 3 2 3 3 9" xfId="37558" xr:uid="{00000000-0005-0000-0000-00003F120000}"/>
    <cellStyle name="AggGreen12 2 3 2 3 4" xfId="6073" xr:uid="{00000000-0005-0000-0000-000040120000}"/>
    <cellStyle name="AggGreen12 2 3 2 3 4 10" xfId="43051" xr:uid="{00000000-0005-0000-0000-000041120000}"/>
    <cellStyle name="AggGreen12 2 3 2 3 4 2" xfId="11602" xr:uid="{00000000-0005-0000-0000-000042120000}"/>
    <cellStyle name="AggGreen12 2 3 2 3 4 3" xfId="15506" xr:uid="{00000000-0005-0000-0000-000043120000}"/>
    <cellStyle name="AggGreen12 2 3 2 3 4 4" xfId="19600" xr:uid="{00000000-0005-0000-0000-000044120000}"/>
    <cellStyle name="AggGreen12 2 3 2 3 4 5" xfId="23527" xr:uid="{00000000-0005-0000-0000-000045120000}"/>
    <cellStyle name="AggGreen12 2 3 2 3 4 6" xfId="27554" xr:uid="{00000000-0005-0000-0000-000046120000}"/>
    <cellStyle name="AggGreen12 2 3 2 3 4 7" xfId="31539" xr:uid="{00000000-0005-0000-0000-000047120000}"/>
    <cellStyle name="AggGreen12 2 3 2 3 4 8" xfId="35372" xr:uid="{00000000-0005-0000-0000-000048120000}"/>
    <cellStyle name="AggGreen12 2 3 2 3 4 9" xfId="39261" xr:uid="{00000000-0005-0000-0000-000049120000}"/>
    <cellStyle name="AggGreen12 2 3 2 3 5" xfId="8226" xr:uid="{00000000-0005-0000-0000-00004A120000}"/>
    <cellStyle name="AggGreen12 2 3 2 3 6" xfId="12142" xr:uid="{00000000-0005-0000-0000-00004B120000}"/>
    <cellStyle name="AggGreen12 2 3 2 3 7" xfId="16235" xr:uid="{00000000-0005-0000-0000-00004C120000}"/>
    <cellStyle name="AggGreen12 2 3 2 3 8" xfId="20178" xr:uid="{00000000-0005-0000-0000-00004D120000}"/>
    <cellStyle name="AggGreen12 2 3 2 3 9" xfId="24196" xr:uid="{00000000-0005-0000-0000-00004E120000}"/>
    <cellStyle name="AggGreen12 2 3 2 4" xfId="3141" xr:uid="{00000000-0005-0000-0000-00004F120000}"/>
    <cellStyle name="AggGreen12 2 3 2 4 10" xfId="32473" xr:uid="{00000000-0005-0000-0000-000050120000}"/>
    <cellStyle name="AggGreen12 2 3 2 4 11" xfId="36380" xr:uid="{00000000-0005-0000-0000-000051120000}"/>
    <cellStyle name="AggGreen12 2 3 2 4 12" xfId="40170" xr:uid="{00000000-0005-0000-0000-000052120000}"/>
    <cellStyle name="AggGreen12 2 3 2 4 2" xfId="5442" xr:uid="{00000000-0005-0000-0000-000053120000}"/>
    <cellStyle name="AggGreen12 2 3 2 4 2 10" xfId="42426" xr:uid="{00000000-0005-0000-0000-000054120000}"/>
    <cellStyle name="AggGreen12 2 3 2 4 2 2" xfId="10970" xr:uid="{00000000-0005-0000-0000-000055120000}"/>
    <cellStyle name="AggGreen12 2 3 2 4 2 3" xfId="14877" xr:uid="{00000000-0005-0000-0000-000056120000}"/>
    <cellStyle name="AggGreen12 2 3 2 4 2 4" xfId="18969" xr:uid="{00000000-0005-0000-0000-000057120000}"/>
    <cellStyle name="AggGreen12 2 3 2 4 2 5" xfId="22899" xr:uid="{00000000-0005-0000-0000-000058120000}"/>
    <cellStyle name="AggGreen12 2 3 2 4 2 6" xfId="26925" xr:uid="{00000000-0005-0000-0000-000059120000}"/>
    <cellStyle name="AggGreen12 2 3 2 4 2 7" xfId="30914" xr:uid="{00000000-0005-0000-0000-00005A120000}"/>
    <cellStyle name="AggGreen12 2 3 2 4 2 8" xfId="34745" xr:uid="{00000000-0005-0000-0000-00005B120000}"/>
    <cellStyle name="AggGreen12 2 3 2 4 2 9" xfId="38636" xr:uid="{00000000-0005-0000-0000-00005C120000}"/>
    <cellStyle name="AggGreen12 2 3 2 4 3" xfId="4814" xr:uid="{00000000-0005-0000-0000-00005D120000}"/>
    <cellStyle name="AggGreen12 2 3 2 4 3 10" xfId="41798" xr:uid="{00000000-0005-0000-0000-00005E120000}"/>
    <cellStyle name="AggGreen12 2 3 2 4 3 2" xfId="10342" xr:uid="{00000000-0005-0000-0000-00005F120000}"/>
    <cellStyle name="AggGreen12 2 3 2 4 3 3" xfId="14249" xr:uid="{00000000-0005-0000-0000-000060120000}"/>
    <cellStyle name="AggGreen12 2 3 2 4 3 4" xfId="18341" xr:uid="{00000000-0005-0000-0000-000061120000}"/>
    <cellStyle name="AggGreen12 2 3 2 4 3 5" xfId="22271" xr:uid="{00000000-0005-0000-0000-000062120000}"/>
    <cellStyle name="AggGreen12 2 3 2 4 3 6" xfId="26297" xr:uid="{00000000-0005-0000-0000-000063120000}"/>
    <cellStyle name="AggGreen12 2 3 2 4 3 7" xfId="30286" xr:uid="{00000000-0005-0000-0000-000064120000}"/>
    <cellStyle name="AggGreen12 2 3 2 4 3 8" xfId="34117" xr:uid="{00000000-0005-0000-0000-000065120000}"/>
    <cellStyle name="AggGreen12 2 3 2 4 3 9" xfId="38008" xr:uid="{00000000-0005-0000-0000-000066120000}"/>
    <cellStyle name="AggGreen12 2 3 2 4 4" xfId="8676" xr:uid="{00000000-0005-0000-0000-000067120000}"/>
    <cellStyle name="AggGreen12 2 3 2 4 5" xfId="12592" xr:uid="{00000000-0005-0000-0000-000068120000}"/>
    <cellStyle name="AggGreen12 2 3 2 4 6" xfId="16685" xr:uid="{00000000-0005-0000-0000-000069120000}"/>
    <cellStyle name="AggGreen12 2 3 2 4 7" xfId="20628" xr:uid="{00000000-0005-0000-0000-00006A120000}"/>
    <cellStyle name="AggGreen12 2 3 2 4 8" xfId="24646" xr:uid="{00000000-0005-0000-0000-00006B120000}"/>
    <cellStyle name="AggGreen12 2 3 2 4 9" xfId="28650" xr:uid="{00000000-0005-0000-0000-00006C120000}"/>
    <cellStyle name="AggGreen12 2 3 2 5" xfId="3636" xr:uid="{00000000-0005-0000-0000-00006D120000}"/>
    <cellStyle name="AggGreen12 2 3 2 5 10" xfId="40620" xr:uid="{00000000-0005-0000-0000-00006E120000}"/>
    <cellStyle name="AggGreen12 2 3 2 5 2" xfId="9164" xr:uid="{00000000-0005-0000-0000-00006F120000}"/>
    <cellStyle name="AggGreen12 2 3 2 5 3" xfId="13071" xr:uid="{00000000-0005-0000-0000-000070120000}"/>
    <cellStyle name="AggGreen12 2 3 2 5 4" xfId="17163" xr:uid="{00000000-0005-0000-0000-000071120000}"/>
    <cellStyle name="AggGreen12 2 3 2 5 5" xfId="21093" xr:uid="{00000000-0005-0000-0000-000072120000}"/>
    <cellStyle name="AggGreen12 2 3 2 5 6" xfId="25119" xr:uid="{00000000-0005-0000-0000-000073120000}"/>
    <cellStyle name="AggGreen12 2 3 2 5 7" xfId="29108" xr:uid="{00000000-0005-0000-0000-000074120000}"/>
    <cellStyle name="AggGreen12 2 3 2 5 8" xfId="32939" xr:uid="{00000000-0005-0000-0000-000075120000}"/>
    <cellStyle name="AggGreen12 2 3 2 5 9" xfId="36830" xr:uid="{00000000-0005-0000-0000-000076120000}"/>
    <cellStyle name="AggGreen12 2 3 2 6" xfId="5615" xr:uid="{00000000-0005-0000-0000-000077120000}"/>
    <cellStyle name="AggGreen12 2 3 2 6 10" xfId="42599" xr:uid="{00000000-0005-0000-0000-000078120000}"/>
    <cellStyle name="AggGreen12 2 3 2 6 2" xfId="11143" xr:uid="{00000000-0005-0000-0000-000079120000}"/>
    <cellStyle name="AggGreen12 2 3 2 6 3" xfId="15050" xr:uid="{00000000-0005-0000-0000-00007A120000}"/>
    <cellStyle name="AggGreen12 2 3 2 6 4" xfId="19142" xr:uid="{00000000-0005-0000-0000-00007B120000}"/>
    <cellStyle name="AggGreen12 2 3 2 6 5" xfId="23072" xr:uid="{00000000-0005-0000-0000-00007C120000}"/>
    <cellStyle name="AggGreen12 2 3 2 6 6" xfId="27098" xr:uid="{00000000-0005-0000-0000-00007D120000}"/>
    <cellStyle name="AggGreen12 2 3 2 6 7" xfId="31087" xr:uid="{00000000-0005-0000-0000-00007E120000}"/>
    <cellStyle name="AggGreen12 2 3 2 6 8" xfId="34918" xr:uid="{00000000-0005-0000-0000-00007F120000}"/>
    <cellStyle name="AggGreen12 2 3 2 6 9" xfId="38809" xr:uid="{00000000-0005-0000-0000-000080120000}"/>
    <cellStyle name="AggGreen12 2 3 2 7" xfId="6627" xr:uid="{00000000-0005-0000-0000-000081120000}"/>
    <cellStyle name="AggGreen12 2 3 2 8" xfId="8023" xr:uid="{00000000-0005-0000-0000-000082120000}"/>
    <cellStyle name="AggGreen12 2 3 2 9" xfId="6541" xr:uid="{00000000-0005-0000-0000-000083120000}"/>
    <cellStyle name="AggGreen12 2 3 3" xfId="177" xr:uid="{00000000-0005-0000-0000-000084120000}"/>
    <cellStyle name="AggGreen12 2 3 3 10" xfId="16085" xr:uid="{00000000-0005-0000-0000-000085120000}"/>
    <cellStyle name="AggGreen12 2 3 3 11" xfId="12032" xr:uid="{00000000-0005-0000-0000-000086120000}"/>
    <cellStyle name="AggGreen12 2 3 3 12" xfId="23997" xr:uid="{00000000-0005-0000-0000-000087120000}"/>
    <cellStyle name="AggGreen12 2 3 3 13" xfId="28080" xr:uid="{00000000-0005-0000-0000-000088120000}"/>
    <cellStyle name="AggGreen12 2 3 3 14" xfId="24079" xr:uid="{00000000-0005-0000-0000-000089120000}"/>
    <cellStyle name="AggGreen12 2 3 3 15" xfId="35842" xr:uid="{00000000-0005-0000-0000-00008A120000}"/>
    <cellStyle name="AggGreen12 2 3 3 2" xfId="178" xr:uid="{00000000-0005-0000-0000-00008B120000}"/>
    <cellStyle name="AggGreen12 2 3 3 2 10" xfId="12031" xr:uid="{00000000-0005-0000-0000-00008C120000}"/>
    <cellStyle name="AggGreen12 2 3 3 2 11" xfId="23996" xr:uid="{00000000-0005-0000-0000-00008D120000}"/>
    <cellStyle name="AggGreen12 2 3 3 2 12" xfId="28079" xr:uid="{00000000-0005-0000-0000-00008E120000}"/>
    <cellStyle name="AggGreen12 2 3 3 2 13" xfId="24078" xr:uid="{00000000-0005-0000-0000-00008F120000}"/>
    <cellStyle name="AggGreen12 2 3 3 2 14" xfId="35841" xr:uid="{00000000-0005-0000-0000-000090120000}"/>
    <cellStyle name="AggGreen12 2 3 3 2 2" xfId="2694" xr:uid="{00000000-0005-0000-0000-000091120000}"/>
    <cellStyle name="AggGreen12 2 3 3 2 2 10" xfId="28203" xr:uid="{00000000-0005-0000-0000-000092120000}"/>
    <cellStyle name="AggGreen12 2 3 3 2 2 11" xfId="32026" xr:uid="{00000000-0005-0000-0000-000093120000}"/>
    <cellStyle name="AggGreen12 2 3 3 2 2 12" xfId="35933" xr:uid="{00000000-0005-0000-0000-000094120000}"/>
    <cellStyle name="AggGreen12 2 3 3 2 2 13" xfId="39723" xr:uid="{00000000-0005-0000-0000-000095120000}"/>
    <cellStyle name="AggGreen12 2 3 3 2 2 2" xfId="4995" xr:uid="{00000000-0005-0000-0000-000096120000}"/>
    <cellStyle name="AggGreen12 2 3 3 2 2 2 10" xfId="41979" xr:uid="{00000000-0005-0000-0000-000097120000}"/>
    <cellStyle name="AggGreen12 2 3 3 2 2 2 2" xfId="10523" xr:uid="{00000000-0005-0000-0000-000098120000}"/>
    <cellStyle name="AggGreen12 2 3 3 2 2 2 3" xfId="14430" xr:uid="{00000000-0005-0000-0000-000099120000}"/>
    <cellStyle name="AggGreen12 2 3 3 2 2 2 4" xfId="18522" xr:uid="{00000000-0005-0000-0000-00009A120000}"/>
    <cellStyle name="AggGreen12 2 3 3 2 2 2 5" xfId="22452" xr:uid="{00000000-0005-0000-0000-00009B120000}"/>
    <cellStyle name="AggGreen12 2 3 3 2 2 2 6" xfId="26478" xr:uid="{00000000-0005-0000-0000-00009C120000}"/>
    <cellStyle name="AggGreen12 2 3 3 2 2 2 7" xfId="30467" xr:uid="{00000000-0005-0000-0000-00009D120000}"/>
    <cellStyle name="AggGreen12 2 3 3 2 2 2 8" xfId="34298" xr:uid="{00000000-0005-0000-0000-00009E120000}"/>
    <cellStyle name="AggGreen12 2 3 3 2 2 2 9" xfId="38189" xr:uid="{00000000-0005-0000-0000-00009F120000}"/>
    <cellStyle name="AggGreen12 2 3 3 2 2 3" xfId="4367" xr:uid="{00000000-0005-0000-0000-0000A0120000}"/>
    <cellStyle name="AggGreen12 2 3 3 2 2 3 10" xfId="41351" xr:uid="{00000000-0005-0000-0000-0000A1120000}"/>
    <cellStyle name="AggGreen12 2 3 3 2 2 3 2" xfId="9895" xr:uid="{00000000-0005-0000-0000-0000A2120000}"/>
    <cellStyle name="AggGreen12 2 3 3 2 2 3 3" xfId="13802" xr:uid="{00000000-0005-0000-0000-0000A3120000}"/>
    <cellStyle name="AggGreen12 2 3 3 2 2 3 4" xfId="17894" xr:uid="{00000000-0005-0000-0000-0000A4120000}"/>
    <cellStyle name="AggGreen12 2 3 3 2 2 3 5" xfId="21824" xr:uid="{00000000-0005-0000-0000-0000A5120000}"/>
    <cellStyle name="AggGreen12 2 3 3 2 2 3 6" xfId="25850" xr:uid="{00000000-0005-0000-0000-0000A6120000}"/>
    <cellStyle name="AggGreen12 2 3 3 2 2 3 7" xfId="29839" xr:uid="{00000000-0005-0000-0000-0000A7120000}"/>
    <cellStyle name="AggGreen12 2 3 3 2 2 3 8" xfId="33670" xr:uid="{00000000-0005-0000-0000-0000A8120000}"/>
    <cellStyle name="AggGreen12 2 3 3 2 2 3 9" xfId="37561" xr:uid="{00000000-0005-0000-0000-0000A9120000}"/>
    <cellStyle name="AggGreen12 2 3 3 2 2 4" xfId="6076" xr:uid="{00000000-0005-0000-0000-0000AA120000}"/>
    <cellStyle name="AggGreen12 2 3 3 2 2 4 10" xfId="43054" xr:uid="{00000000-0005-0000-0000-0000AB120000}"/>
    <cellStyle name="AggGreen12 2 3 3 2 2 4 2" xfId="11605" xr:uid="{00000000-0005-0000-0000-0000AC120000}"/>
    <cellStyle name="AggGreen12 2 3 3 2 2 4 3" xfId="15509" xr:uid="{00000000-0005-0000-0000-0000AD120000}"/>
    <cellStyle name="AggGreen12 2 3 3 2 2 4 4" xfId="19603" xr:uid="{00000000-0005-0000-0000-0000AE120000}"/>
    <cellStyle name="AggGreen12 2 3 3 2 2 4 5" xfId="23530" xr:uid="{00000000-0005-0000-0000-0000AF120000}"/>
    <cellStyle name="AggGreen12 2 3 3 2 2 4 6" xfId="27557" xr:uid="{00000000-0005-0000-0000-0000B0120000}"/>
    <cellStyle name="AggGreen12 2 3 3 2 2 4 7" xfId="31542" xr:uid="{00000000-0005-0000-0000-0000B1120000}"/>
    <cellStyle name="AggGreen12 2 3 3 2 2 4 8" xfId="35375" xr:uid="{00000000-0005-0000-0000-0000B2120000}"/>
    <cellStyle name="AggGreen12 2 3 3 2 2 4 9" xfId="39264" xr:uid="{00000000-0005-0000-0000-0000B3120000}"/>
    <cellStyle name="AggGreen12 2 3 3 2 2 5" xfId="8229" xr:uid="{00000000-0005-0000-0000-0000B4120000}"/>
    <cellStyle name="AggGreen12 2 3 3 2 2 6" xfId="12145" xr:uid="{00000000-0005-0000-0000-0000B5120000}"/>
    <cellStyle name="AggGreen12 2 3 3 2 2 7" xfId="16238" xr:uid="{00000000-0005-0000-0000-0000B6120000}"/>
    <cellStyle name="AggGreen12 2 3 3 2 2 8" xfId="20181" xr:uid="{00000000-0005-0000-0000-0000B7120000}"/>
    <cellStyle name="AggGreen12 2 3 3 2 2 9" xfId="24199" xr:uid="{00000000-0005-0000-0000-0000B8120000}"/>
    <cellStyle name="AggGreen12 2 3 3 2 3" xfId="3144" xr:uid="{00000000-0005-0000-0000-0000B9120000}"/>
    <cellStyle name="AggGreen12 2 3 3 2 3 10" xfId="32476" xr:uid="{00000000-0005-0000-0000-0000BA120000}"/>
    <cellStyle name="AggGreen12 2 3 3 2 3 11" xfId="36383" xr:uid="{00000000-0005-0000-0000-0000BB120000}"/>
    <cellStyle name="AggGreen12 2 3 3 2 3 12" xfId="40173" xr:uid="{00000000-0005-0000-0000-0000BC120000}"/>
    <cellStyle name="AggGreen12 2 3 3 2 3 2" xfId="5445" xr:uid="{00000000-0005-0000-0000-0000BD120000}"/>
    <cellStyle name="AggGreen12 2 3 3 2 3 2 10" xfId="42429" xr:uid="{00000000-0005-0000-0000-0000BE120000}"/>
    <cellStyle name="AggGreen12 2 3 3 2 3 2 2" xfId="10973" xr:uid="{00000000-0005-0000-0000-0000BF120000}"/>
    <cellStyle name="AggGreen12 2 3 3 2 3 2 3" xfId="14880" xr:uid="{00000000-0005-0000-0000-0000C0120000}"/>
    <cellStyle name="AggGreen12 2 3 3 2 3 2 4" xfId="18972" xr:uid="{00000000-0005-0000-0000-0000C1120000}"/>
    <cellStyle name="AggGreen12 2 3 3 2 3 2 5" xfId="22902" xr:uid="{00000000-0005-0000-0000-0000C2120000}"/>
    <cellStyle name="AggGreen12 2 3 3 2 3 2 6" xfId="26928" xr:uid="{00000000-0005-0000-0000-0000C3120000}"/>
    <cellStyle name="AggGreen12 2 3 3 2 3 2 7" xfId="30917" xr:uid="{00000000-0005-0000-0000-0000C4120000}"/>
    <cellStyle name="AggGreen12 2 3 3 2 3 2 8" xfId="34748" xr:uid="{00000000-0005-0000-0000-0000C5120000}"/>
    <cellStyle name="AggGreen12 2 3 3 2 3 2 9" xfId="38639" xr:uid="{00000000-0005-0000-0000-0000C6120000}"/>
    <cellStyle name="AggGreen12 2 3 3 2 3 3" xfId="4817" xr:uid="{00000000-0005-0000-0000-0000C7120000}"/>
    <cellStyle name="AggGreen12 2 3 3 2 3 3 10" xfId="41801" xr:uid="{00000000-0005-0000-0000-0000C8120000}"/>
    <cellStyle name="AggGreen12 2 3 3 2 3 3 2" xfId="10345" xr:uid="{00000000-0005-0000-0000-0000C9120000}"/>
    <cellStyle name="AggGreen12 2 3 3 2 3 3 3" xfId="14252" xr:uid="{00000000-0005-0000-0000-0000CA120000}"/>
    <cellStyle name="AggGreen12 2 3 3 2 3 3 4" xfId="18344" xr:uid="{00000000-0005-0000-0000-0000CB120000}"/>
    <cellStyle name="AggGreen12 2 3 3 2 3 3 5" xfId="22274" xr:uid="{00000000-0005-0000-0000-0000CC120000}"/>
    <cellStyle name="AggGreen12 2 3 3 2 3 3 6" xfId="26300" xr:uid="{00000000-0005-0000-0000-0000CD120000}"/>
    <cellStyle name="AggGreen12 2 3 3 2 3 3 7" xfId="30289" xr:uid="{00000000-0005-0000-0000-0000CE120000}"/>
    <cellStyle name="AggGreen12 2 3 3 2 3 3 8" xfId="34120" xr:uid="{00000000-0005-0000-0000-0000CF120000}"/>
    <cellStyle name="AggGreen12 2 3 3 2 3 3 9" xfId="38011" xr:uid="{00000000-0005-0000-0000-0000D0120000}"/>
    <cellStyle name="AggGreen12 2 3 3 2 3 4" xfId="8679" xr:uid="{00000000-0005-0000-0000-0000D1120000}"/>
    <cellStyle name="AggGreen12 2 3 3 2 3 5" xfId="12595" xr:uid="{00000000-0005-0000-0000-0000D2120000}"/>
    <cellStyle name="AggGreen12 2 3 3 2 3 6" xfId="16688" xr:uid="{00000000-0005-0000-0000-0000D3120000}"/>
    <cellStyle name="AggGreen12 2 3 3 2 3 7" xfId="20631" xr:uid="{00000000-0005-0000-0000-0000D4120000}"/>
    <cellStyle name="AggGreen12 2 3 3 2 3 8" xfId="24649" xr:uid="{00000000-0005-0000-0000-0000D5120000}"/>
    <cellStyle name="AggGreen12 2 3 3 2 3 9" xfId="28653" xr:uid="{00000000-0005-0000-0000-0000D6120000}"/>
    <cellStyle name="AggGreen12 2 3 3 2 4" xfId="3639" xr:uid="{00000000-0005-0000-0000-0000D7120000}"/>
    <cellStyle name="AggGreen12 2 3 3 2 4 10" xfId="40623" xr:uid="{00000000-0005-0000-0000-0000D8120000}"/>
    <cellStyle name="AggGreen12 2 3 3 2 4 2" xfId="9167" xr:uid="{00000000-0005-0000-0000-0000D9120000}"/>
    <cellStyle name="AggGreen12 2 3 3 2 4 3" xfId="13074" xr:uid="{00000000-0005-0000-0000-0000DA120000}"/>
    <cellStyle name="AggGreen12 2 3 3 2 4 4" xfId="17166" xr:uid="{00000000-0005-0000-0000-0000DB120000}"/>
    <cellStyle name="AggGreen12 2 3 3 2 4 5" xfId="21096" xr:uid="{00000000-0005-0000-0000-0000DC120000}"/>
    <cellStyle name="AggGreen12 2 3 3 2 4 6" xfId="25122" xr:uid="{00000000-0005-0000-0000-0000DD120000}"/>
    <cellStyle name="AggGreen12 2 3 3 2 4 7" xfId="29111" xr:uid="{00000000-0005-0000-0000-0000DE120000}"/>
    <cellStyle name="AggGreen12 2 3 3 2 4 8" xfId="32942" xr:uid="{00000000-0005-0000-0000-0000DF120000}"/>
    <cellStyle name="AggGreen12 2 3 3 2 4 9" xfId="36833" xr:uid="{00000000-0005-0000-0000-0000E0120000}"/>
    <cellStyle name="AggGreen12 2 3 3 2 5" xfId="5618" xr:uid="{00000000-0005-0000-0000-0000E1120000}"/>
    <cellStyle name="AggGreen12 2 3 3 2 5 10" xfId="42602" xr:uid="{00000000-0005-0000-0000-0000E2120000}"/>
    <cellStyle name="AggGreen12 2 3 3 2 5 2" xfId="11146" xr:uid="{00000000-0005-0000-0000-0000E3120000}"/>
    <cellStyle name="AggGreen12 2 3 3 2 5 3" xfId="15053" xr:uid="{00000000-0005-0000-0000-0000E4120000}"/>
    <cellStyle name="AggGreen12 2 3 3 2 5 4" xfId="19145" xr:uid="{00000000-0005-0000-0000-0000E5120000}"/>
    <cellStyle name="AggGreen12 2 3 3 2 5 5" xfId="23075" xr:uid="{00000000-0005-0000-0000-0000E6120000}"/>
    <cellStyle name="AggGreen12 2 3 3 2 5 6" xfId="27101" xr:uid="{00000000-0005-0000-0000-0000E7120000}"/>
    <cellStyle name="AggGreen12 2 3 3 2 5 7" xfId="31090" xr:uid="{00000000-0005-0000-0000-0000E8120000}"/>
    <cellStyle name="AggGreen12 2 3 3 2 5 8" xfId="34921" xr:uid="{00000000-0005-0000-0000-0000E9120000}"/>
    <cellStyle name="AggGreen12 2 3 3 2 5 9" xfId="38812" xr:uid="{00000000-0005-0000-0000-0000EA120000}"/>
    <cellStyle name="AggGreen12 2 3 3 2 6" xfId="6630" xr:uid="{00000000-0005-0000-0000-0000EB120000}"/>
    <cellStyle name="AggGreen12 2 3 3 2 7" xfId="8020" xr:uid="{00000000-0005-0000-0000-0000EC120000}"/>
    <cellStyle name="AggGreen12 2 3 3 2 8" xfId="6544" xr:uid="{00000000-0005-0000-0000-0000ED120000}"/>
    <cellStyle name="AggGreen12 2 3 3 2 9" xfId="16084" xr:uid="{00000000-0005-0000-0000-0000EE120000}"/>
    <cellStyle name="AggGreen12 2 3 3 3" xfId="2693" xr:uid="{00000000-0005-0000-0000-0000EF120000}"/>
    <cellStyle name="AggGreen12 2 3 3 3 10" xfId="28202" xr:uid="{00000000-0005-0000-0000-0000F0120000}"/>
    <cellStyle name="AggGreen12 2 3 3 3 11" xfId="32025" xr:uid="{00000000-0005-0000-0000-0000F1120000}"/>
    <cellStyle name="AggGreen12 2 3 3 3 12" xfId="35932" xr:uid="{00000000-0005-0000-0000-0000F2120000}"/>
    <cellStyle name="AggGreen12 2 3 3 3 13" xfId="39722" xr:uid="{00000000-0005-0000-0000-0000F3120000}"/>
    <cellStyle name="AggGreen12 2 3 3 3 2" xfId="4994" xr:uid="{00000000-0005-0000-0000-0000F4120000}"/>
    <cellStyle name="AggGreen12 2 3 3 3 2 10" xfId="41978" xr:uid="{00000000-0005-0000-0000-0000F5120000}"/>
    <cellStyle name="AggGreen12 2 3 3 3 2 2" xfId="10522" xr:uid="{00000000-0005-0000-0000-0000F6120000}"/>
    <cellStyle name="AggGreen12 2 3 3 3 2 3" xfId="14429" xr:uid="{00000000-0005-0000-0000-0000F7120000}"/>
    <cellStyle name="AggGreen12 2 3 3 3 2 4" xfId="18521" xr:uid="{00000000-0005-0000-0000-0000F8120000}"/>
    <cellStyle name="AggGreen12 2 3 3 3 2 5" xfId="22451" xr:uid="{00000000-0005-0000-0000-0000F9120000}"/>
    <cellStyle name="AggGreen12 2 3 3 3 2 6" xfId="26477" xr:uid="{00000000-0005-0000-0000-0000FA120000}"/>
    <cellStyle name="AggGreen12 2 3 3 3 2 7" xfId="30466" xr:uid="{00000000-0005-0000-0000-0000FB120000}"/>
    <cellStyle name="AggGreen12 2 3 3 3 2 8" xfId="34297" xr:uid="{00000000-0005-0000-0000-0000FC120000}"/>
    <cellStyle name="AggGreen12 2 3 3 3 2 9" xfId="38188" xr:uid="{00000000-0005-0000-0000-0000FD120000}"/>
    <cellStyle name="AggGreen12 2 3 3 3 3" xfId="4366" xr:uid="{00000000-0005-0000-0000-0000FE120000}"/>
    <cellStyle name="AggGreen12 2 3 3 3 3 10" xfId="41350" xr:uid="{00000000-0005-0000-0000-0000FF120000}"/>
    <cellStyle name="AggGreen12 2 3 3 3 3 2" xfId="9894" xr:uid="{00000000-0005-0000-0000-000000130000}"/>
    <cellStyle name="AggGreen12 2 3 3 3 3 3" xfId="13801" xr:uid="{00000000-0005-0000-0000-000001130000}"/>
    <cellStyle name="AggGreen12 2 3 3 3 3 4" xfId="17893" xr:uid="{00000000-0005-0000-0000-000002130000}"/>
    <cellStyle name="AggGreen12 2 3 3 3 3 5" xfId="21823" xr:uid="{00000000-0005-0000-0000-000003130000}"/>
    <cellStyle name="AggGreen12 2 3 3 3 3 6" xfId="25849" xr:uid="{00000000-0005-0000-0000-000004130000}"/>
    <cellStyle name="AggGreen12 2 3 3 3 3 7" xfId="29838" xr:uid="{00000000-0005-0000-0000-000005130000}"/>
    <cellStyle name="AggGreen12 2 3 3 3 3 8" xfId="33669" xr:uid="{00000000-0005-0000-0000-000006130000}"/>
    <cellStyle name="AggGreen12 2 3 3 3 3 9" xfId="37560" xr:uid="{00000000-0005-0000-0000-000007130000}"/>
    <cellStyle name="AggGreen12 2 3 3 3 4" xfId="6075" xr:uid="{00000000-0005-0000-0000-000008130000}"/>
    <cellStyle name="AggGreen12 2 3 3 3 4 10" xfId="43053" xr:uid="{00000000-0005-0000-0000-000009130000}"/>
    <cellStyle name="AggGreen12 2 3 3 3 4 2" xfId="11604" xr:uid="{00000000-0005-0000-0000-00000A130000}"/>
    <cellStyle name="AggGreen12 2 3 3 3 4 3" xfId="15508" xr:uid="{00000000-0005-0000-0000-00000B130000}"/>
    <cellStyle name="AggGreen12 2 3 3 3 4 4" xfId="19602" xr:uid="{00000000-0005-0000-0000-00000C130000}"/>
    <cellStyle name="AggGreen12 2 3 3 3 4 5" xfId="23529" xr:uid="{00000000-0005-0000-0000-00000D130000}"/>
    <cellStyle name="AggGreen12 2 3 3 3 4 6" xfId="27556" xr:uid="{00000000-0005-0000-0000-00000E130000}"/>
    <cellStyle name="AggGreen12 2 3 3 3 4 7" xfId="31541" xr:uid="{00000000-0005-0000-0000-00000F130000}"/>
    <cellStyle name="AggGreen12 2 3 3 3 4 8" xfId="35374" xr:uid="{00000000-0005-0000-0000-000010130000}"/>
    <cellStyle name="AggGreen12 2 3 3 3 4 9" xfId="39263" xr:uid="{00000000-0005-0000-0000-000011130000}"/>
    <cellStyle name="AggGreen12 2 3 3 3 5" xfId="8228" xr:uid="{00000000-0005-0000-0000-000012130000}"/>
    <cellStyle name="AggGreen12 2 3 3 3 6" xfId="12144" xr:uid="{00000000-0005-0000-0000-000013130000}"/>
    <cellStyle name="AggGreen12 2 3 3 3 7" xfId="16237" xr:uid="{00000000-0005-0000-0000-000014130000}"/>
    <cellStyle name="AggGreen12 2 3 3 3 8" xfId="20180" xr:uid="{00000000-0005-0000-0000-000015130000}"/>
    <cellStyle name="AggGreen12 2 3 3 3 9" xfId="24198" xr:uid="{00000000-0005-0000-0000-000016130000}"/>
    <cellStyle name="AggGreen12 2 3 3 4" xfId="3143" xr:uid="{00000000-0005-0000-0000-000017130000}"/>
    <cellStyle name="AggGreen12 2 3 3 4 10" xfId="32475" xr:uid="{00000000-0005-0000-0000-000018130000}"/>
    <cellStyle name="AggGreen12 2 3 3 4 11" xfId="36382" xr:uid="{00000000-0005-0000-0000-000019130000}"/>
    <cellStyle name="AggGreen12 2 3 3 4 12" xfId="40172" xr:uid="{00000000-0005-0000-0000-00001A130000}"/>
    <cellStyle name="AggGreen12 2 3 3 4 2" xfId="5444" xr:uid="{00000000-0005-0000-0000-00001B130000}"/>
    <cellStyle name="AggGreen12 2 3 3 4 2 10" xfId="42428" xr:uid="{00000000-0005-0000-0000-00001C130000}"/>
    <cellStyle name="AggGreen12 2 3 3 4 2 2" xfId="10972" xr:uid="{00000000-0005-0000-0000-00001D130000}"/>
    <cellStyle name="AggGreen12 2 3 3 4 2 3" xfId="14879" xr:uid="{00000000-0005-0000-0000-00001E130000}"/>
    <cellStyle name="AggGreen12 2 3 3 4 2 4" xfId="18971" xr:uid="{00000000-0005-0000-0000-00001F130000}"/>
    <cellStyle name="AggGreen12 2 3 3 4 2 5" xfId="22901" xr:uid="{00000000-0005-0000-0000-000020130000}"/>
    <cellStyle name="AggGreen12 2 3 3 4 2 6" xfId="26927" xr:uid="{00000000-0005-0000-0000-000021130000}"/>
    <cellStyle name="AggGreen12 2 3 3 4 2 7" xfId="30916" xr:uid="{00000000-0005-0000-0000-000022130000}"/>
    <cellStyle name="AggGreen12 2 3 3 4 2 8" xfId="34747" xr:uid="{00000000-0005-0000-0000-000023130000}"/>
    <cellStyle name="AggGreen12 2 3 3 4 2 9" xfId="38638" xr:uid="{00000000-0005-0000-0000-000024130000}"/>
    <cellStyle name="AggGreen12 2 3 3 4 3" xfId="4816" xr:uid="{00000000-0005-0000-0000-000025130000}"/>
    <cellStyle name="AggGreen12 2 3 3 4 3 10" xfId="41800" xr:uid="{00000000-0005-0000-0000-000026130000}"/>
    <cellStyle name="AggGreen12 2 3 3 4 3 2" xfId="10344" xr:uid="{00000000-0005-0000-0000-000027130000}"/>
    <cellStyle name="AggGreen12 2 3 3 4 3 3" xfId="14251" xr:uid="{00000000-0005-0000-0000-000028130000}"/>
    <cellStyle name="AggGreen12 2 3 3 4 3 4" xfId="18343" xr:uid="{00000000-0005-0000-0000-000029130000}"/>
    <cellStyle name="AggGreen12 2 3 3 4 3 5" xfId="22273" xr:uid="{00000000-0005-0000-0000-00002A130000}"/>
    <cellStyle name="AggGreen12 2 3 3 4 3 6" xfId="26299" xr:uid="{00000000-0005-0000-0000-00002B130000}"/>
    <cellStyle name="AggGreen12 2 3 3 4 3 7" xfId="30288" xr:uid="{00000000-0005-0000-0000-00002C130000}"/>
    <cellStyle name="AggGreen12 2 3 3 4 3 8" xfId="34119" xr:uid="{00000000-0005-0000-0000-00002D130000}"/>
    <cellStyle name="AggGreen12 2 3 3 4 3 9" xfId="38010" xr:uid="{00000000-0005-0000-0000-00002E130000}"/>
    <cellStyle name="AggGreen12 2 3 3 4 4" xfId="8678" xr:uid="{00000000-0005-0000-0000-00002F130000}"/>
    <cellStyle name="AggGreen12 2 3 3 4 5" xfId="12594" xr:uid="{00000000-0005-0000-0000-000030130000}"/>
    <cellStyle name="AggGreen12 2 3 3 4 6" xfId="16687" xr:uid="{00000000-0005-0000-0000-000031130000}"/>
    <cellStyle name="AggGreen12 2 3 3 4 7" xfId="20630" xr:uid="{00000000-0005-0000-0000-000032130000}"/>
    <cellStyle name="AggGreen12 2 3 3 4 8" xfId="24648" xr:uid="{00000000-0005-0000-0000-000033130000}"/>
    <cellStyle name="AggGreen12 2 3 3 4 9" xfId="28652" xr:uid="{00000000-0005-0000-0000-000034130000}"/>
    <cellStyle name="AggGreen12 2 3 3 5" xfId="3638" xr:uid="{00000000-0005-0000-0000-000035130000}"/>
    <cellStyle name="AggGreen12 2 3 3 5 10" xfId="40622" xr:uid="{00000000-0005-0000-0000-000036130000}"/>
    <cellStyle name="AggGreen12 2 3 3 5 2" xfId="9166" xr:uid="{00000000-0005-0000-0000-000037130000}"/>
    <cellStyle name="AggGreen12 2 3 3 5 3" xfId="13073" xr:uid="{00000000-0005-0000-0000-000038130000}"/>
    <cellStyle name="AggGreen12 2 3 3 5 4" xfId="17165" xr:uid="{00000000-0005-0000-0000-000039130000}"/>
    <cellStyle name="AggGreen12 2 3 3 5 5" xfId="21095" xr:uid="{00000000-0005-0000-0000-00003A130000}"/>
    <cellStyle name="AggGreen12 2 3 3 5 6" xfId="25121" xr:uid="{00000000-0005-0000-0000-00003B130000}"/>
    <cellStyle name="AggGreen12 2 3 3 5 7" xfId="29110" xr:uid="{00000000-0005-0000-0000-00003C130000}"/>
    <cellStyle name="AggGreen12 2 3 3 5 8" xfId="32941" xr:uid="{00000000-0005-0000-0000-00003D130000}"/>
    <cellStyle name="AggGreen12 2 3 3 5 9" xfId="36832" xr:uid="{00000000-0005-0000-0000-00003E130000}"/>
    <cellStyle name="AggGreen12 2 3 3 6" xfId="5617" xr:uid="{00000000-0005-0000-0000-00003F130000}"/>
    <cellStyle name="AggGreen12 2 3 3 6 10" xfId="42601" xr:uid="{00000000-0005-0000-0000-000040130000}"/>
    <cellStyle name="AggGreen12 2 3 3 6 2" xfId="11145" xr:uid="{00000000-0005-0000-0000-000041130000}"/>
    <cellStyle name="AggGreen12 2 3 3 6 3" xfId="15052" xr:uid="{00000000-0005-0000-0000-000042130000}"/>
    <cellStyle name="AggGreen12 2 3 3 6 4" xfId="19144" xr:uid="{00000000-0005-0000-0000-000043130000}"/>
    <cellStyle name="AggGreen12 2 3 3 6 5" xfId="23074" xr:uid="{00000000-0005-0000-0000-000044130000}"/>
    <cellStyle name="AggGreen12 2 3 3 6 6" xfId="27100" xr:uid="{00000000-0005-0000-0000-000045130000}"/>
    <cellStyle name="AggGreen12 2 3 3 6 7" xfId="31089" xr:uid="{00000000-0005-0000-0000-000046130000}"/>
    <cellStyle name="AggGreen12 2 3 3 6 8" xfId="34920" xr:uid="{00000000-0005-0000-0000-000047130000}"/>
    <cellStyle name="AggGreen12 2 3 3 6 9" xfId="38811" xr:uid="{00000000-0005-0000-0000-000048130000}"/>
    <cellStyle name="AggGreen12 2 3 3 7" xfId="6629" xr:uid="{00000000-0005-0000-0000-000049130000}"/>
    <cellStyle name="AggGreen12 2 3 3 8" xfId="8021" xr:uid="{00000000-0005-0000-0000-00004A130000}"/>
    <cellStyle name="AggGreen12 2 3 3 9" xfId="6543" xr:uid="{00000000-0005-0000-0000-00004B130000}"/>
    <cellStyle name="AggGreen12 2 3 4" xfId="179" xr:uid="{00000000-0005-0000-0000-00004C130000}"/>
    <cellStyle name="AggGreen12 2 3 4 10" xfId="16083" xr:uid="{00000000-0005-0000-0000-00004D130000}"/>
    <cellStyle name="AggGreen12 2 3 4 11" xfId="16147" xr:uid="{00000000-0005-0000-0000-00004E130000}"/>
    <cellStyle name="AggGreen12 2 3 4 12" xfId="23995" xr:uid="{00000000-0005-0000-0000-00004F130000}"/>
    <cellStyle name="AggGreen12 2 3 4 13" xfId="28078" xr:uid="{00000000-0005-0000-0000-000050130000}"/>
    <cellStyle name="AggGreen12 2 3 4 14" xfId="28126" xr:uid="{00000000-0005-0000-0000-000051130000}"/>
    <cellStyle name="AggGreen12 2 3 4 15" xfId="35840" xr:uid="{00000000-0005-0000-0000-000052130000}"/>
    <cellStyle name="AggGreen12 2 3 4 2" xfId="180" xr:uid="{00000000-0005-0000-0000-000053130000}"/>
    <cellStyle name="AggGreen12 2 3 4 2 10" xfId="16148" xr:uid="{00000000-0005-0000-0000-000054130000}"/>
    <cellStyle name="AggGreen12 2 3 4 2 11" xfId="23994" xr:uid="{00000000-0005-0000-0000-000055130000}"/>
    <cellStyle name="AggGreen12 2 3 4 2 12" xfId="28077" xr:uid="{00000000-0005-0000-0000-000056130000}"/>
    <cellStyle name="AggGreen12 2 3 4 2 13" xfId="28127" xr:uid="{00000000-0005-0000-0000-000057130000}"/>
    <cellStyle name="AggGreen12 2 3 4 2 14" xfId="35839" xr:uid="{00000000-0005-0000-0000-000058130000}"/>
    <cellStyle name="AggGreen12 2 3 4 2 2" xfId="2696" xr:uid="{00000000-0005-0000-0000-000059130000}"/>
    <cellStyle name="AggGreen12 2 3 4 2 2 10" xfId="28205" xr:uid="{00000000-0005-0000-0000-00005A130000}"/>
    <cellStyle name="AggGreen12 2 3 4 2 2 11" xfId="32028" xr:uid="{00000000-0005-0000-0000-00005B130000}"/>
    <cellStyle name="AggGreen12 2 3 4 2 2 12" xfId="35935" xr:uid="{00000000-0005-0000-0000-00005C130000}"/>
    <cellStyle name="AggGreen12 2 3 4 2 2 13" xfId="39725" xr:uid="{00000000-0005-0000-0000-00005D130000}"/>
    <cellStyle name="AggGreen12 2 3 4 2 2 2" xfId="4997" xr:uid="{00000000-0005-0000-0000-00005E130000}"/>
    <cellStyle name="AggGreen12 2 3 4 2 2 2 10" xfId="41981" xr:uid="{00000000-0005-0000-0000-00005F130000}"/>
    <cellStyle name="AggGreen12 2 3 4 2 2 2 2" xfId="10525" xr:uid="{00000000-0005-0000-0000-000060130000}"/>
    <cellStyle name="AggGreen12 2 3 4 2 2 2 3" xfId="14432" xr:uid="{00000000-0005-0000-0000-000061130000}"/>
    <cellStyle name="AggGreen12 2 3 4 2 2 2 4" xfId="18524" xr:uid="{00000000-0005-0000-0000-000062130000}"/>
    <cellStyle name="AggGreen12 2 3 4 2 2 2 5" xfId="22454" xr:uid="{00000000-0005-0000-0000-000063130000}"/>
    <cellStyle name="AggGreen12 2 3 4 2 2 2 6" xfId="26480" xr:uid="{00000000-0005-0000-0000-000064130000}"/>
    <cellStyle name="AggGreen12 2 3 4 2 2 2 7" xfId="30469" xr:uid="{00000000-0005-0000-0000-000065130000}"/>
    <cellStyle name="AggGreen12 2 3 4 2 2 2 8" xfId="34300" xr:uid="{00000000-0005-0000-0000-000066130000}"/>
    <cellStyle name="AggGreen12 2 3 4 2 2 2 9" xfId="38191" xr:uid="{00000000-0005-0000-0000-000067130000}"/>
    <cellStyle name="AggGreen12 2 3 4 2 2 3" xfId="4369" xr:uid="{00000000-0005-0000-0000-000068130000}"/>
    <cellStyle name="AggGreen12 2 3 4 2 2 3 10" xfId="41353" xr:uid="{00000000-0005-0000-0000-000069130000}"/>
    <cellStyle name="AggGreen12 2 3 4 2 2 3 2" xfId="9897" xr:uid="{00000000-0005-0000-0000-00006A130000}"/>
    <cellStyle name="AggGreen12 2 3 4 2 2 3 3" xfId="13804" xr:uid="{00000000-0005-0000-0000-00006B130000}"/>
    <cellStyle name="AggGreen12 2 3 4 2 2 3 4" xfId="17896" xr:uid="{00000000-0005-0000-0000-00006C130000}"/>
    <cellStyle name="AggGreen12 2 3 4 2 2 3 5" xfId="21826" xr:uid="{00000000-0005-0000-0000-00006D130000}"/>
    <cellStyle name="AggGreen12 2 3 4 2 2 3 6" xfId="25852" xr:uid="{00000000-0005-0000-0000-00006E130000}"/>
    <cellStyle name="AggGreen12 2 3 4 2 2 3 7" xfId="29841" xr:uid="{00000000-0005-0000-0000-00006F130000}"/>
    <cellStyle name="AggGreen12 2 3 4 2 2 3 8" xfId="33672" xr:uid="{00000000-0005-0000-0000-000070130000}"/>
    <cellStyle name="AggGreen12 2 3 4 2 2 3 9" xfId="37563" xr:uid="{00000000-0005-0000-0000-000071130000}"/>
    <cellStyle name="AggGreen12 2 3 4 2 2 4" xfId="6078" xr:uid="{00000000-0005-0000-0000-000072130000}"/>
    <cellStyle name="AggGreen12 2 3 4 2 2 4 10" xfId="43056" xr:uid="{00000000-0005-0000-0000-000073130000}"/>
    <cellStyle name="AggGreen12 2 3 4 2 2 4 2" xfId="11607" xr:uid="{00000000-0005-0000-0000-000074130000}"/>
    <cellStyle name="AggGreen12 2 3 4 2 2 4 3" xfId="15511" xr:uid="{00000000-0005-0000-0000-000075130000}"/>
    <cellStyle name="AggGreen12 2 3 4 2 2 4 4" xfId="19605" xr:uid="{00000000-0005-0000-0000-000076130000}"/>
    <cellStyle name="AggGreen12 2 3 4 2 2 4 5" xfId="23532" xr:uid="{00000000-0005-0000-0000-000077130000}"/>
    <cellStyle name="AggGreen12 2 3 4 2 2 4 6" xfId="27559" xr:uid="{00000000-0005-0000-0000-000078130000}"/>
    <cellStyle name="AggGreen12 2 3 4 2 2 4 7" xfId="31544" xr:uid="{00000000-0005-0000-0000-000079130000}"/>
    <cellStyle name="AggGreen12 2 3 4 2 2 4 8" xfId="35377" xr:uid="{00000000-0005-0000-0000-00007A130000}"/>
    <cellStyle name="AggGreen12 2 3 4 2 2 4 9" xfId="39266" xr:uid="{00000000-0005-0000-0000-00007B130000}"/>
    <cellStyle name="AggGreen12 2 3 4 2 2 5" xfId="8231" xr:uid="{00000000-0005-0000-0000-00007C130000}"/>
    <cellStyle name="AggGreen12 2 3 4 2 2 6" xfId="12147" xr:uid="{00000000-0005-0000-0000-00007D130000}"/>
    <cellStyle name="AggGreen12 2 3 4 2 2 7" xfId="16240" xr:uid="{00000000-0005-0000-0000-00007E130000}"/>
    <cellStyle name="AggGreen12 2 3 4 2 2 8" xfId="20183" xr:uid="{00000000-0005-0000-0000-00007F130000}"/>
    <cellStyle name="AggGreen12 2 3 4 2 2 9" xfId="24201" xr:uid="{00000000-0005-0000-0000-000080130000}"/>
    <cellStyle name="AggGreen12 2 3 4 2 3" xfId="3146" xr:uid="{00000000-0005-0000-0000-000081130000}"/>
    <cellStyle name="AggGreen12 2 3 4 2 3 10" xfId="32478" xr:uid="{00000000-0005-0000-0000-000082130000}"/>
    <cellStyle name="AggGreen12 2 3 4 2 3 11" xfId="36385" xr:uid="{00000000-0005-0000-0000-000083130000}"/>
    <cellStyle name="AggGreen12 2 3 4 2 3 12" xfId="40175" xr:uid="{00000000-0005-0000-0000-000084130000}"/>
    <cellStyle name="AggGreen12 2 3 4 2 3 2" xfId="5447" xr:uid="{00000000-0005-0000-0000-000085130000}"/>
    <cellStyle name="AggGreen12 2 3 4 2 3 2 10" xfId="42431" xr:uid="{00000000-0005-0000-0000-000086130000}"/>
    <cellStyle name="AggGreen12 2 3 4 2 3 2 2" xfId="10975" xr:uid="{00000000-0005-0000-0000-000087130000}"/>
    <cellStyle name="AggGreen12 2 3 4 2 3 2 3" xfId="14882" xr:uid="{00000000-0005-0000-0000-000088130000}"/>
    <cellStyle name="AggGreen12 2 3 4 2 3 2 4" xfId="18974" xr:uid="{00000000-0005-0000-0000-000089130000}"/>
    <cellStyle name="AggGreen12 2 3 4 2 3 2 5" xfId="22904" xr:uid="{00000000-0005-0000-0000-00008A130000}"/>
    <cellStyle name="AggGreen12 2 3 4 2 3 2 6" xfId="26930" xr:uid="{00000000-0005-0000-0000-00008B130000}"/>
    <cellStyle name="AggGreen12 2 3 4 2 3 2 7" xfId="30919" xr:uid="{00000000-0005-0000-0000-00008C130000}"/>
    <cellStyle name="AggGreen12 2 3 4 2 3 2 8" xfId="34750" xr:uid="{00000000-0005-0000-0000-00008D130000}"/>
    <cellStyle name="AggGreen12 2 3 4 2 3 2 9" xfId="38641" xr:uid="{00000000-0005-0000-0000-00008E130000}"/>
    <cellStyle name="AggGreen12 2 3 4 2 3 3" xfId="4819" xr:uid="{00000000-0005-0000-0000-00008F130000}"/>
    <cellStyle name="AggGreen12 2 3 4 2 3 3 10" xfId="41803" xr:uid="{00000000-0005-0000-0000-000090130000}"/>
    <cellStyle name="AggGreen12 2 3 4 2 3 3 2" xfId="10347" xr:uid="{00000000-0005-0000-0000-000091130000}"/>
    <cellStyle name="AggGreen12 2 3 4 2 3 3 3" xfId="14254" xr:uid="{00000000-0005-0000-0000-000092130000}"/>
    <cellStyle name="AggGreen12 2 3 4 2 3 3 4" xfId="18346" xr:uid="{00000000-0005-0000-0000-000093130000}"/>
    <cellStyle name="AggGreen12 2 3 4 2 3 3 5" xfId="22276" xr:uid="{00000000-0005-0000-0000-000094130000}"/>
    <cellStyle name="AggGreen12 2 3 4 2 3 3 6" xfId="26302" xr:uid="{00000000-0005-0000-0000-000095130000}"/>
    <cellStyle name="AggGreen12 2 3 4 2 3 3 7" xfId="30291" xr:uid="{00000000-0005-0000-0000-000096130000}"/>
    <cellStyle name="AggGreen12 2 3 4 2 3 3 8" xfId="34122" xr:uid="{00000000-0005-0000-0000-000097130000}"/>
    <cellStyle name="AggGreen12 2 3 4 2 3 3 9" xfId="38013" xr:uid="{00000000-0005-0000-0000-000098130000}"/>
    <cellStyle name="AggGreen12 2 3 4 2 3 4" xfId="8681" xr:uid="{00000000-0005-0000-0000-000099130000}"/>
    <cellStyle name="AggGreen12 2 3 4 2 3 5" xfId="12597" xr:uid="{00000000-0005-0000-0000-00009A130000}"/>
    <cellStyle name="AggGreen12 2 3 4 2 3 6" xfId="16690" xr:uid="{00000000-0005-0000-0000-00009B130000}"/>
    <cellStyle name="AggGreen12 2 3 4 2 3 7" xfId="20633" xr:uid="{00000000-0005-0000-0000-00009C130000}"/>
    <cellStyle name="AggGreen12 2 3 4 2 3 8" xfId="24651" xr:uid="{00000000-0005-0000-0000-00009D130000}"/>
    <cellStyle name="AggGreen12 2 3 4 2 3 9" xfId="28655" xr:uid="{00000000-0005-0000-0000-00009E130000}"/>
    <cellStyle name="AggGreen12 2 3 4 2 4" xfId="3641" xr:uid="{00000000-0005-0000-0000-00009F130000}"/>
    <cellStyle name="AggGreen12 2 3 4 2 4 10" xfId="40625" xr:uid="{00000000-0005-0000-0000-0000A0130000}"/>
    <cellStyle name="AggGreen12 2 3 4 2 4 2" xfId="9169" xr:uid="{00000000-0005-0000-0000-0000A1130000}"/>
    <cellStyle name="AggGreen12 2 3 4 2 4 3" xfId="13076" xr:uid="{00000000-0005-0000-0000-0000A2130000}"/>
    <cellStyle name="AggGreen12 2 3 4 2 4 4" xfId="17168" xr:uid="{00000000-0005-0000-0000-0000A3130000}"/>
    <cellStyle name="AggGreen12 2 3 4 2 4 5" xfId="21098" xr:uid="{00000000-0005-0000-0000-0000A4130000}"/>
    <cellStyle name="AggGreen12 2 3 4 2 4 6" xfId="25124" xr:uid="{00000000-0005-0000-0000-0000A5130000}"/>
    <cellStyle name="AggGreen12 2 3 4 2 4 7" xfId="29113" xr:uid="{00000000-0005-0000-0000-0000A6130000}"/>
    <cellStyle name="AggGreen12 2 3 4 2 4 8" xfId="32944" xr:uid="{00000000-0005-0000-0000-0000A7130000}"/>
    <cellStyle name="AggGreen12 2 3 4 2 4 9" xfId="36835" xr:uid="{00000000-0005-0000-0000-0000A8130000}"/>
    <cellStyle name="AggGreen12 2 3 4 2 5" xfId="5620" xr:uid="{00000000-0005-0000-0000-0000A9130000}"/>
    <cellStyle name="AggGreen12 2 3 4 2 5 10" xfId="42604" xr:uid="{00000000-0005-0000-0000-0000AA130000}"/>
    <cellStyle name="AggGreen12 2 3 4 2 5 2" xfId="11148" xr:uid="{00000000-0005-0000-0000-0000AB130000}"/>
    <cellStyle name="AggGreen12 2 3 4 2 5 3" xfId="15055" xr:uid="{00000000-0005-0000-0000-0000AC130000}"/>
    <cellStyle name="AggGreen12 2 3 4 2 5 4" xfId="19147" xr:uid="{00000000-0005-0000-0000-0000AD130000}"/>
    <cellStyle name="AggGreen12 2 3 4 2 5 5" xfId="23077" xr:uid="{00000000-0005-0000-0000-0000AE130000}"/>
    <cellStyle name="AggGreen12 2 3 4 2 5 6" xfId="27103" xr:uid="{00000000-0005-0000-0000-0000AF130000}"/>
    <cellStyle name="AggGreen12 2 3 4 2 5 7" xfId="31092" xr:uid="{00000000-0005-0000-0000-0000B0130000}"/>
    <cellStyle name="AggGreen12 2 3 4 2 5 8" xfId="34923" xr:uid="{00000000-0005-0000-0000-0000B1130000}"/>
    <cellStyle name="AggGreen12 2 3 4 2 5 9" xfId="38814" xr:uid="{00000000-0005-0000-0000-0000B2130000}"/>
    <cellStyle name="AggGreen12 2 3 4 2 6" xfId="6632" xr:uid="{00000000-0005-0000-0000-0000B3130000}"/>
    <cellStyle name="AggGreen12 2 3 4 2 7" xfId="8018" xr:uid="{00000000-0005-0000-0000-0000B4130000}"/>
    <cellStyle name="AggGreen12 2 3 4 2 8" xfId="6546" xr:uid="{00000000-0005-0000-0000-0000B5130000}"/>
    <cellStyle name="AggGreen12 2 3 4 2 9" xfId="16082" xr:uid="{00000000-0005-0000-0000-0000B6130000}"/>
    <cellStyle name="AggGreen12 2 3 4 3" xfId="2695" xr:uid="{00000000-0005-0000-0000-0000B7130000}"/>
    <cellStyle name="AggGreen12 2 3 4 3 10" xfId="28204" xr:uid="{00000000-0005-0000-0000-0000B8130000}"/>
    <cellStyle name="AggGreen12 2 3 4 3 11" xfId="32027" xr:uid="{00000000-0005-0000-0000-0000B9130000}"/>
    <cellStyle name="AggGreen12 2 3 4 3 12" xfId="35934" xr:uid="{00000000-0005-0000-0000-0000BA130000}"/>
    <cellStyle name="AggGreen12 2 3 4 3 13" xfId="39724" xr:uid="{00000000-0005-0000-0000-0000BB130000}"/>
    <cellStyle name="AggGreen12 2 3 4 3 2" xfId="4996" xr:uid="{00000000-0005-0000-0000-0000BC130000}"/>
    <cellStyle name="AggGreen12 2 3 4 3 2 10" xfId="41980" xr:uid="{00000000-0005-0000-0000-0000BD130000}"/>
    <cellStyle name="AggGreen12 2 3 4 3 2 2" xfId="10524" xr:uid="{00000000-0005-0000-0000-0000BE130000}"/>
    <cellStyle name="AggGreen12 2 3 4 3 2 3" xfId="14431" xr:uid="{00000000-0005-0000-0000-0000BF130000}"/>
    <cellStyle name="AggGreen12 2 3 4 3 2 4" xfId="18523" xr:uid="{00000000-0005-0000-0000-0000C0130000}"/>
    <cellStyle name="AggGreen12 2 3 4 3 2 5" xfId="22453" xr:uid="{00000000-0005-0000-0000-0000C1130000}"/>
    <cellStyle name="AggGreen12 2 3 4 3 2 6" xfId="26479" xr:uid="{00000000-0005-0000-0000-0000C2130000}"/>
    <cellStyle name="AggGreen12 2 3 4 3 2 7" xfId="30468" xr:uid="{00000000-0005-0000-0000-0000C3130000}"/>
    <cellStyle name="AggGreen12 2 3 4 3 2 8" xfId="34299" xr:uid="{00000000-0005-0000-0000-0000C4130000}"/>
    <cellStyle name="AggGreen12 2 3 4 3 2 9" xfId="38190" xr:uid="{00000000-0005-0000-0000-0000C5130000}"/>
    <cellStyle name="AggGreen12 2 3 4 3 3" xfId="4368" xr:uid="{00000000-0005-0000-0000-0000C6130000}"/>
    <cellStyle name="AggGreen12 2 3 4 3 3 10" xfId="41352" xr:uid="{00000000-0005-0000-0000-0000C7130000}"/>
    <cellStyle name="AggGreen12 2 3 4 3 3 2" xfId="9896" xr:uid="{00000000-0005-0000-0000-0000C8130000}"/>
    <cellStyle name="AggGreen12 2 3 4 3 3 3" xfId="13803" xr:uid="{00000000-0005-0000-0000-0000C9130000}"/>
    <cellStyle name="AggGreen12 2 3 4 3 3 4" xfId="17895" xr:uid="{00000000-0005-0000-0000-0000CA130000}"/>
    <cellStyle name="AggGreen12 2 3 4 3 3 5" xfId="21825" xr:uid="{00000000-0005-0000-0000-0000CB130000}"/>
    <cellStyle name="AggGreen12 2 3 4 3 3 6" xfId="25851" xr:uid="{00000000-0005-0000-0000-0000CC130000}"/>
    <cellStyle name="AggGreen12 2 3 4 3 3 7" xfId="29840" xr:uid="{00000000-0005-0000-0000-0000CD130000}"/>
    <cellStyle name="AggGreen12 2 3 4 3 3 8" xfId="33671" xr:uid="{00000000-0005-0000-0000-0000CE130000}"/>
    <cellStyle name="AggGreen12 2 3 4 3 3 9" xfId="37562" xr:uid="{00000000-0005-0000-0000-0000CF130000}"/>
    <cellStyle name="AggGreen12 2 3 4 3 4" xfId="6077" xr:uid="{00000000-0005-0000-0000-0000D0130000}"/>
    <cellStyle name="AggGreen12 2 3 4 3 4 10" xfId="43055" xr:uid="{00000000-0005-0000-0000-0000D1130000}"/>
    <cellStyle name="AggGreen12 2 3 4 3 4 2" xfId="11606" xr:uid="{00000000-0005-0000-0000-0000D2130000}"/>
    <cellStyle name="AggGreen12 2 3 4 3 4 3" xfId="15510" xr:uid="{00000000-0005-0000-0000-0000D3130000}"/>
    <cellStyle name="AggGreen12 2 3 4 3 4 4" xfId="19604" xr:uid="{00000000-0005-0000-0000-0000D4130000}"/>
    <cellStyle name="AggGreen12 2 3 4 3 4 5" xfId="23531" xr:uid="{00000000-0005-0000-0000-0000D5130000}"/>
    <cellStyle name="AggGreen12 2 3 4 3 4 6" xfId="27558" xr:uid="{00000000-0005-0000-0000-0000D6130000}"/>
    <cellStyle name="AggGreen12 2 3 4 3 4 7" xfId="31543" xr:uid="{00000000-0005-0000-0000-0000D7130000}"/>
    <cellStyle name="AggGreen12 2 3 4 3 4 8" xfId="35376" xr:uid="{00000000-0005-0000-0000-0000D8130000}"/>
    <cellStyle name="AggGreen12 2 3 4 3 4 9" xfId="39265" xr:uid="{00000000-0005-0000-0000-0000D9130000}"/>
    <cellStyle name="AggGreen12 2 3 4 3 5" xfId="8230" xr:uid="{00000000-0005-0000-0000-0000DA130000}"/>
    <cellStyle name="AggGreen12 2 3 4 3 6" xfId="12146" xr:uid="{00000000-0005-0000-0000-0000DB130000}"/>
    <cellStyle name="AggGreen12 2 3 4 3 7" xfId="16239" xr:uid="{00000000-0005-0000-0000-0000DC130000}"/>
    <cellStyle name="AggGreen12 2 3 4 3 8" xfId="20182" xr:uid="{00000000-0005-0000-0000-0000DD130000}"/>
    <cellStyle name="AggGreen12 2 3 4 3 9" xfId="24200" xr:uid="{00000000-0005-0000-0000-0000DE130000}"/>
    <cellStyle name="AggGreen12 2 3 4 4" xfId="3145" xr:uid="{00000000-0005-0000-0000-0000DF130000}"/>
    <cellStyle name="AggGreen12 2 3 4 4 10" xfId="32477" xr:uid="{00000000-0005-0000-0000-0000E0130000}"/>
    <cellStyle name="AggGreen12 2 3 4 4 11" xfId="36384" xr:uid="{00000000-0005-0000-0000-0000E1130000}"/>
    <cellStyle name="AggGreen12 2 3 4 4 12" xfId="40174" xr:uid="{00000000-0005-0000-0000-0000E2130000}"/>
    <cellStyle name="AggGreen12 2 3 4 4 2" xfId="5446" xr:uid="{00000000-0005-0000-0000-0000E3130000}"/>
    <cellStyle name="AggGreen12 2 3 4 4 2 10" xfId="42430" xr:uid="{00000000-0005-0000-0000-0000E4130000}"/>
    <cellStyle name="AggGreen12 2 3 4 4 2 2" xfId="10974" xr:uid="{00000000-0005-0000-0000-0000E5130000}"/>
    <cellStyle name="AggGreen12 2 3 4 4 2 3" xfId="14881" xr:uid="{00000000-0005-0000-0000-0000E6130000}"/>
    <cellStyle name="AggGreen12 2 3 4 4 2 4" xfId="18973" xr:uid="{00000000-0005-0000-0000-0000E7130000}"/>
    <cellStyle name="AggGreen12 2 3 4 4 2 5" xfId="22903" xr:uid="{00000000-0005-0000-0000-0000E8130000}"/>
    <cellStyle name="AggGreen12 2 3 4 4 2 6" xfId="26929" xr:uid="{00000000-0005-0000-0000-0000E9130000}"/>
    <cellStyle name="AggGreen12 2 3 4 4 2 7" xfId="30918" xr:uid="{00000000-0005-0000-0000-0000EA130000}"/>
    <cellStyle name="AggGreen12 2 3 4 4 2 8" xfId="34749" xr:uid="{00000000-0005-0000-0000-0000EB130000}"/>
    <cellStyle name="AggGreen12 2 3 4 4 2 9" xfId="38640" xr:uid="{00000000-0005-0000-0000-0000EC130000}"/>
    <cellStyle name="AggGreen12 2 3 4 4 3" xfId="4818" xr:uid="{00000000-0005-0000-0000-0000ED130000}"/>
    <cellStyle name="AggGreen12 2 3 4 4 3 10" xfId="41802" xr:uid="{00000000-0005-0000-0000-0000EE130000}"/>
    <cellStyle name="AggGreen12 2 3 4 4 3 2" xfId="10346" xr:uid="{00000000-0005-0000-0000-0000EF130000}"/>
    <cellStyle name="AggGreen12 2 3 4 4 3 3" xfId="14253" xr:uid="{00000000-0005-0000-0000-0000F0130000}"/>
    <cellStyle name="AggGreen12 2 3 4 4 3 4" xfId="18345" xr:uid="{00000000-0005-0000-0000-0000F1130000}"/>
    <cellStyle name="AggGreen12 2 3 4 4 3 5" xfId="22275" xr:uid="{00000000-0005-0000-0000-0000F2130000}"/>
    <cellStyle name="AggGreen12 2 3 4 4 3 6" xfId="26301" xr:uid="{00000000-0005-0000-0000-0000F3130000}"/>
    <cellStyle name="AggGreen12 2 3 4 4 3 7" xfId="30290" xr:uid="{00000000-0005-0000-0000-0000F4130000}"/>
    <cellStyle name="AggGreen12 2 3 4 4 3 8" xfId="34121" xr:uid="{00000000-0005-0000-0000-0000F5130000}"/>
    <cellStyle name="AggGreen12 2 3 4 4 3 9" xfId="38012" xr:uid="{00000000-0005-0000-0000-0000F6130000}"/>
    <cellStyle name="AggGreen12 2 3 4 4 4" xfId="8680" xr:uid="{00000000-0005-0000-0000-0000F7130000}"/>
    <cellStyle name="AggGreen12 2 3 4 4 5" xfId="12596" xr:uid="{00000000-0005-0000-0000-0000F8130000}"/>
    <cellStyle name="AggGreen12 2 3 4 4 6" xfId="16689" xr:uid="{00000000-0005-0000-0000-0000F9130000}"/>
    <cellStyle name="AggGreen12 2 3 4 4 7" xfId="20632" xr:uid="{00000000-0005-0000-0000-0000FA130000}"/>
    <cellStyle name="AggGreen12 2 3 4 4 8" xfId="24650" xr:uid="{00000000-0005-0000-0000-0000FB130000}"/>
    <cellStyle name="AggGreen12 2 3 4 4 9" xfId="28654" xr:uid="{00000000-0005-0000-0000-0000FC130000}"/>
    <cellStyle name="AggGreen12 2 3 4 5" xfId="3640" xr:uid="{00000000-0005-0000-0000-0000FD130000}"/>
    <cellStyle name="AggGreen12 2 3 4 5 10" xfId="40624" xr:uid="{00000000-0005-0000-0000-0000FE130000}"/>
    <cellStyle name="AggGreen12 2 3 4 5 2" xfId="9168" xr:uid="{00000000-0005-0000-0000-0000FF130000}"/>
    <cellStyle name="AggGreen12 2 3 4 5 3" xfId="13075" xr:uid="{00000000-0005-0000-0000-000000140000}"/>
    <cellStyle name="AggGreen12 2 3 4 5 4" xfId="17167" xr:uid="{00000000-0005-0000-0000-000001140000}"/>
    <cellStyle name="AggGreen12 2 3 4 5 5" xfId="21097" xr:uid="{00000000-0005-0000-0000-000002140000}"/>
    <cellStyle name="AggGreen12 2 3 4 5 6" xfId="25123" xr:uid="{00000000-0005-0000-0000-000003140000}"/>
    <cellStyle name="AggGreen12 2 3 4 5 7" xfId="29112" xr:uid="{00000000-0005-0000-0000-000004140000}"/>
    <cellStyle name="AggGreen12 2 3 4 5 8" xfId="32943" xr:uid="{00000000-0005-0000-0000-000005140000}"/>
    <cellStyle name="AggGreen12 2 3 4 5 9" xfId="36834" xr:uid="{00000000-0005-0000-0000-000006140000}"/>
    <cellStyle name="AggGreen12 2 3 4 6" xfId="5619" xr:uid="{00000000-0005-0000-0000-000007140000}"/>
    <cellStyle name="AggGreen12 2 3 4 6 10" xfId="42603" xr:uid="{00000000-0005-0000-0000-000008140000}"/>
    <cellStyle name="AggGreen12 2 3 4 6 2" xfId="11147" xr:uid="{00000000-0005-0000-0000-000009140000}"/>
    <cellStyle name="AggGreen12 2 3 4 6 3" xfId="15054" xr:uid="{00000000-0005-0000-0000-00000A140000}"/>
    <cellStyle name="AggGreen12 2 3 4 6 4" xfId="19146" xr:uid="{00000000-0005-0000-0000-00000B140000}"/>
    <cellStyle name="AggGreen12 2 3 4 6 5" xfId="23076" xr:uid="{00000000-0005-0000-0000-00000C140000}"/>
    <cellStyle name="AggGreen12 2 3 4 6 6" xfId="27102" xr:uid="{00000000-0005-0000-0000-00000D140000}"/>
    <cellStyle name="AggGreen12 2 3 4 6 7" xfId="31091" xr:uid="{00000000-0005-0000-0000-00000E140000}"/>
    <cellStyle name="AggGreen12 2 3 4 6 8" xfId="34922" xr:uid="{00000000-0005-0000-0000-00000F140000}"/>
    <cellStyle name="AggGreen12 2 3 4 6 9" xfId="38813" xr:uid="{00000000-0005-0000-0000-000010140000}"/>
    <cellStyle name="AggGreen12 2 3 4 7" xfId="6631" xr:uid="{00000000-0005-0000-0000-000011140000}"/>
    <cellStyle name="AggGreen12 2 3 4 8" xfId="8019" xr:uid="{00000000-0005-0000-0000-000012140000}"/>
    <cellStyle name="AggGreen12 2 3 4 9" xfId="6545" xr:uid="{00000000-0005-0000-0000-000013140000}"/>
    <cellStyle name="AggGreen12 2 3 5" xfId="2690" xr:uid="{00000000-0005-0000-0000-000014140000}"/>
    <cellStyle name="AggGreen12 2 3 5 10" xfId="28199" xr:uid="{00000000-0005-0000-0000-000015140000}"/>
    <cellStyle name="AggGreen12 2 3 5 11" xfId="32022" xr:uid="{00000000-0005-0000-0000-000016140000}"/>
    <cellStyle name="AggGreen12 2 3 5 12" xfId="35929" xr:uid="{00000000-0005-0000-0000-000017140000}"/>
    <cellStyle name="AggGreen12 2 3 5 13" xfId="39719" xr:uid="{00000000-0005-0000-0000-000018140000}"/>
    <cellStyle name="AggGreen12 2 3 5 2" xfId="4991" xr:uid="{00000000-0005-0000-0000-000019140000}"/>
    <cellStyle name="AggGreen12 2 3 5 2 10" xfId="41975" xr:uid="{00000000-0005-0000-0000-00001A140000}"/>
    <cellStyle name="AggGreen12 2 3 5 2 2" xfId="10519" xr:uid="{00000000-0005-0000-0000-00001B140000}"/>
    <cellStyle name="AggGreen12 2 3 5 2 3" xfId="14426" xr:uid="{00000000-0005-0000-0000-00001C140000}"/>
    <cellStyle name="AggGreen12 2 3 5 2 4" xfId="18518" xr:uid="{00000000-0005-0000-0000-00001D140000}"/>
    <cellStyle name="AggGreen12 2 3 5 2 5" xfId="22448" xr:uid="{00000000-0005-0000-0000-00001E140000}"/>
    <cellStyle name="AggGreen12 2 3 5 2 6" xfId="26474" xr:uid="{00000000-0005-0000-0000-00001F140000}"/>
    <cellStyle name="AggGreen12 2 3 5 2 7" xfId="30463" xr:uid="{00000000-0005-0000-0000-000020140000}"/>
    <cellStyle name="AggGreen12 2 3 5 2 8" xfId="34294" xr:uid="{00000000-0005-0000-0000-000021140000}"/>
    <cellStyle name="AggGreen12 2 3 5 2 9" xfId="38185" xr:uid="{00000000-0005-0000-0000-000022140000}"/>
    <cellStyle name="AggGreen12 2 3 5 3" xfId="4363" xr:uid="{00000000-0005-0000-0000-000023140000}"/>
    <cellStyle name="AggGreen12 2 3 5 3 10" xfId="41347" xr:uid="{00000000-0005-0000-0000-000024140000}"/>
    <cellStyle name="AggGreen12 2 3 5 3 2" xfId="9891" xr:uid="{00000000-0005-0000-0000-000025140000}"/>
    <cellStyle name="AggGreen12 2 3 5 3 3" xfId="13798" xr:uid="{00000000-0005-0000-0000-000026140000}"/>
    <cellStyle name="AggGreen12 2 3 5 3 4" xfId="17890" xr:uid="{00000000-0005-0000-0000-000027140000}"/>
    <cellStyle name="AggGreen12 2 3 5 3 5" xfId="21820" xr:uid="{00000000-0005-0000-0000-000028140000}"/>
    <cellStyle name="AggGreen12 2 3 5 3 6" xfId="25846" xr:uid="{00000000-0005-0000-0000-000029140000}"/>
    <cellStyle name="AggGreen12 2 3 5 3 7" xfId="29835" xr:uid="{00000000-0005-0000-0000-00002A140000}"/>
    <cellStyle name="AggGreen12 2 3 5 3 8" xfId="33666" xr:uid="{00000000-0005-0000-0000-00002B140000}"/>
    <cellStyle name="AggGreen12 2 3 5 3 9" xfId="37557" xr:uid="{00000000-0005-0000-0000-00002C140000}"/>
    <cellStyle name="AggGreen12 2 3 5 4" xfId="6072" xr:uid="{00000000-0005-0000-0000-00002D140000}"/>
    <cellStyle name="AggGreen12 2 3 5 4 10" xfId="43050" xr:uid="{00000000-0005-0000-0000-00002E140000}"/>
    <cellStyle name="AggGreen12 2 3 5 4 2" xfId="11601" xr:uid="{00000000-0005-0000-0000-00002F140000}"/>
    <cellStyle name="AggGreen12 2 3 5 4 3" xfId="15505" xr:uid="{00000000-0005-0000-0000-000030140000}"/>
    <cellStyle name="AggGreen12 2 3 5 4 4" xfId="19599" xr:uid="{00000000-0005-0000-0000-000031140000}"/>
    <cellStyle name="AggGreen12 2 3 5 4 5" xfId="23526" xr:uid="{00000000-0005-0000-0000-000032140000}"/>
    <cellStyle name="AggGreen12 2 3 5 4 6" xfId="27553" xr:uid="{00000000-0005-0000-0000-000033140000}"/>
    <cellStyle name="AggGreen12 2 3 5 4 7" xfId="31538" xr:uid="{00000000-0005-0000-0000-000034140000}"/>
    <cellStyle name="AggGreen12 2 3 5 4 8" xfId="35371" xr:uid="{00000000-0005-0000-0000-000035140000}"/>
    <cellStyle name="AggGreen12 2 3 5 4 9" xfId="39260" xr:uid="{00000000-0005-0000-0000-000036140000}"/>
    <cellStyle name="AggGreen12 2 3 5 5" xfId="8225" xr:uid="{00000000-0005-0000-0000-000037140000}"/>
    <cellStyle name="AggGreen12 2 3 5 6" xfId="12141" xr:uid="{00000000-0005-0000-0000-000038140000}"/>
    <cellStyle name="AggGreen12 2 3 5 7" xfId="16234" xr:uid="{00000000-0005-0000-0000-000039140000}"/>
    <cellStyle name="AggGreen12 2 3 5 8" xfId="20177" xr:uid="{00000000-0005-0000-0000-00003A140000}"/>
    <cellStyle name="AggGreen12 2 3 5 9" xfId="24195" xr:uid="{00000000-0005-0000-0000-00003B140000}"/>
    <cellStyle name="AggGreen12 2 3 6" xfId="3140" xr:uid="{00000000-0005-0000-0000-00003C140000}"/>
    <cellStyle name="AggGreen12 2 3 6 10" xfId="32472" xr:uid="{00000000-0005-0000-0000-00003D140000}"/>
    <cellStyle name="AggGreen12 2 3 6 11" xfId="36379" xr:uid="{00000000-0005-0000-0000-00003E140000}"/>
    <cellStyle name="AggGreen12 2 3 6 12" xfId="40169" xr:uid="{00000000-0005-0000-0000-00003F140000}"/>
    <cellStyle name="AggGreen12 2 3 6 2" xfId="5441" xr:uid="{00000000-0005-0000-0000-000040140000}"/>
    <cellStyle name="AggGreen12 2 3 6 2 10" xfId="42425" xr:uid="{00000000-0005-0000-0000-000041140000}"/>
    <cellStyle name="AggGreen12 2 3 6 2 2" xfId="10969" xr:uid="{00000000-0005-0000-0000-000042140000}"/>
    <cellStyle name="AggGreen12 2 3 6 2 3" xfId="14876" xr:uid="{00000000-0005-0000-0000-000043140000}"/>
    <cellStyle name="AggGreen12 2 3 6 2 4" xfId="18968" xr:uid="{00000000-0005-0000-0000-000044140000}"/>
    <cellStyle name="AggGreen12 2 3 6 2 5" xfId="22898" xr:uid="{00000000-0005-0000-0000-000045140000}"/>
    <cellStyle name="AggGreen12 2 3 6 2 6" xfId="26924" xr:uid="{00000000-0005-0000-0000-000046140000}"/>
    <cellStyle name="AggGreen12 2 3 6 2 7" xfId="30913" xr:uid="{00000000-0005-0000-0000-000047140000}"/>
    <cellStyle name="AggGreen12 2 3 6 2 8" xfId="34744" xr:uid="{00000000-0005-0000-0000-000048140000}"/>
    <cellStyle name="AggGreen12 2 3 6 2 9" xfId="38635" xr:uid="{00000000-0005-0000-0000-000049140000}"/>
    <cellStyle name="AggGreen12 2 3 6 3" xfId="4813" xr:uid="{00000000-0005-0000-0000-00004A140000}"/>
    <cellStyle name="AggGreen12 2 3 6 3 10" xfId="41797" xr:uid="{00000000-0005-0000-0000-00004B140000}"/>
    <cellStyle name="AggGreen12 2 3 6 3 2" xfId="10341" xr:uid="{00000000-0005-0000-0000-00004C140000}"/>
    <cellStyle name="AggGreen12 2 3 6 3 3" xfId="14248" xr:uid="{00000000-0005-0000-0000-00004D140000}"/>
    <cellStyle name="AggGreen12 2 3 6 3 4" xfId="18340" xr:uid="{00000000-0005-0000-0000-00004E140000}"/>
    <cellStyle name="AggGreen12 2 3 6 3 5" xfId="22270" xr:uid="{00000000-0005-0000-0000-00004F140000}"/>
    <cellStyle name="AggGreen12 2 3 6 3 6" xfId="26296" xr:uid="{00000000-0005-0000-0000-000050140000}"/>
    <cellStyle name="AggGreen12 2 3 6 3 7" xfId="30285" xr:uid="{00000000-0005-0000-0000-000051140000}"/>
    <cellStyle name="AggGreen12 2 3 6 3 8" xfId="34116" xr:uid="{00000000-0005-0000-0000-000052140000}"/>
    <cellStyle name="AggGreen12 2 3 6 3 9" xfId="38007" xr:uid="{00000000-0005-0000-0000-000053140000}"/>
    <cellStyle name="AggGreen12 2 3 6 4" xfId="8675" xr:uid="{00000000-0005-0000-0000-000054140000}"/>
    <cellStyle name="AggGreen12 2 3 6 5" xfId="12591" xr:uid="{00000000-0005-0000-0000-000055140000}"/>
    <cellStyle name="AggGreen12 2 3 6 6" xfId="16684" xr:uid="{00000000-0005-0000-0000-000056140000}"/>
    <cellStyle name="AggGreen12 2 3 6 7" xfId="20627" xr:uid="{00000000-0005-0000-0000-000057140000}"/>
    <cellStyle name="AggGreen12 2 3 6 8" xfId="24645" xr:uid="{00000000-0005-0000-0000-000058140000}"/>
    <cellStyle name="AggGreen12 2 3 6 9" xfId="28649" xr:uid="{00000000-0005-0000-0000-000059140000}"/>
    <cellStyle name="AggGreen12 2 3 7" xfId="3635" xr:uid="{00000000-0005-0000-0000-00005A140000}"/>
    <cellStyle name="AggGreen12 2 3 7 10" xfId="40619" xr:uid="{00000000-0005-0000-0000-00005B140000}"/>
    <cellStyle name="AggGreen12 2 3 7 2" xfId="9163" xr:uid="{00000000-0005-0000-0000-00005C140000}"/>
    <cellStyle name="AggGreen12 2 3 7 3" xfId="13070" xr:uid="{00000000-0005-0000-0000-00005D140000}"/>
    <cellStyle name="AggGreen12 2 3 7 4" xfId="17162" xr:uid="{00000000-0005-0000-0000-00005E140000}"/>
    <cellStyle name="AggGreen12 2 3 7 5" xfId="21092" xr:uid="{00000000-0005-0000-0000-00005F140000}"/>
    <cellStyle name="AggGreen12 2 3 7 6" xfId="25118" xr:uid="{00000000-0005-0000-0000-000060140000}"/>
    <cellStyle name="AggGreen12 2 3 7 7" xfId="29107" xr:uid="{00000000-0005-0000-0000-000061140000}"/>
    <cellStyle name="AggGreen12 2 3 7 8" xfId="32938" xr:uid="{00000000-0005-0000-0000-000062140000}"/>
    <cellStyle name="AggGreen12 2 3 7 9" xfId="36829" xr:uid="{00000000-0005-0000-0000-000063140000}"/>
    <cellStyle name="AggGreen12 2 3 8" xfId="5614" xr:uid="{00000000-0005-0000-0000-000064140000}"/>
    <cellStyle name="AggGreen12 2 3 8 10" xfId="42598" xr:uid="{00000000-0005-0000-0000-000065140000}"/>
    <cellStyle name="AggGreen12 2 3 8 2" xfId="11142" xr:uid="{00000000-0005-0000-0000-000066140000}"/>
    <cellStyle name="AggGreen12 2 3 8 3" xfId="15049" xr:uid="{00000000-0005-0000-0000-000067140000}"/>
    <cellStyle name="AggGreen12 2 3 8 4" xfId="19141" xr:uid="{00000000-0005-0000-0000-000068140000}"/>
    <cellStyle name="AggGreen12 2 3 8 5" xfId="23071" xr:uid="{00000000-0005-0000-0000-000069140000}"/>
    <cellStyle name="AggGreen12 2 3 8 6" xfId="27097" xr:uid="{00000000-0005-0000-0000-00006A140000}"/>
    <cellStyle name="AggGreen12 2 3 8 7" xfId="31086" xr:uid="{00000000-0005-0000-0000-00006B140000}"/>
    <cellStyle name="AggGreen12 2 3 8 8" xfId="34917" xr:uid="{00000000-0005-0000-0000-00006C140000}"/>
    <cellStyle name="AggGreen12 2 3 8 9" xfId="38808" xr:uid="{00000000-0005-0000-0000-00006D140000}"/>
    <cellStyle name="AggGreen12 2 3 9" xfId="6626" xr:uid="{00000000-0005-0000-0000-00006E140000}"/>
    <cellStyle name="AggGreen12 2 4" xfId="2685" xr:uid="{00000000-0005-0000-0000-00006F140000}"/>
    <cellStyle name="AggGreen12 2 4 10" xfId="28194" xr:uid="{00000000-0005-0000-0000-000070140000}"/>
    <cellStyle name="AggGreen12 2 4 11" xfId="32017" xr:uid="{00000000-0005-0000-0000-000071140000}"/>
    <cellStyle name="AggGreen12 2 4 12" xfId="35924" xr:uid="{00000000-0005-0000-0000-000072140000}"/>
    <cellStyle name="AggGreen12 2 4 13" xfId="39714" xr:uid="{00000000-0005-0000-0000-000073140000}"/>
    <cellStyle name="AggGreen12 2 4 2" xfId="4986" xr:uid="{00000000-0005-0000-0000-000074140000}"/>
    <cellStyle name="AggGreen12 2 4 2 10" xfId="41970" xr:uid="{00000000-0005-0000-0000-000075140000}"/>
    <cellStyle name="AggGreen12 2 4 2 2" xfId="10514" xr:uid="{00000000-0005-0000-0000-000076140000}"/>
    <cellStyle name="AggGreen12 2 4 2 3" xfId="14421" xr:uid="{00000000-0005-0000-0000-000077140000}"/>
    <cellStyle name="AggGreen12 2 4 2 4" xfId="18513" xr:uid="{00000000-0005-0000-0000-000078140000}"/>
    <cellStyle name="AggGreen12 2 4 2 5" xfId="22443" xr:uid="{00000000-0005-0000-0000-000079140000}"/>
    <cellStyle name="AggGreen12 2 4 2 6" xfId="26469" xr:uid="{00000000-0005-0000-0000-00007A140000}"/>
    <cellStyle name="AggGreen12 2 4 2 7" xfId="30458" xr:uid="{00000000-0005-0000-0000-00007B140000}"/>
    <cellStyle name="AggGreen12 2 4 2 8" xfId="34289" xr:uid="{00000000-0005-0000-0000-00007C140000}"/>
    <cellStyle name="AggGreen12 2 4 2 9" xfId="38180" xr:uid="{00000000-0005-0000-0000-00007D140000}"/>
    <cellStyle name="AggGreen12 2 4 3" xfId="4358" xr:uid="{00000000-0005-0000-0000-00007E140000}"/>
    <cellStyle name="AggGreen12 2 4 3 10" xfId="41342" xr:uid="{00000000-0005-0000-0000-00007F140000}"/>
    <cellStyle name="AggGreen12 2 4 3 2" xfId="9886" xr:uid="{00000000-0005-0000-0000-000080140000}"/>
    <cellStyle name="AggGreen12 2 4 3 3" xfId="13793" xr:uid="{00000000-0005-0000-0000-000081140000}"/>
    <cellStyle name="AggGreen12 2 4 3 4" xfId="17885" xr:uid="{00000000-0005-0000-0000-000082140000}"/>
    <cellStyle name="AggGreen12 2 4 3 5" xfId="21815" xr:uid="{00000000-0005-0000-0000-000083140000}"/>
    <cellStyle name="AggGreen12 2 4 3 6" xfId="25841" xr:uid="{00000000-0005-0000-0000-000084140000}"/>
    <cellStyle name="AggGreen12 2 4 3 7" xfId="29830" xr:uid="{00000000-0005-0000-0000-000085140000}"/>
    <cellStyle name="AggGreen12 2 4 3 8" xfId="33661" xr:uid="{00000000-0005-0000-0000-000086140000}"/>
    <cellStyle name="AggGreen12 2 4 3 9" xfId="37552" xr:uid="{00000000-0005-0000-0000-000087140000}"/>
    <cellStyle name="AggGreen12 2 4 4" xfId="6067" xr:uid="{00000000-0005-0000-0000-000088140000}"/>
    <cellStyle name="AggGreen12 2 4 4 10" xfId="43045" xr:uid="{00000000-0005-0000-0000-000089140000}"/>
    <cellStyle name="AggGreen12 2 4 4 2" xfId="11596" xr:uid="{00000000-0005-0000-0000-00008A140000}"/>
    <cellStyle name="AggGreen12 2 4 4 3" xfId="15500" xr:uid="{00000000-0005-0000-0000-00008B140000}"/>
    <cellStyle name="AggGreen12 2 4 4 4" xfId="19594" xr:uid="{00000000-0005-0000-0000-00008C140000}"/>
    <cellStyle name="AggGreen12 2 4 4 5" xfId="23521" xr:uid="{00000000-0005-0000-0000-00008D140000}"/>
    <cellStyle name="AggGreen12 2 4 4 6" xfId="27548" xr:uid="{00000000-0005-0000-0000-00008E140000}"/>
    <cellStyle name="AggGreen12 2 4 4 7" xfId="31533" xr:uid="{00000000-0005-0000-0000-00008F140000}"/>
    <cellStyle name="AggGreen12 2 4 4 8" xfId="35366" xr:uid="{00000000-0005-0000-0000-000090140000}"/>
    <cellStyle name="AggGreen12 2 4 4 9" xfId="39255" xr:uid="{00000000-0005-0000-0000-000091140000}"/>
    <cellStyle name="AggGreen12 2 4 5" xfId="8220" xr:uid="{00000000-0005-0000-0000-000092140000}"/>
    <cellStyle name="AggGreen12 2 4 6" xfId="12136" xr:uid="{00000000-0005-0000-0000-000093140000}"/>
    <cellStyle name="AggGreen12 2 4 7" xfId="16229" xr:uid="{00000000-0005-0000-0000-000094140000}"/>
    <cellStyle name="AggGreen12 2 4 8" xfId="20172" xr:uid="{00000000-0005-0000-0000-000095140000}"/>
    <cellStyle name="AggGreen12 2 4 9" xfId="24190" xr:uid="{00000000-0005-0000-0000-000096140000}"/>
    <cellStyle name="AggGreen12 2 5" xfId="3135" xr:uid="{00000000-0005-0000-0000-000097140000}"/>
    <cellStyle name="AggGreen12 2 5 10" xfId="32467" xr:uid="{00000000-0005-0000-0000-000098140000}"/>
    <cellStyle name="AggGreen12 2 5 11" xfId="36374" xr:uid="{00000000-0005-0000-0000-000099140000}"/>
    <cellStyle name="AggGreen12 2 5 12" xfId="40164" xr:uid="{00000000-0005-0000-0000-00009A140000}"/>
    <cellStyle name="AggGreen12 2 5 2" xfId="5436" xr:uid="{00000000-0005-0000-0000-00009B140000}"/>
    <cellStyle name="AggGreen12 2 5 2 10" xfId="42420" xr:uid="{00000000-0005-0000-0000-00009C140000}"/>
    <cellStyle name="AggGreen12 2 5 2 2" xfId="10964" xr:uid="{00000000-0005-0000-0000-00009D140000}"/>
    <cellStyle name="AggGreen12 2 5 2 3" xfId="14871" xr:uid="{00000000-0005-0000-0000-00009E140000}"/>
    <cellStyle name="AggGreen12 2 5 2 4" xfId="18963" xr:uid="{00000000-0005-0000-0000-00009F140000}"/>
    <cellStyle name="AggGreen12 2 5 2 5" xfId="22893" xr:uid="{00000000-0005-0000-0000-0000A0140000}"/>
    <cellStyle name="AggGreen12 2 5 2 6" xfId="26919" xr:uid="{00000000-0005-0000-0000-0000A1140000}"/>
    <cellStyle name="AggGreen12 2 5 2 7" xfId="30908" xr:uid="{00000000-0005-0000-0000-0000A2140000}"/>
    <cellStyle name="AggGreen12 2 5 2 8" xfId="34739" xr:uid="{00000000-0005-0000-0000-0000A3140000}"/>
    <cellStyle name="AggGreen12 2 5 2 9" xfId="38630" xr:uid="{00000000-0005-0000-0000-0000A4140000}"/>
    <cellStyle name="AggGreen12 2 5 3" xfId="4808" xr:uid="{00000000-0005-0000-0000-0000A5140000}"/>
    <cellStyle name="AggGreen12 2 5 3 10" xfId="41792" xr:uid="{00000000-0005-0000-0000-0000A6140000}"/>
    <cellStyle name="AggGreen12 2 5 3 2" xfId="10336" xr:uid="{00000000-0005-0000-0000-0000A7140000}"/>
    <cellStyle name="AggGreen12 2 5 3 3" xfId="14243" xr:uid="{00000000-0005-0000-0000-0000A8140000}"/>
    <cellStyle name="AggGreen12 2 5 3 4" xfId="18335" xr:uid="{00000000-0005-0000-0000-0000A9140000}"/>
    <cellStyle name="AggGreen12 2 5 3 5" xfId="22265" xr:uid="{00000000-0005-0000-0000-0000AA140000}"/>
    <cellStyle name="AggGreen12 2 5 3 6" xfId="26291" xr:uid="{00000000-0005-0000-0000-0000AB140000}"/>
    <cellStyle name="AggGreen12 2 5 3 7" xfId="30280" xr:uid="{00000000-0005-0000-0000-0000AC140000}"/>
    <cellStyle name="AggGreen12 2 5 3 8" xfId="34111" xr:uid="{00000000-0005-0000-0000-0000AD140000}"/>
    <cellStyle name="AggGreen12 2 5 3 9" xfId="38002" xr:uid="{00000000-0005-0000-0000-0000AE140000}"/>
    <cellStyle name="AggGreen12 2 5 4" xfId="8670" xr:uid="{00000000-0005-0000-0000-0000AF140000}"/>
    <cellStyle name="AggGreen12 2 5 5" xfId="12586" xr:uid="{00000000-0005-0000-0000-0000B0140000}"/>
    <cellStyle name="AggGreen12 2 5 6" xfId="16679" xr:uid="{00000000-0005-0000-0000-0000B1140000}"/>
    <cellStyle name="AggGreen12 2 5 7" xfId="20622" xr:uid="{00000000-0005-0000-0000-0000B2140000}"/>
    <cellStyle name="AggGreen12 2 5 8" xfId="24640" xr:uid="{00000000-0005-0000-0000-0000B3140000}"/>
    <cellStyle name="AggGreen12 2 5 9" xfId="28644" xr:uid="{00000000-0005-0000-0000-0000B4140000}"/>
    <cellStyle name="AggGreen12 2 6" xfId="3630" xr:uid="{00000000-0005-0000-0000-0000B5140000}"/>
    <cellStyle name="AggGreen12 2 6 10" xfId="40614" xr:uid="{00000000-0005-0000-0000-0000B6140000}"/>
    <cellStyle name="AggGreen12 2 6 2" xfId="9158" xr:uid="{00000000-0005-0000-0000-0000B7140000}"/>
    <cellStyle name="AggGreen12 2 6 3" xfId="13065" xr:uid="{00000000-0005-0000-0000-0000B8140000}"/>
    <cellStyle name="AggGreen12 2 6 4" xfId="17157" xr:uid="{00000000-0005-0000-0000-0000B9140000}"/>
    <cellStyle name="AggGreen12 2 6 5" xfId="21087" xr:uid="{00000000-0005-0000-0000-0000BA140000}"/>
    <cellStyle name="AggGreen12 2 6 6" xfId="25113" xr:uid="{00000000-0005-0000-0000-0000BB140000}"/>
    <cellStyle name="AggGreen12 2 6 7" xfId="29102" xr:uid="{00000000-0005-0000-0000-0000BC140000}"/>
    <cellStyle name="AggGreen12 2 6 8" xfId="32933" xr:uid="{00000000-0005-0000-0000-0000BD140000}"/>
    <cellStyle name="AggGreen12 2 6 9" xfId="36824" xr:uid="{00000000-0005-0000-0000-0000BE140000}"/>
    <cellStyle name="AggGreen12 2 7" xfId="5609" xr:uid="{00000000-0005-0000-0000-0000BF140000}"/>
    <cellStyle name="AggGreen12 2 7 10" xfId="42593" xr:uid="{00000000-0005-0000-0000-0000C0140000}"/>
    <cellStyle name="AggGreen12 2 7 2" xfId="11137" xr:uid="{00000000-0005-0000-0000-0000C1140000}"/>
    <cellStyle name="AggGreen12 2 7 3" xfId="15044" xr:uid="{00000000-0005-0000-0000-0000C2140000}"/>
    <cellStyle name="AggGreen12 2 7 4" xfId="19136" xr:uid="{00000000-0005-0000-0000-0000C3140000}"/>
    <cellStyle name="AggGreen12 2 7 5" xfId="23066" xr:uid="{00000000-0005-0000-0000-0000C4140000}"/>
    <cellStyle name="AggGreen12 2 7 6" xfId="27092" xr:uid="{00000000-0005-0000-0000-0000C5140000}"/>
    <cellStyle name="AggGreen12 2 7 7" xfId="31081" xr:uid="{00000000-0005-0000-0000-0000C6140000}"/>
    <cellStyle name="AggGreen12 2 7 8" xfId="34912" xr:uid="{00000000-0005-0000-0000-0000C7140000}"/>
    <cellStyle name="AggGreen12 2 7 9" xfId="38803" xr:uid="{00000000-0005-0000-0000-0000C8140000}"/>
    <cellStyle name="AggGreen12 2 8" xfId="6621" xr:uid="{00000000-0005-0000-0000-0000C9140000}"/>
    <cellStyle name="AggGreen12 2 9" xfId="8029" xr:uid="{00000000-0005-0000-0000-0000CA140000}"/>
    <cellStyle name="AggGreen12 3" xfId="181" xr:uid="{00000000-0005-0000-0000-0000CB140000}"/>
    <cellStyle name="AggGreen12 3 10" xfId="6547" xr:uid="{00000000-0005-0000-0000-0000CC140000}"/>
    <cellStyle name="AggGreen12 3 11" xfId="16081" xr:uid="{00000000-0005-0000-0000-0000CD140000}"/>
    <cellStyle name="AggGreen12 3 12" xfId="16149" xr:uid="{00000000-0005-0000-0000-0000CE140000}"/>
    <cellStyle name="AggGreen12 3 13" xfId="23993" xr:uid="{00000000-0005-0000-0000-0000CF140000}"/>
    <cellStyle name="AggGreen12 3 14" xfId="28076" xr:uid="{00000000-0005-0000-0000-0000D0140000}"/>
    <cellStyle name="AggGreen12 3 15" xfId="28128" xr:uid="{00000000-0005-0000-0000-0000D1140000}"/>
    <cellStyle name="AggGreen12 3 16" xfId="35838" xr:uid="{00000000-0005-0000-0000-0000D2140000}"/>
    <cellStyle name="AggGreen12 3 2" xfId="182" xr:uid="{00000000-0005-0000-0000-0000D3140000}"/>
    <cellStyle name="AggGreen12 3 2 10" xfId="16080" xr:uid="{00000000-0005-0000-0000-0000D4140000}"/>
    <cellStyle name="AggGreen12 3 2 11" xfId="16150" xr:uid="{00000000-0005-0000-0000-0000D5140000}"/>
    <cellStyle name="AggGreen12 3 2 12" xfId="23992" xr:uid="{00000000-0005-0000-0000-0000D6140000}"/>
    <cellStyle name="AggGreen12 3 2 13" xfId="28075" xr:uid="{00000000-0005-0000-0000-0000D7140000}"/>
    <cellStyle name="AggGreen12 3 2 14" xfId="28129" xr:uid="{00000000-0005-0000-0000-0000D8140000}"/>
    <cellStyle name="AggGreen12 3 2 15" xfId="35837" xr:uid="{00000000-0005-0000-0000-0000D9140000}"/>
    <cellStyle name="AggGreen12 3 2 2" xfId="183" xr:uid="{00000000-0005-0000-0000-0000DA140000}"/>
    <cellStyle name="AggGreen12 3 2 2 10" xfId="16151" xr:uid="{00000000-0005-0000-0000-0000DB140000}"/>
    <cellStyle name="AggGreen12 3 2 2 11" xfId="23991" xr:uid="{00000000-0005-0000-0000-0000DC140000}"/>
    <cellStyle name="AggGreen12 3 2 2 12" xfId="28074" xr:uid="{00000000-0005-0000-0000-0000DD140000}"/>
    <cellStyle name="AggGreen12 3 2 2 13" xfId="28130" xr:uid="{00000000-0005-0000-0000-0000DE140000}"/>
    <cellStyle name="AggGreen12 3 2 2 14" xfId="35836" xr:uid="{00000000-0005-0000-0000-0000DF140000}"/>
    <cellStyle name="AggGreen12 3 2 2 2" xfId="2699" xr:uid="{00000000-0005-0000-0000-0000E0140000}"/>
    <cellStyle name="AggGreen12 3 2 2 2 10" xfId="28208" xr:uid="{00000000-0005-0000-0000-0000E1140000}"/>
    <cellStyle name="AggGreen12 3 2 2 2 11" xfId="32031" xr:uid="{00000000-0005-0000-0000-0000E2140000}"/>
    <cellStyle name="AggGreen12 3 2 2 2 12" xfId="35938" xr:uid="{00000000-0005-0000-0000-0000E3140000}"/>
    <cellStyle name="AggGreen12 3 2 2 2 13" xfId="39728" xr:uid="{00000000-0005-0000-0000-0000E4140000}"/>
    <cellStyle name="AggGreen12 3 2 2 2 2" xfId="5000" xr:uid="{00000000-0005-0000-0000-0000E5140000}"/>
    <cellStyle name="AggGreen12 3 2 2 2 2 10" xfId="41984" xr:uid="{00000000-0005-0000-0000-0000E6140000}"/>
    <cellStyle name="AggGreen12 3 2 2 2 2 2" xfId="10528" xr:uid="{00000000-0005-0000-0000-0000E7140000}"/>
    <cellStyle name="AggGreen12 3 2 2 2 2 3" xfId="14435" xr:uid="{00000000-0005-0000-0000-0000E8140000}"/>
    <cellStyle name="AggGreen12 3 2 2 2 2 4" xfId="18527" xr:uid="{00000000-0005-0000-0000-0000E9140000}"/>
    <cellStyle name="AggGreen12 3 2 2 2 2 5" xfId="22457" xr:uid="{00000000-0005-0000-0000-0000EA140000}"/>
    <cellStyle name="AggGreen12 3 2 2 2 2 6" xfId="26483" xr:uid="{00000000-0005-0000-0000-0000EB140000}"/>
    <cellStyle name="AggGreen12 3 2 2 2 2 7" xfId="30472" xr:uid="{00000000-0005-0000-0000-0000EC140000}"/>
    <cellStyle name="AggGreen12 3 2 2 2 2 8" xfId="34303" xr:uid="{00000000-0005-0000-0000-0000ED140000}"/>
    <cellStyle name="AggGreen12 3 2 2 2 2 9" xfId="38194" xr:uid="{00000000-0005-0000-0000-0000EE140000}"/>
    <cellStyle name="AggGreen12 3 2 2 2 3" xfId="4372" xr:uid="{00000000-0005-0000-0000-0000EF140000}"/>
    <cellStyle name="AggGreen12 3 2 2 2 3 10" xfId="41356" xr:uid="{00000000-0005-0000-0000-0000F0140000}"/>
    <cellStyle name="AggGreen12 3 2 2 2 3 2" xfId="9900" xr:uid="{00000000-0005-0000-0000-0000F1140000}"/>
    <cellStyle name="AggGreen12 3 2 2 2 3 3" xfId="13807" xr:uid="{00000000-0005-0000-0000-0000F2140000}"/>
    <cellStyle name="AggGreen12 3 2 2 2 3 4" xfId="17899" xr:uid="{00000000-0005-0000-0000-0000F3140000}"/>
    <cellStyle name="AggGreen12 3 2 2 2 3 5" xfId="21829" xr:uid="{00000000-0005-0000-0000-0000F4140000}"/>
    <cellStyle name="AggGreen12 3 2 2 2 3 6" xfId="25855" xr:uid="{00000000-0005-0000-0000-0000F5140000}"/>
    <cellStyle name="AggGreen12 3 2 2 2 3 7" xfId="29844" xr:uid="{00000000-0005-0000-0000-0000F6140000}"/>
    <cellStyle name="AggGreen12 3 2 2 2 3 8" xfId="33675" xr:uid="{00000000-0005-0000-0000-0000F7140000}"/>
    <cellStyle name="AggGreen12 3 2 2 2 3 9" xfId="37566" xr:uid="{00000000-0005-0000-0000-0000F8140000}"/>
    <cellStyle name="AggGreen12 3 2 2 2 4" xfId="6081" xr:uid="{00000000-0005-0000-0000-0000F9140000}"/>
    <cellStyle name="AggGreen12 3 2 2 2 4 10" xfId="43059" xr:uid="{00000000-0005-0000-0000-0000FA140000}"/>
    <cellStyle name="AggGreen12 3 2 2 2 4 2" xfId="11610" xr:uid="{00000000-0005-0000-0000-0000FB140000}"/>
    <cellStyle name="AggGreen12 3 2 2 2 4 3" xfId="15514" xr:uid="{00000000-0005-0000-0000-0000FC140000}"/>
    <cellStyle name="AggGreen12 3 2 2 2 4 4" xfId="19608" xr:uid="{00000000-0005-0000-0000-0000FD140000}"/>
    <cellStyle name="AggGreen12 3 2 2 2 4 5" xfId="23535" xr:uid="{00000000-0005-0000-0000-0000FE140000}"/>
    <cellStyle name="AggGreen12 3 2 2 2 4 6" xfId="27562" xr:uid="{00000000-0005-0000-0000-0000FF140000}"/>
    <cellStyle name="AggGreen12 3 2 2 2 4 7" xfId="31547" xr:uid="{00000000-0005-0000-0000-000000150000}"/>
    <cellStyle name="AggGreen12 3 2 2 2 4 8" xfId="35380" xr:uid="{00000000-0005-0000-0000-000001150000}"/>
    <cellStyle name="AggGreen12 3 2 2 2 4 9" xfId="39269" xr:uid="{00000000-0005-0000-0000-000002150000}"/>
    <cellStyle name="AggGreen12 3 2 2 2 5" xfId="8234" xr:uid="{00000000-0005-0000-0000-000003150000}"/>
    <cellStyle name="AggGreen12 3 2 2 2 6" xfId="12150" xr:uid="{00000000-0005-0000-0000-000004150000}"/>
    <cellStyle name="AggGreen12 3 2 2 2 7" xfId="16243" xr:uid="{00000000-0005-0000-0000-000005150000}"/>
    <cellStyle name="AggGreen12 3 2 2 2 8" xfId="20186" xr:uid="{00000000-0005-0000-0000-000006150000}"/>
    <cellStyle name="AggGreen12 3 2 2 2 9" xfId="24204" xr:uid="{00000000-0005-0000-0000-000007150000}"/>
    <cellStyle name="AggGreen12 3 2 2 3" xfId="3149" xr:uid="{00000000-0005-0000-0000-000008150000}"/>
    <cellStyle name="AggGreen12 3 2 2 3 10" xfId="32481" xr:uid="{00000000-0005-0000-0000-000009150000}"/>
    <cellStyle name="AggGreen12 3 2 2 3 11" xfId="36388" xr:uid="{00000000-0005-0000-0000-00000A150000}"/>
    <cellStyle name="AggGreen12 3 2 2 3 12" xfId="40178" xr:uid="{00000000-0005-0000-0000-00000B150000}"/>
    <cellStyle name="AggGreen12 3 2 2 3 2" xfId="5450" xr:uid="{00000000-0005-0000-0000-00000C150000}"/>
    <cellStyle name="AggGreen12 3 2 2 3 2 10" xfId="42434" xr:uid="{00000000-0005-0000-0000-00000D150000}"/>
    <cellStyle name="AggGreen12 3 2 2 3 2 2" xfId="10978" xr:uid="{00000000-0005-0000-0000-00000E150000}"/>
    <cellStyle name="AggGreen12 3 2 2 3 2 3" xfId="14885" xr:uid="{00000000-0005-0000-0000-00000F150000}"/>
    <cellStyle name="AggGreen12 3 2 2 3 2 4" xfId="18977" xr:uid="{00000000-0005-0000-0000-000010150000}"/>
    <cellStyle name="AggGreen12 3 2 2 3 2 5" xfId="22907" xr:uid="{00000000-0005-0000-0000-000011150000}"/>
    <cellStyle name="AggGreen12 3 2 2 3 2 6" xfId="26933" xr:uid="{00000000-0005-0000-0000-000012150000}"/>
    <cellStyle name="AggGreen12 3 2 2 3 2 7" xfId="30922" xr:uid="{00000000-0005-0000-0000-000013150000}"/>
    <cellStyle name="AggGreen12 3 2 2 3 2 8" xfId="34753" xr:uid="{00000000-0005-0000-0000-000014150000}"/>
    <cellStyle name="AggGreen12 3 2 2 3 2 9" xfId="38644" xr:uid="{00000000-0005-0000-0000-000015150000}"/>
    <cellStyle name="AggGreen12 3 2 2 3 3" xfId="4822" xr:uid="{00000000-0005-0000-0000-000016150000}"/>
    <cellStyle name="AggGreen12 3 2 2 3 3 10" xfId="41806" xr:uid="{00000000-0005-0000-0000-000017150000}"/>
    <cellStyle name="AggGreen12 3 2 2 3 3 2" xfId="10350" xr:uid="{00000000-0005-0000-0000-000018150000}"/>
    <cellStyle name="AggGreen12 3 2 2 3 3 3" xfId="14257" xr:uid="{00000000-0005-0000-0000-000019150000}"/>
    <cellStyle name="AggGreen12 3 2 2 3 3 4" xfId="18349" xr:uid="{00000000-0005-0000-0000-00001A150000}"/>
    <cellStyle name="AggGreen12 3 2 2 3 3 5" xfId="22279" xr:uid="{00000000-0005-0000-0000-00001B150000}"/>
    <cellStyle name="AggGreen12 3 2 2 3 3 6" xfId="26305" xr:uid="{00000000-0005-0000-0000-00001C150000}"/>
    <cellStyle name="AggGreen12 3 2 2 3 3 7" xfId="30294" xr:uid="{00000000-0005-0000-0000-00001D150000}"/>
    <cellStyle name="AggGreen12 3 2 2 3 3 8" xfId="34125" xr:uid="{00000000-0005-0000-0000-00001E150000}"/>
    <cellStyle name="AggGreen12 3 2 2 3 3 9" xfId="38016" xr:uid="{00000000-0005-0000-0000-00001F150000}"/>
    <cellStyle name="AggGreen12 3 2 2 3 4" xfId="8684" xr:uid="{00000000-0005-0000-0000-000020150000}"/>
    <cellStyle name="AggGreen12 3 2 2 3 5" xfId="12600" xr:uid="{00000000-0005-0000-0000-000021150000}"/>
    <cellStyle name="AggGreen12 3 2 2 3 6" xfId="16693" xr:uid="{00000000-0005-0000-0000-000022150000}"/>
    <cellStyle name="AggGreen12 3 2 2 3 7" xfId="20636" xr:uid="{00000000-0005-0000-0000-000023150000}"/>
    <cellStyle name="AggGreen12 3 2 2 3 8" xfId="24654" xr:uid="{00000000-0005-0000-0000-000024150000}"/>
    <cellStyle name="AggGreen12 3 2 2 3 9" xfId="28658" xr:uid="{00000000-0005-0000-0000-000025150000}"/>
    <cellStyle name="AggGreen12 3 2 2 4" xfId="3644" xr:uid="{00000000-0005-0000-0000-000026150000}"/>
    <cellStyle name="AggGreen12 3 2 2 4 10" xfId="40628" xr:uid="{00000000-0005-0000-0000-000027150000}"/>
    <cellStyle name="AggGreen12 3 2 2 4 2" xfId="9172" xr:uid="{00000000-0005-0000-0000-000028150000}"/>
    <cellStyle name="AggGreen12 3 2 2 4 3" xfId="13079" xr:uid="{00000000-0005-0000-0000-000029150000}"/>
    <cellStyle name="AggGreen12 3 2 2 4 4" xfId="17171" xr:uid="{00000000-0005-0000-0000-00002A150000}"/>
    <cellStyle name="AggGreen12 3 2 2 4 5" xfId="21101" xr:uid="{00000000-0005-0000-0000-00002B150000}"/>
    <cellStyle name="AggGreen12 3 2 2 4 6" xfId="25127" xr:uid="{00000000-0005-0000-0000-00002C150000}"/>
    <cellStyle name="AggGreen12 3 2 2 4 7" xfId="29116" xr:uid="{00000000-0005-0000-0000-00002D150000}"/>
    <cellStyle name="AggGreen12 3 2 2 4 8" xfId="32947" xr:uid="{00000000-0005-0000-0000-00002E150000}"/>
    <cellStyle name="AggGreen12 3 2 2 4 9" xfId="36838" xr:uid="{00000000-0005-0000-0000-00002F150000}"/>
    <cellStyle name="AggGreen12 3 2 2 5" xfId="5623" xr:uid="{00000000-0005-0000-0000-000030150000}"/>
    <cellStyle name="AggGreen12 3 2 2 5 10" xfId="42607" xr:uid="{00000000-0005-0000-0000-000031150000}"/>
    <cellStyle name="AggGreen12 3 2 2 5 2" xfId="11151" xr:uid="{00000000-0005-0000-0000-000032150000}"/>
    <cellStyle name="AggGreen12 3 2 2 5 3" xfId="15058" xr:uid="{00000000-0005-0000-0000-000033150000}"/>
    <cellStyle name="AggGreen12 3 2 2 5 4" xfId="19150" xr:uid="{00000000-0005-0000-0000-000034150000}"/>
    <cellStyle name="AggGreen12 3 2 2 5 5" xfId="23080" xr:uid="{00000000-0005-0000-0000-000035150000}"/>
    <cellStyle name="AggGreen12 3 2 2 5 6" xfId="27106" xr:uid="{00000000-0005-0000-0000-000036150000}"/>
    <cellStyle name="AggGreen12 3 2 2 5 7" xfId="31095" xr:uid="{00000000-0005-0000-0000-000037150000}"/>
    <cellStyle name="AggGreen12 3 2 2 5 8" xfId="34926" xr:uid="{00000000-0005-0000-0000-000038150000}"/>
    <cellStyle name="AggGreen12 3 2 2 5 9" xfId="38817" xr:uid="{00000000-0005-0000-0000-000039150000}"/>
    <cellStyle name="AggGreen12 3 2 2 6" xfId="6635" xr:uid="{00000000-0005-0000-0000-00003A150000}"/>
    <cellStyle name="AggGreen12 3 2 2 7" xfId="8015" xr:uid="{00000000-0005-0000-0000-00003B150000}"/>
    <cellStyle name="AggGreen12 3 2 2 8" xfId="6549" xr:uid="{00000000-0005-0000-0000-00003C150000}"/>
    <cellStyle name="AggGreen12 3 2 2 9" xfId="16079" xr:uid="{00000000-0005-0000-0000-00003D150000}"/>
    <cellStyle name="AggGreen12 3 2 3" xfId="2698" xr:uid="{00000000-0005-0000-0000-00003E150000}"/>
    <cellStyle name="AggGreen12 3 2 3 10" xfId="28207" xr:uid="{00000000-0005-0000-0000-00003F150000}"/>
    <cellStyle name="AggGreen12 3 2 3 11" xfId="32030" xr:uid="{00000000-0005-0000-0000-000040150000}"/>
    <cellStyle name="AggGreen12 3 2 3 12" xfId="35937" xr:uid="{00000000-0005-0000-0000-000041150000}"/>
    <cellStyle name="AggGreen12 3 2 3 13" xfId="39727" xr:uid="{00000000-0005-0000-0000-000042150000}"/>
    <cellStyle name="AggGreen12 3 2 3 2" xfId="4999" xr:uid="{00000000-0005-0000-0000-000043150000}"/>
    <cellStyle name="AggGreen12 3 2 3 2 10" xfId="41983" xr:uid="{00000000-0005-0000-0000-000044150000}"/>
    <cellStyle name="AggGreen12 3 2 3 2 2" xfId="10527" xr:uid="{00000000-0005-0000-0000-000045150000}"/>
    <cellStyle name="AggGreen12 3 2 3 2 3" xfId="14434" xr:uid="{00000000-0005-0000-0000-000046150000}"/>
    <cellStyle name="AggGreen12 3 2 3 2 4" xfId="18526" xr:uid="{00000000-0005-0000-0000-000047150000}"/>
    <cellStyle name="AggGreen12 3 2 3 2 5" xfId="22456" xr:uid="{00000000-0005-0000-0000-000048150000}"/>
    <cellStyle name="AggGreen12 3 2 3 2 6" xfId="26482" xr:uid="{00000000-0005-0000-0000-000049150000}"/>
    <cellStyle name="AggGreen12 3 2 3 2 7" xfId="30471" xr:uid="{00000000-0005-0000-0000-00004A150000}"/>
    <cellStyle name="AggGreen12 3 2 3 2 8" xfId="34302" xr:uid="{00000000-0005-0000-0000-00004B150000}"/>
    <cellStyle name="AggGreen12 3 2 3 2 9" xfId="38193" xr:uid="{00000000-0005-0000-0000-00004C150000}"/>
    <cellStyle name="AggGreen12 3 2 3 3" xfId="4371" xr:uid="{00000000-0005-0000-0000-00004D150000}"/>
    <cellStyle name="AggGreen12 3 2 3 3 10" xfId="41355" xr:uid="{00000000-0005-0000-0000-00004E150000}"/>
    <cellStyle name="AggGreen12 3 2 3 3 2" xfId="9899" xr:uid="{00000000-0005-0000-0000-00004F150000}"/>
    <cellStyle name="AggGreen12 3 2 3 3 3" xfId="13806" xr:uid="{00000000-0005-0000-0000-000050150000}"/>
    <cellStyle name="AggGreen12 3 2 3 3 4" xfId="17898" xr:uid="{00000000-0005-0000-0000-000051150000}"/>
    <cellStyle name="AggGreen12 3 2 3 3 5" xfId="21828" xr:uid="{00000000-0005-0000-0000-000052150000}"/>
    <cellStyle name="AggGreen12 3 2 3 3 6" xfId="25854" xr:uid="{00000000-0005-0000-0000-000053150000}"/>
    <cellStyle name="AggGreen12 3 2 3 3 7" xfId="29843" xr:uid="{00000000-0005-0000-0000-000054150000}"/>
    <cellStyle name="AggGreen12 3 2 3 3 8" xfId="33674" xr:uid="{00000000-0005-0000-0000-000055150000}"/>
    <cellStyle name="AggGreen12 3 2 3 3 9" xfId="37565" xr:uid="{00000000-0005-0000-0000-000056150000}"/>
    <cellStyle name="AggGreen12 3 2 3 4" xfId="6080" xr:uid="{00000000-0005-0000-0000-000057150000}"/>
    <cellStyle name="AggGreen12 3 2 3 4 10" xfId="43058" xr:uid="{00000000-0005-0000-0000-000058150000}"/>
    <cellStyle name="AggGreen12 3 2 3 4 2" xfId="11609" xr:uid="{00000000-0005-0000-0000-000059150000}"/>
    <cellStyle name="AggGreen12 3 2 3 4 3" xfId="15513" xr:uid="{00000000-0005-0000-0000-00005A150000}"/>
    <cellStyle name="AggGreen12 3 2 3 4 4" xfId="19607" xr:uid="{00000000-0005-0000-0000-00005B150000}"/>
    <cellStyle name="AggGreen12 3 2 3 4 5" xfId="23534" xr:uid="{00000000-0005-0000-0000-00005C150000}"/>
    <cellStyle name="AggGreen12 3 2 3 4 6" xfId="27561" xr:uid="{00000000-0005-0000-0000-00005D150000}"/>
    <cellStyle name="AggGreen12 3 2 3 4 7" xfId="31546" xr:uid="{00000000-0005-0000-0000-00005E150000}"/>
    <cellStyle name="AggGreen12 3 2 3 4 8" xfId="35379" xr:uid="{00000000-0005-0000-0000-00005F150000}"/>
    <cellStyle name="AggGreen12 3 2 3 4 9" xfId="39268" xr:uid="{00000000-0005-0000-0000-000060150000}"/>
    <cellStyle name="AggGreen12 3 2 3 5" xfId="8233" xr:uid="{00000000-0005-0000-0000-000061150000}"/>
    <cellStyle name="AggGreen12 3 2 3 6" xfId="12149" xr:uid="{00000000-0005-0000-0000-000062150000}"/>
    <cellStyle name="AggGreen12 3 2 3 7" xfId="16242" xr:uid="{00000000-0005-0000-0000-000063150000}"/>
    <cellStyle name="AggGreen12 3 2 3 8" xfId="20185" xr:uid="{00000000-0005-0000-0000-000064150000}"/>
    <cellStyle name="AggGreen12 3 2 3 9" xfId="24203" xr:uid="{00000000-0005-0000-0000-000065150000}"/>
    <cellStyle name="AggGreen12 3 2 4" xfId="3148" xr:uid="{00000000-0005-0000-0000-000066150000}"/>
    <cellStyle name="AggGreen12 3 2 4 10" xfId="32480" xr:uid="{00000000-0005-0000-0000-000067150000}"/>
    <cellStyle name="AggGreen12 3 2 4 11" xfId="36387" xr:uid="{00000000-0005-0000-0000-000068150000}"/>
    <cellStyle name="AggGreen12 3 2 4 12" xfId="40177" xr:uid="{00000000-0005-0000-0000-000069150000}"/>
    <cellStyle name="AggGreen12 3 2 4 2" xfId="5449" xr:uid="{00000000-0005-0000-0000-00006A150000}"/>
    <cellStyle name="AggGreen12 3 2 4 2 10" xfId="42433" xr:uid="{00000000-0005-0000-0000-00006B150000}"/>
    <cellStyle name="AggGreen12 3 2 4 2 2" xfId="10977" xr:uid="{00000000-0005-0000-0000-00006C150000}"/>
    <cellStyle name="AggGreen12 3 2 4 2 3" xfId="14884" xr:uid="{00000000-0005-0000-0000-00006D150000}"/>
    <cellStyle name="AggGreen12 3 2 4 2 4" xfId="18976" xr:uid="{00000000-0005-0000-0000-00006E150000}"/>
    <cellStyle name="AggGreen12 3 2 4 2 5" xfId="22906" xr:uid="{00000000-0005-0000-0000-00006F150000}"/>
    <cellStyle name="AggGreen12 3 2 4 2 6" xfId="26932" xr:uid="{00000000-0005-0000-0000-000070150000}"/>
    <cellStyle name="AggGreen12 3 2 4 2 7" xfId="30921" xr:uid="{00000000-0005-0000-0000-000071150000}"/>
    <cellStyle name="AggGreen12 3 2 4 2 8" xfId="34752" xr:uid="{00000000-0005-0000-0000-000072150000}"/>
    <cellStyle name="AggGreen12 3 2 4 2 9" xfId="38643" xr:uid="{00000000-0005-0000-0000-000073150000}"/>
    <cellStyle name="AggGreen12 3 2 4 3" xfId="4821" xr:uid="{00000000-0005-0000-0000-000074150000}"/>
    <cellStyle name="AggGreen12 3 2 4 3 10" xfId="41805" xr:uid="{00000000-0005-0000-0000-000075150000}"/>
    <cellStyle name="AggGreen12 3 2 4 3 2" xfId="10349" xr:uid="{00000000-0005-0000-0000-000076150000}"/>
    <cellStyle name="AggGreen12 3 2 4 3 3" xfId="14256" xr:uid="{00000000-0005-0000-0000-000077150000}"/>
    <cellStyle name="AggGreen12 3 2 4 3 4" xfId="18348" xr:uid="{00000000-0005-0000-0000-000078150000}"/>
    <cellStyle name="AggGreen12 3 2 4 3 5" xfId="22278" xr:uid="{00000000-0005-0000-0000-000079150000}"/>
    <cellStyle name="AggGreen12 3 2 4 3 6" xfId="26304" xr:uid="{00000000-0005-0000-0000-00007A150000}"/>
    <cellStyle name="AggGreen12 3 2 4 3 7" xfId="30293" xr:uid="{00000000-0005-0000-0000-00007B150000}"/>
    <cellStyle name="AggGreen12 3 2 4 3 8" xfId="34124" xr:uid="{00000000-0005-0000-0000-00007C150000}"/>
    <cellStyle name="AggGreen12 3 2 4 3 9" xfId="38015" xr:uid="{00000000-0005-0000-0000-00007D150000}"/>
    <cellStyle name="AggGreen12 3 2 4 4" xfId="8683" xr:uid="{00000000-0005-0000-0000-00007E150000}"/>
    <cellStyle name="AggGreen12 3 2 4 5" xfId="12599" xr:uid="{00000000-0005-0000-0000-00007F150000}"/>
    <cellStyle name="AggGreen12 3 2 4 6" xfId="16692" xr:uid="{00000000-0005-0000-0000-000080150000}"/>
    <cellStyle name="AggGreen12 3 2 4 7" xfId="20635" xr:uid="{00000000-0005-0000-0000-000081150000}"/>
    <cellStyle name="AggGreen12 3 2 4 8" xfId="24653" xr:uid="{00000000-0005-0000-0000-000082150000}"/>
    <cellStyle name="AggGreen12 3 2 4 9" xfId="28657" xr:uid="{00000000-0005-0000-0000-000083150000}"/>
    <cellStyle name="AggGreen12 3 2 5" xfId="3643" xr:uid="{00000000-0005-0000-0000-000084150000}"/>
    <cellStyle name="AggGreen12 3 2 5 10" xfId="40627" xr:uid="{00000000-0005-0000-0000-000085150000}"/>
    <cellStyle name="AggGreen12 3 2 5 2" xfId="9171" xr:uid="{00000000-0005-0000-0000-000086150000}"/>
    <cellStyle name="AggGreen12 3 2 5 3" xfId="13078" xr:uid="{00000000-0005-0000-0000-000087150000}"/>
    <cellStyle name="AggGreen12 3 2 5 4" xfId="17170" xr:uid="{00000000-0005-0000-0000-000088150000}"/>
    <cellStyle name="AggGreen12 3 2 5 5" xfId="21100" xr:uid="{00000000-0005-0000-0000-000089150000}"/>
    <cellStyle name="AggGreen12 3 2 5 6" xfId="25126" xr:uid="{00000000-0005-0000-0000-00008A150000}"/>
    <cellStyle name="AggGreen12 3 2 5 7" xfId="29115" xr:uid="{00000000-0005-0000-0000-00008B150000}"/>
    <cellStyle name="AggGreen12 3 2 5 8" xfId="32946" xr:uid="{00000000-0005-0000-0000-00008C150000}"/>
    <cellStyle name="AggGreen12 3 2 5 9" xfId="36837" xr:uid="{00000000-0005-0000-0000-00008D150000}"/>
    <cellStyle name="AggGreen12 3 2 6" xfId="5622" xr:uid="{00000000-0005-0000-0000-00008E150000}"/>
    <cellStyle name="AggGreen12 3 2 6 10" xfId="42606" xr:uid="{00000000-0005-0000-0000-00008F150000}"/>
    <cellStyle name="AggGreen12 3 2 6 2" xfId="11150" xr:uid="{00000000-0005-0000-0000-000090150000}"/>
    <cellStyle name="AggGreen12 3 2 6 3" xfId="15057" xr:uid="{00000000-0005-0000-0000-000091150000}"/>
    <cellStyle name="AggGreen12 3 2 6 4" xfId="19149" xr:uid="{00000000-0005-0000-0000-000092150000}"/>
    <cellStyle name="AggGreen12 3 2 6 5" xfId="23079" xr:uid="{00000000-0005-0000-0000-000093150000}"/>
    <cellStyle name="AggGreen12 3 2 6 6" xfId="27105" xr:uid="{00000000-0005-0000-0000-000094150000}"/>
    <cellStyle name="AggGreen12 3 2 6 7" xfId="31094" xr:uid="{00000000-0005-0000-0000-000095150000}"/>
    <cellStyle name="AggGreen12 3 2 6 8" xfId="34925" xr:uid="{00000000-0005-0000-0000-000096150000}"/>
    <cellStyle name="AggGreen12 3 2 6 9" xfId="38816" xr:uid="{00000000-0005-0000-0000-000097150000}"/>
    <cellStyle name="AggGreen12 3 2 7" xfId="6634" xr:uid="{00000000-0005-0000-0000-000098150000}"/>
    <cellStyle name="AggGreen12 3 2 8" xfId="8016" xr:uid="{00000000-0005-0000-0000-000099150000}"/>
    <cellStyle name="AggGreen12 3 2 9" xfId="6548" xr:uid="{00000000-0005-0000-0000-00009A150000}"/>
    <cellStyle name="AggGreen12 3 3" xfId="184" xr:uid="{00000000-0005-0000-0000-00009B150000}"/>
    <cellStyle name="AggGreen12 3 3 10" xfId="16152" xr:uid="{00000000-0005-0000-0000-00009C150000}"/>
    <cellStyle name="AggGreen12 3 3 11" xfId="23990" xr:uid="{00000000-0005-0000-0000-00009D150000}"/>
    <cellStyle name="AggGreen12 3 3 12" xfId="28073" xr:uid="{00000000-0005-0000-0000-00009E150000}"/>
    <cellStyle name="AggGreen12 3 3 13" xfId="28131" xr:uid="{00000000-0005-0000-0000-00009F150000}"/>
    <cellStyle name="AggGreen12 3 3 14" xfId="35835" xr:uid="{00000000-0005-0000-0000-0000A0150000}"/>
    <cellStyle name="AggGreen12 3 3 2" xfId="2700" xr:uid="{00000000-0005-0000-0000-0000A1150000}"/>
    <cellStyle name="AggGreen12 3 3 2 10" xfId="28209" xr:uid="{00000000-0005-0000-0000-0000A2150000}"/>
    <cellStyle name="AggGreen12 3 3 2 11" xfId="32032" xr:uid="{00000000-0005-0000-0000-0000A3150000}"/>
    <cellStyle name="AggGreen12 3 3 2 12" xfId="35939" xr:uid="{00000000-0005-0000-0000-0000A4150000}"/>
    <cellStyle name="AggGreen12 3 3 2 13" xfId="39729" xr:uid="{00000000-0005-0000-0000-0000A5150000}"/>
    <cellStyle name="AggGreen12 3 3 2 2" xfId="5001" xr:uid="{00000000-0005-0000-0000-0000A6150000}"/>
    <cellStyle name="AggGreen12 3 3 2 2 10" xfId="41985" xr:uid="{00000000-0005-0000-0000-0000A7150000}"/>
    <cellStyle name="AggGreen12 3 3 2 2 2" xfId="10529" xr:uid="{00000000-0005-0000-0000-0000A8150000}"/>
    <cellStyle name="AggGreen12 3 3 2 2 3" xfId="14436" xr:uid="{00000000-0005-0000-0000-0000A9150000}"/>
    <cellStyle name="AggGreen12 3 3 2 2 4" xfId="18528" xr:uid="{00000000-0005-0000-0000-0000AA150000}"/>
    <cellStyle name="AggGreen12 3 3 2 2 5" xfId="22458" xr:uid="{00000000-0005-0000-0000-0000AB150000}"/>
    <cellStyle name="AggGreen12 3 3 2 2 6" xfId="26484" xr:uid="{00000000-0005-0000-0000-0000AC150000}"/>
    <cellStyle name="AggGreen12 3 3 2 2 7" xfId="30473" xr:uid="{00000000-0005-0000-0000-0000AD150000}"/>
    <cellStyle name="AggGreen12 3 3 2 2 8" xfId="34304" xr:uid="{00000000-0005-0000-0000-0000AE150000}"/>
    <cellStyle name="AggGreen12 3 3 2 2 9" xfId="38195" xr:uid="{00000000-0005-0000-0000-0000AF150000}"/>
    <cellStyle name="AggGreen12 3 3 2 3" xfId="4373" xr:uid="{00000000-0005-0000-0000-0000B0150000}"/>
    <cellStyle name="AggGreen12 3 3 2 3 10" xfId="41357" xr:uid="{00000000-0005-0000-0000-0000B1150000}"/>
    <cellStyle name="AggGreen12 3 3 2 3 2" xfId="9901" xr:uid="{00000000-0005-0000-0000-0000B2150000}"/>
    <cellStyle name="AggGreen12 3 3 2 3 3" xfId="13808" xr:uid="{00000000-0005-0000-0000-0000B3150000}"/>
    <cellStyle name="AggGreen12 3 3 2 3 4" xfId="17900" xr:uid="{00000000-0005-0000-0000-0000B4150000}"/>
    <cellStyle name="AggGreen12 3 3 2 3 5" xfId="21830" xr:uid="{00000000-0005-0000-0000-0000B5150000}"/>
    <cellStyle name="AggGreen12 3 3 2 3 6" xfId="25856" xr:uid="{00000000-0005-0000-0000-0000B6150000}"/>
    <cellStyle name="AggGreen12 3 3 2 3 7" xfId="29845" xr:uid="{00000000-0005-0000-0000-0000B7150000}"/>
    <cellStyle name="AggGreen12 3 3 2 3 8" xfId="33676" xr:uid="{00000000-0005-0000-0000-0000B8150000}"/>
    <cellStyle name="AggGreen12 3 3 2 3 9" xfId="37567" xr:uid="{00000000-0005-0000-0000-0000B9150000}"/>
    <cellStyle name="AggGreen12 3 3 2 4" xfId="6082" xr:uid="{00000000-0005-0000-0000-0000BA150000}"/>
    <cellStyle name="AggGreen12 3 3 2 4 10" xfId="43060" xr:uid="{00000000-0005-0000-0000-0000BB150000}"/>
    <cellStyle name="AggGreen12 3 3 2 4 2" xfId="11611" xr:uid="{00000000-0005-0000-0000-0000BC150000}"/>
    <cellStyle name="AggGreen12 3 3 2 4 3" xfId="15515" xr:uid="{00000000-0005-0000-0000-0000BD150000}"/>
    <cellStyle name="AggGreen12 3 3 2 4 4" xfId="19609" xr:uid="{00000000-0005-0000-0000-0000BE150000}"/>
    <cellStyle name="AggGreen12 3 3 2 4 5" xfId="23536" xr:uid="{00000000-0005-0000-0000-0000BF150000}"/>
    <cellStyle name="AggGreen12 3 3 2 4 6" xfId="27563" xr:uid="{00000000-0005-0000-0000-0000C0150000}"/>
    <cellStyle name="AggGreen12 3 3 2 4 7" xfId="31548" xr:uid="{00000000-0005-0000-0000-0000C1150000}"/>
    <cellStyle name="AggGreen12 3 3 2 4 8" xfId="35381" xr:uid="{00000000-0005-0000-0000-0000C2150000}"/>
    <cellStyle name="AggGreen12 3 3 2 4 9" xfId="39270" xr:uid="{00000000-0005-0000-0000-0000C3150000}"/>
    <cellStyle name="AggGreen12 3 3 2 5" xfId="8235" xr:uid="{00000000-0005-0000-0000-0000C4150000}"/>
    <cellStyle name="AggGreen12 3 3 2 6" xfId="12151" xr:uid="{00000000-0005-0000-0000-0000C5150000}"/>
    <cellStyle name="AggGreen12 3 3 2 7" xfId="16244" xr:uid="{00000000-0005-0000-0000-0000C6150000}"/>
    <cellStyle name="AggGreen12 3 3 2 8" xfId="20187" xr:uid="{00000000-0005-0000-0000-0000C7150000}"/>
    <cellStyle name="AggGreen12 3 3 2 9" xfId="24205" xr:uid="{00000000-0005-0000-0000-0000C8150000}"/>
    <cellStyle name="AggGreen12 3 3 3" xfId="3150" xr:uid="{00000000-0005-0000-0000-0000C9150000}"/>
    <cellStyle name="AggGreen12 3 3 3 10" xfId="32482" xr:uid="{00000000-0005-0000-0000-0000CA150000}"/>
    <cellStyle name="AggGreen12 3 3 3 11" xfId="36389" xr:uid="{00000000-0005-0000-0000-0000CB150000}"/>
    <cellStyle name="AggGreen12 3 3 3 12" xfId="40179" xr:uid="{00000000-0005-0000-0000-0000CC150000}"/>
    <cellStyle name="AggGreen12 3 3 3 2" xfId="5451" xr:uid="{00000000-0005-0000-0000-0000CD150000}"/>
    <cellStyle name="AggGreen12 3 3 3 2 10" xfId="42435" xr:uid="{00000000-0005-0000-0000-0000CE150000}"/>
    <cellStyle name="AggGreen12 3 3 3 2 2" xfId="10979" xr:uid="{00000000-0005-0000-0000-0000CF150000}"/>
    <cellStyle name="AggGreen12 3 3 3 2 3" xfId="14886" xr:uid="{00000000-0005-0000-0000-0000D0150000}"/>
    <cellStyle name="AggGreen12 3 3 3 2 4" xfId="18978" xr:uid="{00000000-0005-0000-0000-0000D1150000}"/>
    <cellStyle name="AggGreen12 3 3 3 2 5" xfId="22908" xr:uid="{00000000-0005-0000-0000-0000D2150000}"/>
    <cellStyle name="AggGreen12 3 3 3 2 6" xfId="26934" xr:uid="{00000000-0005-0000-0000-0000D3150000}"/>
    <cellStyle name="AggGreen12 3 3 3 2 7" xfId="30923" xr:uid="{00000000-0005-0000-0000-0000D4150000}"/>
    <cellStyle name="AggGreen12 3 3 3 2 8" xfId="34754" xr:uid="{00000000-0005-0000-0000-0000D5150000}"/>
    <cellStyle name="AggGreen12 3 3 3 2 9" xfId="38645" xr:uid="{00000000-0005-0000-0000-0000D6150000}"/>
    <cellStyle name="AggGreen12 3 3 3 3" xfId="4823" xr:uid="{00000000-0005-0000-0000-0000D7150000}"/>
    <cellStyle name="AggGreen12 3 3 3 3 10" xfId="41807" xr:uid="{00000000-0005-0000-0000-0000D8150000}"/>
    <cellStyle name="AggGreen12 3 3 3 3 2" xfId="10351" xr:uid="{00000000-0005-0000-0000-0000D9150000}"/>
    <cellStyle name="AggGreen12 3 3 3 3 3" xfId="14258" xr:uid="{00000000-0005-0000-0000-0000DA150000}"/>
    <cellStyle name="AggGreen12 3 3 3 3 4" xfId="18350" xr:uid="{00000000-0005-0000-0000-0000DB150000}"/>
    <cellStyle name="AggGreen12 3 3 3 3 5" xfId="22280" xr:uid="{00000000-0005-0000-0000-0000DC150000}"/>
    <cellStyle name="AggGreen12 3 3 3 3 6" xfId="26306" xr:uid="{00000000-0005-0000-0000-0000DD150000}"/>
    <cellStyle name="AggGreen12 3 3 3 3 7" xfId="30295" xr:uid="{00000000-0005-0000-0000-0000DE150000}"/>
    <cellStyle name="AggGreen12 3 3 3 3 8" xfId="34126" xr:uid="{00000000-0005-0000-0000-0000DF150000}"/>
    <cellStyle name="AggGreen12 3 3 3 3 9" xfId="38017" xr:uid="{00000000-0005-0000-0000-0000E0150000}"/>
    <cellStyle name="AggGreen12 3 3 3 4" xfId="8685" xr:uid="{00000000-0005-0000-0000-0000E1150000}"/>
    <cellStyle name="AggGreen12 3 3 3 5" xfId="12601" xr:uid="{00000000-0005-0000-0000-0000E2150000}"/>
    <cellStyle name="AggGreen12 3 3 3 6" xfId="16694" xr:uid="{00000000-0005-0000-0000-0000E3150000}"/>
    <cellStyle name="AggGreen12 3 3 3 7" xfId="20637" xr:uid="{00000000-0005-0000-0000-0000E4150000}"/>
    <cellStyle name="AggGreen12 3 3 3 8" xfId="24655" xr:uid="{00000000-0005-0000-0000-0000E5150000}"/>
    <cellStyle name="AggGreen12 3 3 3 9" xfId="28659" xr:uid="{00000000-0005-0000-0000-0000E6150000}"/>
    <cellStyle name="AggGreen12 3 3 4" xfId="3645" xr:uid="{00000000-0005-0000-0000-0000E7150000}"/>
    <cellStyle name="AggGreen12 3 3 4 10" xfId="40629" xr:uid="{00000000-0005-0000-0000-0000E8150000}"/>
    <cellStyle name="AggGreen12 3 3 4 2" xfId="9173" xr:uid="{00000000-0005-0000-0000-0000E9150000}"/>
    <cellStyle name="AggGreen12 3 3 4 3" xfId="13080" xr:uid="{00000000-0005-0000-0000-0000EA150000}"/>
    <cellStyle name="AggGreen12 3 3 4 4" xfId="17172" xr:uid="{00000000-0005-0000-0000-0000EB150000}"/>
    <cellStyle name="AggGreen12 3 3 4 5" xfId="21102" xr:uid="{00000000-0005-0000-0000-0000EC150000}"/>
    <cellStyle name="AggGreen12 3 3 4 6" xfId="25128" xr:uid="{00000000-0005-0000-0000-0000ED150000}"/>
    <cellStyle name="AggGreen12 3 3 4 7" xfId="29117" xr:uid="{00000000-0005-0000-0000-0000EE150000}"/>
    <cellStyle name="AggGreen12 3 3 4 8" xfId="32948" xr:uid="{00000000-0005-0000-0000-0000EF150000}"/>
    <cellStyle name="AggGreen12 3 3 4 9" xfId="36839" xr:uid="{00000000-0005-0000-0000-0000F0150000}"/>
    <cellStyle name="AggGreen12 3 3 5" xfId="5624" xr:uid="{00000000-0005-0000-0000-0000F1150000}"/>
    <cellStyle name="AggGreen12 3 3 5 10" xfId="42608" xr:uid="{00000000-0005-0000-0000-0000F2150000}"/>
    <cellStyle name="AggGreen12 3 3 5 2" xfId="11152" xr:uid="{00000000-0005-0000-0000-0000F3150000}"/>
    <cellStyle name="AggGreen12 3 3 5 3" xfId="15059" xr:uid="{00000000-0005-0000-0000-0000F4150000}"/>
    <cellStyle name="AggGreen12 3 3 5 4" xfId="19151" xr:uid="{00000000-0005-0000-0000-0000F5150000}"/>
    <cellStyle name="AggGreen12 3 3 5 5" xfId="23081" xr:uid="{00000000-0005-0000-0000-0000F6150000}"/>
    <cellStyle name="AggGreen12 3 3 5 6" xfId="27107" xr:uid="{00000000-0005-0000-0000-0000F7150000}"/>
    <cellStyle name="AggGreen12 3 3 5 7" xfId="31096" xr:uid="{00000000-0005-0000-0000-0000F8150000}"/>
    <cellStyle name="AggGreen12 3 3 5 8" xfId="34927" xr:uid="{00000000-0005-0000-0000-0000F9150000}"/>
    <cellStyle name="AggGreen12 3 3 5 9" xfId="38818" xr:uid="{00000000-0005-0000-0000-0000FA150000}"/>
    <cellStyle name="AggGreen12 3 3 6" xfId="6636" xr:uid="{00000000-0005-0000-0000-0000FB150000}"/>
    <cellStyle name="AggGreen12 3 3 7" xfId="8014" xr:uid="{00000000-0005-0000-0000-0000FC150000}"/>
    <cellStyle name="AggGreen12 3 3 8" xfId="6550" xr:uid="{00000000-0005-0000-0000-0000FD150000}"/>
    <cellStyle name="AggGreen12 3 3 9" xfId="16078" xr:uid="{00000000-0005-0000-0000-0000FE150000}"/>
    <cellStyle name="AggGreen12 3 4" xfId="2697" xr:uid="{00000000-0005-0000-0000-0000FF150000}"/>
    <cellStyle name="AggGreen12 3 4 10" xfId="28206" xr:uid="{00000000-0005-0000-0000-000000160000}"/>
    <cellStyle name="AggGreen12 3 4 11" xfId="32029" xr:uid="{00000000-0005-0000-0000-000001160000}"/>
    <cellStyle name="AggGreen12 3 4 12" xfId="35936" xr:uid="{00000000-0005-0000-0000-000002160000}"/>
    <cellStyle name="AggGreen12 3 4 13" xfId="39726" xr:uid="{00000000-0005-0000-0000-000003160000}"/>
    <cellStyle name="AggGreen12 3 4 2" xfId="4998" xr:uid="{00000000-0005-0000-0000-000004160000}"/>
    <cellStyle name="AggGreen12 3 4 2 10" xfId="41982" xr:uid="{00000000-0005-0000-0000-000005160000}"/>
    <cellStyle name="AggGreen12 3 4 2 2" xfId="10526" xr:uid="{00000000-0005-0000-0000-000006160000}"/>
    <cellStyle name="AggGreen12 3 4 2 3" xfId="14433" xr:uid="{00000000-0005-0000-0000-000007160000}"/>
    <cellStyle name="AggGreen12 3 4 2 4" xfId="18525" xr:uid="{00000000-0005-0000-0000-000008160000}"/>
    <cellStyle name="AggGreen12 3 4 2 5" xfId="22455" xr:uid="{00000000-0005-0000-0000-000009160000}"/>
    <cellStyle name="AggGreen12 3 4 2 6" xfId="26481" xr:uid="{00000000-0005-0000-0000-00000A160000}"/>
    <cellStyle name="AggGreen12 3 4 2 7" xfId="30470" xr:uid="{00000000-0005-0000-0000-00000B160000}"/>
    <cellStyle name="AggGreen12 3 4 2 8" xfId="34301" xr:uid="{00000000-0005-0000-0000-00000C160000}"/>
    <cellStyle name="AggGreen12 3 4 2 9" xfId="38192" xr:uid="{00000000-0005-0000-0000-00000D160000}"/>
    <cellStyle name="AggGreen12 3 4 3" xfId="4370" xr:uid="{00000000-0005-0000-0000-00000E160000}"/>
    <cellStyle name="AggGreen12 3 4 3 10" xfId="41354" xr:uid="{00000000-0005-0000-0000-00000F160000}"/>
    <cellStyle name="AggGreen12 3 4 3 2" xfId="9898" xr:uid="{00000000-0005-0000-0000-000010160000}"/>
    <cellStyle name="AggGreen12 3 4 3 3" xfId="13805" xr:uid="{00000000-0005-0000-0000-000011160000}"/>
    <cellStyle name="AggGreen12 3 4 3 4" xfId="17897" xr:uid="{00000000-0005-0000-0000-000012160000}"/>
    <cellStyle name="AggGreen12 3 4 3 5" xfId="21827" xr:uid="{00000000-0005-0000-0000-000013160000}"/>
    <cellStyle name="AggGreen12 3 4 3 6" xfId="25853" xr:uid="{00000000-0005-0000-0000-000014160000}"/>
    <cellStyle name="AggGreen12 3 4 3 7" xfId="29842" xr:uid="{00000000-0005-0000-0000-000015160000}"/>
    <cellStyle name="AggGreen12 3 4 3 8" xfId="33673" xr:uid="{00000000-0005-0000-0000-000016160000}"/>
    <cellStyle name="AggGreen12 3 4 3 9" xfId="37564" xr:uid="{00000000-0005-0000-0000-000017160000}"/>
    <cellStyle name="AggGreen12 3 4 4" xfId="6079" xr:uid="{00000000-0005-0000-0000-000018160000}"/>
    <cellStyle name="AggGreen12 3 4 4 10" xfId="43057" xr:uid="{00000000-0005-0000-0000-000019160000}"/>
    <cellStyle name="AggGreen12 3 4 4 2" xfId="11608" xr:uid="{00000000-0005-0000-0000-00001A160000}"/>
    <cellStyle name="AggGreen12 3 4 4 3" xfId="15512" xr:uid="{00000000-0005-0000-0000-00001B160000}"/>
    <cellStyle name="AggGreen12 3 4 4 4" xfId="19606" xr:uid="{00000000-0005-0000-0000-00001C160000}"/>
    <cellStyle name="AggGreen12 3 4 4 5" xfId="23533" xr:uid="{00000000-0005-0000-0000-00001D160000}"/>
    <cellStyle name="AggGreen12 3 4 4 6" xfId="27560" xr:uid="{00000000-0005-0000-0000-00001E160000}"/>
    <cellStyle name="AggGreen12 3 4 4 7" xfId="31545" xr:uid="{00000000-0005-0000-0000-00001F160000}"/>
    <cellStyle name="AggGreen12 3 4 4 8" xfId="35378" xr:uid="{00000000-0005-0000-0000-000020160000}"/>
    <cellStyle name="AggGreen12 3 4 4 9" xfId="39267" xr:uid="{00000000-0005-0000-0000-000021160000}"/>
    <cellStyle name="AggGreen12 3 4 5" xfId="8232" xr:uid="{00000000-0005-0000-0000-000022160000}"/>
    <cellStyle name="AggGreen12 3 4 6" xfId="12148" xr:uid="{00000000-0005-0000-0000-000023160000}"/>
    <cellStyle name="AggGreen12 3 4 7" xfId="16241" xr:uid="{00000000-0005-0000-0000-000024160000}"/>
    <cellStyle name="AggGreen12 3 4 8" xfId="20184" xr:uid="{00000000-0005-0000-0000-000025160000}"/>
    <cellStyle name="AggGreen12 3 4 9" xfId="24202" xr:uid="{00000000-0005-0000-0000-000026160000}"/>
    <cellStyle name="AggGreen12 3 5" xfId="3147" xr:uid="{00000000-0005-0000-0000-000027160000}"/>
    <cellStyle name="AggGreen12 3 5 10" xfId="32479" xr:uid="{00000000-0005-0000-0000-000028160000}"/>
    <cellStyle name="AggGreen12 3 5 11" xfId="36386" xr:uid="{00000000-0005-0000-0000-000029160000}"/>
    <cellStyle name="AggGreen12 3 5 12" xfId="40176" xr:uid="{00000000-0005-0000-0000-00002A160000}"/>
    <cellStyle name="AggGreen12 3 5 2" xfId="5448" xr:uid="{00000000-0005-0000-0000-00002B160000}"/>
    <cellStyle name="AggGreen12 3 5 2 10" xfId="42432" xr:uid="{00000000-0005-0000-0000-00002C160000}"/>
    <cellStyle name="AggGreen12 3 5 2 2" xfId="10976" xr:uid="{00000000-0005-0000-0000-00002D160000}"/>
    <cellStyle name="AggGreen12 3 5 2 3" xfId="14883" xr:uid="{00000000-0005-0000-0000-00002E160000}"/>
    <cellStyle name="AggGreen12 3 5 2 4" xfId="18975" xr:uid="{00000000-0005-0000-0000-00002F160000}"/>
    <cellStyle name="AggGreen12 3 5 2 5" xfId="22905" xr:uid="{00000000-0005-0000-0000-000030160000}"/>
    <cellStyle name="AggGreen12 3 5 2 6" xfId="26931" xr:uid="{00000000-0005-0000-0000-000031160000}"/>
    <cellStyle name="AggGreen12 3 5 2 7" xfId="30920" xr:uid="{00000000-0005-0000-0000-000032160000}"/>
    <cellStyle name="AggGreen12 3 5 2 8" xfId="34751" xr:uid="{00000000-0005-0000-0000-000033160000}"/>
    <cellStyle name="AggGreen12 3 5 2 9" xfId="38642" xr:uid="{00000000-0005-0000-0000-000034160000}"/>
    <cellStyle name="AggGreen12 3 5 3" xfId="4820" xr:uid="{00000000-0005-0000-0000-000035160000}"/>
    <cellStyle name="AggGreen12 3 5 3 10" xfId="41804" xr:uid="{00000000-0005-0000-0000-000036160000}"/>
    <cellStyle name="AggGreen12 3 5 3 2" xfId="10348" xr:uid="{00000000-0005-0000-0000-000037160000}"/>
    <cellStyle name="AggGreen12 3 5 3 3" xfId="14255" xr:uid="{00000000-0005-0000-0000-000038160000}"/>
    <cellStyle name="AggGreen12 3 5 3 4" xfId="18347" xr:uid="{00000000-0005-0000-0000-000039160000}"/>
    <cellStyle name="AggGreen12 3 5 3 5" xfId="22277" xr:uid="{00000000-0005-0000-0000-00003A160000}"/>
    <cellStyle name="AggGreen12 3 5 3 6" xfId="26303" xr:uid="{00000000-0005-0000-0000-00003B160000}"/>
    <cellStyle name="AggGreen12 3 5 3 7" xfId="30292" xr:uid="{00000000-0005-0000-0000-00003C160000}"/>
    <cellStyle name="AggGreen12 3 5 3 8" xfId="34123" xr:uid="{00000000-0005-0000-0000-00003D160000}"/>
    <cellStyle name="AggGreen12 3 5 3 9" xfId="38014" xr:uid="{00000000-0005-0000-0000-00003E160000}"/>
    <cellStyle name="AggGreen12 3 5 4" xfId="8682" xr:uid="{00000000-0005-0000-0000-00003F160000}"/>
    <cellStyle name="AggGreen12 3 5 5" xfId="12598" xr:uid="{00000000-0005-0000-0000-000040160000}"/>
    <cellStyle name="AggGreen12 3 5 6" xfId="16691" xr:uid="{00000000-0005-0000-0000-000041160000}"/>
    <cellStyle name="AggGreen12 3 5 7" xfId="20634" xr:uid="{00000000-0005-0000-0000-000042160000}"/>
    <cellStyle name="AggGreen12 3 5 8" xfId="24652" xr:uid="{00000000-0005-0000-0000-000043160000}"/>
    <cellStyle name="AggGreen12 3 5 9" xfId="28656" xr:uid="{00000000-0005-0000-0000-000044160000}"/>
    <cellStyle name="AggGreen12 3 6" xfId="3642" xr:uid="{00000000-0005-0000-0000-000045160000}"/>
    <cellStyle name="AggGreen12 3 6 10" xfId="40626" xr:uid="{00000000-0005-0000-0000-000046160000}"/>
    <cellStyle name="AggGreen12 3 6 2" xfId="9170" xr:uid="{00000000-0005-0000-0000-000047160000}"/>
    <cellStyle name="AggGreen12 3 6 3" xfId="13077" xr:uid="{00000000-0005-0000-0000-000048160000}"/>
    <cellStyle name="AggGreen12 3 6 4" xfId="17169" xr:uid="{00000000-0005-0000-0000-000049160000}"/>
    <cellStyle name="AggGreen12 3 6 5" xfId="21099" xr:uid="{00000000-0005-0000-0000-00004A160000}"/>
    <cellStyle name="AggGreen12 3 6 6" xfId="25125" xr:uid="{00000000-0005-0000-0000-00004B160000}"/>
    <cellStyle name="AggGreen12 3 6 7" xfId="29114" xr:uid="{00000000-0005-0000-0000-00004C160000}"/>
    <cellStyle name="AggGreen12 3 6 8" xfId="32945" xr:uid="{00000000-0005-0000-0000-00004D160000}"/>
    <cellStyle name="AggGreen12 3 6 9" xfId="36836" xr:uid="{00000000-0005-0000-0000-00004E160000}"/>
    <cellStyle name="AggGreen12 3 7" xfId="5621" xr:uid="{00000000-0005-0000-0000-00004F160000}"/>
    <cellStyle name="AggGreen12 3 7 10" xfId="42605" xr:uid="{00000000-0005-0000-0000-000050160000}"/>
    <cellStyle name="AggGreen12 3 7 2" xfId="11149" xr:uid="{00000000-0005-0000-0000-000051160000}"/>
    <cellStyle name="AggGreen12 3 7 3" xfId="15056" xr:uid="{00000000-0005-0000-0000-000052160000}"/>
    <cellStyle name="AggGreen12 3 7 4" xfId="19148" xr:uid="{00000000-0005-0000-0000-000053160000}"/>
    <cellStyle name="AggGreen12 3 7 5" xfId="23078" xr:uid="{00000000-0005-0000-0000-000054160000}"/>
    <cellStyle name="AggGreen12 3 7 6" xfId="27104" xr:uid="{00000000-0005-0000-0000-000055160000}"/>
    <cellStyle name="AggGreen12 3 7 7" xfId="31093" xr:uid="{00000000-0005-0000-0000-000056160000}"/>
    <cellStyle name="AggGreen12 3 7 8" xfId="34924" xr:uid="{00000000-0005-0000-0000-000057160000}"/>
    <cellStyle name="AggGreen12 3 7 9" xfId="38815" xr:uid="{00000000-0005-0000-0000-000058160000}"/>
    <cellStyle name="AggGreen12 3 8" xfId="6633" xr:uid="{00000000-0005-0000-0000-000059160000}"/>
    <cellStyle name="AggGreen12 3 9" xfId="8017" xr:uid="{00000000-0005-0000-0000-00005A160000}"/>
    <cellStyle name="AggGreen12 4" xfId="185" xr:uid="{00000000-0005-0000-0000-00005B160000}"/>
    <cellStyle name="AggGreen12 4 10" xfId="8013" xr:uid="{00000000-0005-0000-0000-00005C160000}"/>
    <cellStyle name="AggGreen12 4 11" xfId="6551" xr:uid="{00000000-0005-0000-0000-00005D160000}"/>
    <cellStyle name="AggGreen12 4 12" xfId="16077" xr:uid="{00000000-0005-0000-0000-00005E160000}"/>
    <cellStyle name="AggGreen12 4 13" xfId="7116" xr:uid="{00000000-0005-0000-0000-00005F160000}"/>
    <cellStyle name="AggGreen12 4 14" xfId="23989" xr:uid="{00000000-0005-0000-0000-000060160000}"/>
    <cellStyle name="AggGreen12 4 15" xfId="28072" xr:uid="{00000000-0005-0000-0000-000061160000}"/>
    <cellStyle name="AggGreen12 4 16" xfId="7405" xr:uid="{00000000-0005-0000-0000-000062160000}"/>
    <cellStyle name="AggGreen12 4 17" xfId="35834" xr:uid="{00000000-0005-0000-0000-000063160000}"/>
    <cellStyle name="AggGreen12 4 2" xfId="186" xr:uid="{00000000-0005-0000-0000-000064160000}"/>
    <cellStyle name="AggGreen12 4 2 10" xfId="16076" xr:uid="{00000000-0005-0000-0000-000065160000}"/>
    <cellStyle name="AggGreen12 4 2 11" xfId="7117" xr:uid="{00000000-0005-0000-0000-000066160000}"/>
    <cellStyle name="AggGreen12 4 2 12" xfId="23988" xr:uid="{00000000-0005-0000-0000-000067160000}"/>
    <cellStyle name="AggGreen12 4 2 13" xfId="28071" xr:uid="{00000000-0005-0000-0000-000068160000}"/>
    <cellStyle name="AggGreen12 4 2 14" xfId="8057" xr:uid="{00000000-0005-0000-0000-000069160000}"/>
    <cellStyle name="AggGreen12 4 2 15" xfId="35833" xr:uid="{00000000-0005-0000-0000-00006A160000}"/>
    <cellStyle name="AggGreen12 4 2 2" xfId="187" xr:uid="{00000000-0005-0000-0000-00006B160000}"/>
    <cellStyle name="AggGreen12 4 2 2 10" xfId="7436" xr:uid="{00000000-0005-0000-0000-00006C160000}"/>
    <cellStyle name="AggGreen12 4 2 2 11" xfId="23987" xr:uid="{00000000-0005-0000-0000-00006D160000}"/>
    <cellStyle name="AggGreen12 4 2 2 12" xfId="28070" xr:uid="{00000000-0005-0000-0000-00006E160000}"/>
    <cellStyle name="AggGreen12 4 2 2 13" xfId="6905" xr:uid="{00000000-0005-0000-0000-00006F160000}"/>
    <cellStyle name="AggGreen12 4 2 2 14" xfId="35832" xr:uid="{00000000-0005-0000-0000-000070160000}"/>
    <cellStyle name="AggGreen12 4 2 2 2" xfId="2703" xr:uid="{00000000-0005-0000-0000-000071160000}"/>
    <cellStyle name="AggGreen12 4 2 2 2 10" xfId="28212" xr:uid="{00000000-0005-0000-0000-000072160000}"/>
    <cellStyle name="AggGreen12 4 2 2 2 11" xfId="32035" xr:uid="{00000000-0005-0000-0000-000073160000}"/>
    <cellStyle name="AggGreen12 4 2 2 2 12" xfId="35942" xr:uid="{00000000-0005-0000-0000-000074160000}"/>
    <cellStyle name="AggGreen12 4 2 2 2 13" xfId="39732" xr:uid="{00000000-0005-0000-0000-000075160000}"/>
    <cellStyle name="AggGreen12 4 2 2 2 2" xfId="5004" xr:uid="{00000000-0005-0000-0000-000076160000}"/>
    <cellStyle name="AggGreen12 4 2 2 2 2 10" xfId="41988" xr:uid="{00000000-0005-0000-0000-000077160000}"/>
    <cellStyle name="AggGreen12 4 2 2 2 2 2" xfId="10532" xr:uid="{00000000-0005-0000-0000-000078160000}"/>
    <cellStyle name="AggGreen12 4 2 2 2 2 3" xfId="14439" xr:uid="{00000000-0005-0000-0000-000079160000}"/>
    <cellStyle name="AggGreen12 4 2 2 2 2 4" xfId="18531" xr:uid="{00000000-0005-0000-0000-00007A160000}"/>
    <cellStyle name="AggGreen12 4 2 2 2 2 5" xfId="22461" xr:uid="{00000000-0005-0000-0000-00007B160000}"/>
    <cellStyle name="AggGreen12 4 2 2 2 2 6" xfId="26487" xr:uid="{00000000-0005-0000-0000-00007C160000}"/>
    <cellStyle name="AggGreen12 4 2 2 2 2 7" xfId="30476" xr:uid="{00000000-0005-0000-0000-00007D160000}"/>
    <cellStyle name="AggGreen12 4 2 2 2 2 8" xfId="34307" xr:uid="{00000000-0005-0000-0000-00007E160000}"/>
    <cellStyle name="AggGreen12 4 2 2 2 2 9" xfId="38198" xr:uid="{00000000-0005-0000-0000-00007F160000}"/>
    <cellStyle name="AggGreen12 4 2 2 2 3" xfId="4376" xr:uid="{00000000-0005-0000-0000-000080160000}"/>
    <cellStyle name="AggGreen12 4 2 2 2 3 10" xfId="41360" xr:uid="{00000000-0005-0000-0000-000081160000}"/>
    <cellStyle name="AggGreen12 4 2 2 2 3 2" xfId="9904" xr:uid="{00000000-0005-0000-0000-000082160000}"/>
    <cellStyle name="AggGreen12 4 2 2 2 3 3" xfId="13811" xr:uid="{00000000-0005-0000-0000-000083160000}"/>
    <cellStyle name="AggGreen12 4 2 2 2 3 4" xfId="17903" xr:uid="{00000000-0005-0000-0000-000084160000}"/>
    <cellStyle name="AggGreen12 4 2 2 2 3 5" xfId="21833" xr:uid="{00000000-0005-0000-0000-000085160000}"/>
    <cellStyle name="AggGreen12 4 2 2 2 3 6" xfId="25859" xr:uid="{00000000-0005-0000-0000-000086160000}"/>
    <cellStyle name="AggGreen12 4 2 2 2 3 7" xfId="29848" xr:uid="{00000000-0005-0000-0000-000087160000}"/>
    <cellStyle name="AggGreen12 4 2 2 2 3 8" xfId="33679" xr:uid="{00000000-0005-0000-0000-000088160000}"/>
    <cellStyle name="AggGreen12 4 2 2 2 3 9" xfId="37570" xr:uid="{00000000-0005-0000-0000-000089160000}"/>
    <cellStyle name="AggGreen12 4 2 2 2 4" xfId="6085" xr:uid="{00000000-0005-0000-0000-00008A160000}"/>
    <cellStyle name="AggGreen12 4 2 2 2 4 10" xfId="43063" xr:uid="{00000000-0005-0000-0000-00008B160000}"/>
    <cellStyle name="AggGreen12 4 2 2 2 4 2" xfId="11614" xr:uid="{00000000-0005-0000-0000-00008C160000}"/>
    <cellStyle name="AggGreen12 4 2 2 2 4 3" xfId="15518" xr:uid="{00000000-0005-0000-0000-00008D160000}"/>
    <cellStyle name="AggGreen12 4 2 2 2 4 4" xfId="19612" xr:uid="{00000000-0005-0000-0000-00008E160000}"/>
    <cellStyle name="AggGreen12 4 2 2 2 4 5" xfId="23539" xr:uid="{00000000-0005-0000-0000-00008F160000}"/>
    <cellStyle name="AggGreen12 4 2 2 2 4 6" xfId="27566" xr:uid="{00000000-0005-0000-0000-000090160000}"/>
    <cellStyle name="AggGreen12 4 2 2 2 4 7" xfId="31551" xr:uid="{00000000-0005-0000-0000-000091160000}"/>
    <cellStyle name="AggGreen12 4 2 2 2 4 8" xfId="35384" xr:uid="{00000000-0005-0000-0000-000092160000}"/>
    <cellStyle name="AggGreen12 4 2 2 2 4 9" xfId="39273" xr:uid="{00000000-0005-0000-0000-000093160000}"/>
    <cellStyle name="AggGreen12 4 2 2 2 5" xfId="8238" xr:uid="{00000000-0005-0000-0000-000094160000}"/>
    <cellStyle name="AggGreen12 4 2 2 2 6" xfId="12154" xr:uid="{00000000-0005-0000-0000-000095160000}"/>
    <cellStyle name="AggGreen12 4 2 2 2 7" xfId="16247" xr:uid="{00000000-0005-0000-0000-000096160000}"/>
    <cellStyle name="AggGreen12 4 2 2 2 8" xfId="20190" xr:uid="{00000000-0005-0000-0000-000097160000}"/>
    <cellStyle name="AggGreen12 4 2 2 2 9" xfId="24208" xr:uid="{00000000-0005-0000-0000-000098160000}"/>
    <cellStyle name="AggGreen12 4 2 2 3" xfId="3153" xr:uid="{00000000-0005-0000-0000-000099160000}"/>
    <cellStyle name="AggGreen12 4 2 2 3 10" xfId="32485" xr:uid="{00000000-0005-0000-0000-00009A160000}"/>
    <cellStyle name="AggGreen12 4 2 2 3 11" xfId="36392" xr:uid="{00000000-0005-0000-0000-00009B160000}"/>
    <cellStyle name="AggGreen12 4 2 2 3 12" xfId="40182" xr:uid="{00000000-0005-0000-0000-00009C160000}"/>
    <cellStyle name="AggGreen12 4 2 2 3 2" xfId="5454" xr:uid="{00000000-0005-0000-0000-00009D160000}"/>
    <cellStyle name="AggGreen12 4 2 2 3 2 10" xfId="42438" xr:uid="{00000000-0005-0000-0000-00009E160000}"/>
    <cellStyle name="AggGreen12 4 2 2 3 2 2" xfId="10982" xr:uid="{00000000-0005-0000-0000-00009F160000}"/>
    <cellStyle name="AggGreen12 4 2 2 3 2 3" xfId="14889" xr:uid="{00000000-0005-0000-0000-0000A0160000}"/>
    <cellStyle name="AggGreen12 4 2 2 3 2 4" xfId="18981" xr:uid="{00000000-0005-0000-0000-0000A1160000}"/>
    <cellStyle name="AggGreen12 4 2 2 3 2 5" xfId="22911" xr:uid="{00000000-0005-0000-0000-0000A2160000}"/>
    <cellStyle name="AggGreen12 4 2 2 3 2 6" xfId="26937" xr:uid="{00000000-0005-0000-0000-0000A3160000}"/>
    <cellStyle name="AggGreen12 4 2 2 3 2 7" xfId="30926" xr:uid="{00000000-0005-0000-0000-0000A4160000}"/>
    <cellStyle name="AggGreen12 4 2 2 3 2 8" xfId="34757" xr:uid="{00000000-0005-0000-0000-0000A5160000}"/>
    <cellStyle name="AggGreen12 4 2 2 3 2 9" xfId="38648" xr:uid="{00000000-0005-0000-0000-0000A6160000}"/>
    <cellStyle name="AggGreen12 4 2 2 3 3" xfId="4826" xr:uid="{00000000-0005-0000-0000-0000A7160000}"/>
    <cellStyle name="AggGreen12 4 2 2 3 3 10" xfId="41810" xr:uid="{00000000-0005-0000-0000-0000A8160000}"/>
    <cellStyle name="AggGreen12 4 2 2 3 3 2" xfId="10354" xr:uid="{00000000-0005-0000-0000-0000A9160000}"/>
    <cellStyle name="AggGreen12 4 2 2 3 3 3" xfId="14261" xr:uid="{00000000-0005-0000-0000-0000AA160000}"/>
    <cellStyle name="AggGreen12 4 2 2 3 3 4" xfId="18353" xr:uid="{00000000-0005-0000-0000-0000AB160000}"/>
    <cellStyle name="AggGreen12 4 2 2 3 3 5" xfId="22283" xr:uid="{00000000-0005-0000-0000-0000AC160000}"/>
    <cellStyle name="AggGreen12 4 2 2 3 3 6" xfId="26309" xr:uid="{00000000-0005-0000-0000-0000AD160000}"/>
    <cellStyle name="AggGreen12 4 2 2 3 3 7" xfId="30298" xr:uid="{00000000-0005-0000-0000-0000AE160000}"/>
    <cellStyle name="AggGreen12 4 2 2 3 3 8" xfId="34129" xr:uid="{00000000-0005-0000-0000-0000AF160000}"/>
    <cellStyle name="AggGreen12 4 2 2 3 3 9" xfId="38020" xr:uid="{00000000-0005-0000-0000-0000B0160000}"/>
    <cellStyle name="AggGreen12 4 2 2 3 4" xfId="8688" xr:uid="{00000000-0005-0000-0000-0000B1160000}"/>
    <cellStyle name="AggGreen12 4 2 2 3 5" xfId="12604" xr:uid="{00000000-0005-0000-0000-0000B2160000}"/>
    <cellStyle name="AggGreen12 4 2 2 3 6" xfId="16697" xr:uid="{00000000-0005-0000-0000-0000B3160000}"/>
    <cellStyle name="AggGreen12 4 2 2 3 7" xfId="20640" xr:uid="{00000000-0005-0000-0000-0000B4160000}"/>
    <cellStyle name="AggGreen12 4 2 2 3 8" xfId="24658" xr:uid="{00000000-0005-0000-0000-0000B5160000}"/>
    <cellStyle name="AggGreen12 4 2 2 3 9" xfId="28662" xr:uid="{00000000-0005-0000-0000-0000B6160000}"/>
    <cellStyle name="AggGreen12 4 2 2 4" xfId="3648" xr:uid="{00000000-0005-0000-0000-0000B7160000}"/>
    <cellStyle name="AggGreen12 4 2 2 4 10" xfId="40632" xr:uid="{00000000-0005-0000-0000-0000B8160000}"/>
    <cellStyle name="AggGreen12 4 2 2 4 2" xfId="9176" xr:uid="{00000000-0005-0000-0000-0000B9160000}"/>
    <cellStyle name="AggGreen12 4 2 2 4 3" xfId="13083" xr:uid="{00000000-0005-0000-0000-0000BA160000}"/>
    <cellStyle name="AggGreen12 4 2 2 4 4" xfId="17175" xr:uid="{00000000-0005-0000-0000-0000BB160000}"/>
    <cellStyle name="AggGreen12 4 2 2 4 5" xfId="21105" xr:uid="{00000000-0005-0000-0000-0000BC160000}"/>
    <cellStyle name="AggGreen12 4 2 2 4 6" xfId="25131" xr:uid="{00000000-0005-0000-0000-0000BD160000}"/>
    <cellStyle name="AggGreen12 4 2 2 4 7" xfId="29120" xr:uid="{00000000-0005-0000-0000-0000BE160000}"/>
    <cellStyle name="AggGreen12 4 2 2 4 8" xfId="32951" xr:uid="{00000000-0005-0000-0000-0000BF160000}"/>
    <cellStyle name="AggGreen12 4 2 2 4 9" xfId="36842" xr:uid="{00000000-0005-0000-0000-0000C0160000}"/>
    <cellStyle name="AggGreen12 4 2 2 5" xfId="5627" xr:uid="{00000000-0005-0000-0000-0000C1160000}"/>
    <cellStyle name="AggGreen12 4 2 2 5 10" xfId="42611" xr:uid="{00000000-0005-0000-0000-0000C2160000}"/>
    <cellStyle name="AggGreen12 4 2 2 5 2" xfId="11155" xr:uid="{00000000-0005-0000-0000-0000C3160000}"/>
    <cellStyle name="AggGreen12 4 2 2 5 3" xfId="15062" xr:uid="{00000000-0005-0000-0000-0000C4160000}"/>
    <cellStyle name="AggGreen12 4 2 2 5 4" xfId="19154" xr:uid="{00000000-0005-0000-0000-0000C5160000}"/>
    <cellStyle name="AggGreen12 4 2 2 5 5" xfId="23084" xr:uid="{00000000-0005-0000-0000-0000C6160000}"/>
    <cellStyle name="AggGreen12 4 2 2 5 6" xfId="27110" xr:uid="{00000000-0005-0000-0000-0000C7160000}"/>
    <cellStyle name="AggGreen12 4 2 2 5 7" xfId="31099" xr:uid="{00000000-0005-0000-0000-0000C8160000}"/>
    <cellStyle name="AggGreen12 4 2 2 5 8" xfId="34930" xr:uid="{00000000-0005-0000-0000-0000C9160000}"/>
    <cellStyle name="AggGreen12 4 2 2 5 9" xfId="38821" xr:uid="{00000000-0005-0000-0000-0000CA160000}"/>
    <cellStyle name="AggGreen12 4 2 2 6" xfId="6639" xr:uid="{00000000-0005-0000-0000-0000CB160000}"/>
    <cellStyle name="AggGreen12 4 2 2 7" xfId="8011" xr:uid="{00000000-0005-0000-0000-0000CC160000}"/>
    <cellStyle name="AggGreen12 4 2 2 8" xfId="6552" xr:uid="{00000000-0005-0000-0000-0000CD160000}"/>
    <cellStyle name="AggGreen12 4 2 2 9" xfId="16075" xr:uid="{00000000-0005-0000-0000-0000CE160000}"/>
    <cellStyle name="AggGreen12 4 2 3" xfId="2702" xr:uid="{00000000-0005-0000-0000-0000CF160000}"/>
    <cellStyle name="AggGreen12 4 2 3 10" xfId="28211" xr:uid="{00000000-0005-0000-0000-0000D0160000}"/>
    <cellStyle name="AggGreen12 4 2 3 11" xfId="32034" xr:uid="{00000000-0005-0000-0000-0000D1160000}"/>
    <cellStyle name="AggGreen12 4 2 3 12" xfId="35941" xr:uid="{00000000-0005-0000-0000-0000D2160000}"/>
    <cellStyle name="AggGreen12 4 2 3 13" xfId="39731" xr:uid="{00000000-0005-0000-0000-0000D3160000}"/>
    <cellStyle name="AggGreen12 4 2 3 2" xfId="5003" xr:uid="{00000000-0005-0000-0000-0000D4160000}"/>
    <cellStyle name="AggGreen12 4 2 3 2 10" xfId="41987" xr:uid="{00000000-0005-0000-0000-0000D5160000}"/>
    <cellStyle name="AggGreen12 4 2 3 2 2" xfId="10531" xr:uid="{00000000-0005-0000-0000-0000D6160000}"/>
    <cellStyle name="AggGreen12 4 2 3 2 3" xfId="14438" xr:uid="{00000000-0005-0000-0000-0000D7160000}"/>
    <cellStyle name="AggGreen12 4 2 3 2 4" xfId="18530" xr:uid="{00000000-0005-0000-0000-0000D8160000}"/>
    <cellStyle name="AggGreen12 4 2 3 2 5" xfId="22460" xr:uid="{00000000-0005-0000-0000-0000D9160000}"/>
    <cellStyle name="AggGreen12 4 2 3 2 6" xfId="26486" xr:uid="{00000000-0005-0000-0000-0000DA160000}"/>
    <cellStyle name="AggGreen12 4 2 3 2 7" xfId="30475" xr:uid="{00000000-0005-0000-0000-0000DB160000}"/>
    <cellStyle name="AggGreen12 4 2 3 2 8" xfId="34306" xr:uid="{00000000-0005-0000-0000-0000DC160000}"/>
    <cellStyle name="AggGreen12 4 2 3 2 9" xfId="38197" xr:uid="{00000000-0005-0000-0000-0000DD160000}"/>
    <cellStyle name="AggGreen12 4 2 3 3" xfId="4375" xr:uid="{00000000-0005-0000-0000-0000DE160000}"/>
    <cellStyle name="AggGreen12 4 2 3 3 10" xfId="41359" xr:uid="{00000000-0005-0000-0000-0000DF160000}"/>
    <cellStyle name="AggGreen12 4 2 3 3 2" xfId="9903" xr:uid="{00000000-0005-0000-0000-0000E0160000}"/>
    <cellStyle name="AggGreen12 4 2 3 3 3" xfId="13810" xr:uid="{00000000-0005-0000-0000-0000E1160000}"/>
    <cellStyle name="AggGreen12 4 2 3 3 4" xfId="17902" xr:uid="{00000000-0005-0000-0000-0000E2160000}"/>
    <cellStyle name="AggGreen12 4 2 3 3 5" xfId="21832" xr:uid="{00000000-0005-0000-0000-0000E3160000}"/>
    <cellStyle name="AggGreen12 4 2 3 3 6" xfId="25858" xr:uid="{00000000-0005-0000-0000-0000E4160000}"/>
    <cellStyle name="AggGreen12 4 2 3 3 7" xfId="29847" xr:uid="{00000000-0005-0000-0000-0000E5160000}"/>
    <cellStyle name="AggGreen12 4 2 3 3 8" xfId="33678" xr:uid="{00000000-0005-0000-0000-0000E6160000}"/>
    <cellStyle name="AggGreen12 4 2 3 3 9" xfId="37569" xr:uid="{00000000-0005-0000-0000-0000E7160000}"/>
    <cellStyle name="AggGreen12 4 2 3 4" xfId="6084" xr:uid="{00000000-0005-0000-0000-0000E8160000}"/>
    <cellStyle name="AggGreen12 4 2 3 4 10" xfId="43062" xr:uid="{00000000-0005-0000-0000-0000E9160000}"/>
    <cellStyle name="AggGreen12 4 2 3 4 2" xfId="11613" xr:uid="{00000000-0005-0000-0000-0000EA160000}"/>
    <cellStyle name="AggGreen12 4 2 3 4 3" xfId="15517" xr:uid="{00000000-0005-0000-0000-0000EB160000}"/>
    <cellStyle name="AggGreen12 4 2 3 4 4" xfId="19611" xr:uid="{00000000-0005-0000-0000-0000EC160000}"/>
    <cellStyle name="AggGreen12 4 2 3 4 5" xfId="23538" xr:uid="{00000000-0005-0000-0000-0000ED160000}"/>
    <cellStyle name="AggGreen12 4 2 3 4 6" xfId="27565" xr:uid="{00000000-0005-0000-0000-0000EE160000}"/>
    <cellStyle name="AggGreen12 4 2 3 4 7" xfId="31550" xr:uid="{00000000-0005-0000-0000-0000EF160000}"/>
    <cellStyle name="AggGreen12 4 2 3 4 8" xfId="35383" xr:uid="{00000000-0005-0000-0000-0000F0160000}"/>
    <cellStyle name="AggGreen12 4 2 3 4 9" xfId="39272" xr:uid="{00000000-0005-0000-0000-0000F1160000}"/>
    <cellStyle name="AggGreen12 4 2 3 5" xfId="8237" xr:uid="{00000000-0005-0000-0000-0000F2160000}"/>
    <cellStyle name="AggGreen12 4 2 3 6" xfId="12153" xr:uid="{00000000-0005-0000-0000-0000F3160000}"/>
    <cellStyle name="AggGreen12 4 2 3 7" xfId="16246" xr:uid="{00000000-0005-0000-0000-0000F4160000}"/>
    <cellStyle name="AggGreen12 4 2 3 8" xfId="20189" xr:uid="{00000000-0005-0000-0000-0000F5160000}"/>
    <cellStyle name="AggGreen12 4 2 3 9" xfId="24207" xr:uid="{00000000-0005-0000-0000-0000F6160000}"/>
    <cellStyle name="AggGreen12 4 2 4" xfId="3152" xr:uid="{00000000-0005-0000-0000-0000F7160000}"/>
    <cellStyle name="AggGreen12 4 2 4 10" xfId="32484" xr:uid="{00000000-0005-0000-0000-0000F8160000}"/>
    <cellStyle name="AggGreen12 4 2 4 11" xfId="36391" xr:uid="{00000000-0005-0000-0000-0000F9160000}"/>
    <cellStyle name="AggGreen12 4 2 4 12" xfId="40181" xr:uid="{00000000-0005-0000-0000-0000FA160000}"/>
    <cellStyle name="AggGreen12 4 2 4 2" xfId="5453" xr:uid="{00000000-0005-0000-0000-0000FB160000}"/>
    <cellStyle name="AggGreen12 4 2 4 2 10" xfId="42437" xr:uid="{00000000-0005-0000-0000-0000FC160000}"/>
    <cellStyle name="AggGreen12 4 2 4 2 2" xfId="10981" xr:uid="{00000000-0005-0000-0000-0000FD160000}"/>
    <cellStyle name="AggGreen12 4 2 4 2 3" xfId="14888" xr:uid="{00000000-0005-0000-0000-0000FE160000}"/>
    <cellStyle name="AggGreen12 4 2 4 2 4" xfId="18980" xr:uid="{00000000-0005-0000-0000-0000FF160000}"/>
    <cellStyle name="AggGreen12 4 2 4 2 5" xfId="22910" xr:uid="{00000000-0005-0000-0000-000000170000}"/>
    <cellStyle name="AggGreen12 4 2 4 2 6" xfId="26936" xr:uid="{00000000-0005-0000-0000-000001170000}"/>
    <cellStyle name="AggGreen12 4 2 4 2 7" xfId="30925" xr:uid="{00000000-0005-0000-0000-000002170000}"/>
    <cellStyle name="AggGreen12 4 2 4 2 8" xfId="34756" xr:uid="{00000000-0005-0000-0000-000003170000}"/>
    <cellStyle name="AggGreen12 4 2 4 2 9" xfId="38647" xr:uid="{00000000-0005-0000-0000-000004170000}"/>
    <cellStyle name="AggGreen12 4 2 4 3" xfId="4825" xr:uid="{00000000-0005-0000-0000-000005170000}"/>
    <cellStyle name="AggGreen12 4 2 4 3 10" xfId="41809" xr:uid="{00000000-0005-0000-0000-000006170000}"/>
    <cellStyle name="AggGreen12 4 2 4 3 2" xfId="10353" xr:uid="{00000000-0005-0000-0000-000007170000}"/>
    <cellStyle name="AggGreen12 4 2 4 3 3" xfId="14260" xr:uid="{00000000-0005-0000-0000-000008170000}"/>
    <cellStyle name="AggGreen12 4 2 4 3 4" xfId="18352" xr:uid="{00000000-0005-0000-0000-000009170000}"/>
    <cellStyle name="AggGreen12 4 2 4 3 5" xfId="22282" xr:uid="{00000000-0005-0000-0000-00000A170000}"/>
    <cellStyle name="AggGreen12 4 2 4 3 6" xfId="26308" xr:uid="{00000000-0005-0000-0000-00000B170000}"/>
    <cellStyle name="AggGreen12 4 2 4 3 7" xfId="30297" xr:uid="{00000000-0005-0000-0000-00000C170000}"/>
    <cellStyle name="AggGreen12 4 2 4 3 8" xfId="34128" xr:uid="{00000000-0005-0000-0000-00000D170000}"/>
    <cellStyle name="AggGreen12 4 2 4 3 9" xfId="38019" xr:uid="{00000000-0005-0000-0000-00000E170000}"/>
    <cellStyle name="AggGreen12 4 2 4 4" xfId="8687" xr:uid="{00000000-0005-0000-0000-00000F170000}"/>
    <cellStyle name="AggGreen12 4 2 4 5" xfId="12603" xr:uid="{00000000-0005-0000-0000-000010170000}"/>
    <cellStyle name="AggGreen12 4 2 4 6" xfId="16696" xr:uid="{00000000-0005-0000-0000-000011170000}"/>
    <cellStyle name="AggGreen12 4 2 4 7" xfId="20639" xr:uid="{00000000-0005-0000-0000-000012170000}"/>
    <cellStyle name="AggGreen12 4 2 4 8" xfId="24657" xr:uid="{00000000-0005-0000-0000-000013170000}"/>
    <cellStyle name="AggGreen12 4 2 4 9" xfId="28661" xr:uid="{00000000-0005-0000-0000-000014170000}"/>
    <cellStyle name="AggGreen12 4 2 5" xfId="3647" xr:uid="{00000000-0005-0000-0000-000015170000}"/>
    <cellStyle name="AggGreen12 4 2 5 10" xfId="40631" xr:uid="{00000000-0005-0000-0000-000016170000}"/>
    <cellStyle name="AggGreen12 4 2 5 2" xfId="9175" xr:uid="{00000000-0005-0000-0000-000017170000}"/>
    <cellStyle name="AggGreen12 4 2 5 3" xfId="13082" xr:uid="{00000000-0005-0000-0000-000018170000}"/>
    <cellStyle name="AggGreen12 4 2 5 4" xfId="17174" xr:uid="{00000000-0005-0000-0000-000019170000}"/>
    <cellStyle name="AggGreen12 4 2 5 5" xfId="21104" xr:uid="{00000000-0005-0000-0000-00001A170000}"/>
    <cellStyle name="AggGreen12 4 2 5 6" xfId="25130" xr:uid="{00000000-0005-0000-0000-00001B170000}"/>
    <cellStyle name="AggGreen12 4 2 5 7" xfId="29119" xr:uid="{00000000-0005-0000-0000-00001C170000}"/>
    <cellStyle name="AggGreen12 4 2 5 8" xfId="32950" xr:uid="{00000000-0005-0000-0000-00001D170000}"/>
    <cellStyle name="AggGreen12 4 2 5 9" xfId="36841" xr:uid="{00000000-0005-0000-0000-00001E170000}"/>
    <cellStyle name="AggGreen12 4 2 6" xfId="5626" xr:uid="{00000000-0005-0000-0000-00001F170000}"/>
    <cellStyle name="AggGreen12 4 2 6 10" xfId="42610" xr:uid="{00000000-0005-0000-0000-000020170000}"/>
    <cellStyle name="AggGreen12 4 2 6 2" xfId="11154" xr:uid="{00000000-0005-0000-0000-000021170000}"/>
    <cellStyle name="AggGreen12 4 2 6 3" xfId="15061" xr:uid="{00000000-0005-0000-0000-000022170000}"/>
    <cellStyle name="AggGreen12 4 2 6 4" xfId="19153" xr:uid="{00000000-0005-0000-0000-000023170000}"/>
    <cellStyle name="AggGreen12 4 2 6 5" xfId="23083" xr:uid="{00000000-0005-0000-0000-000024170000}"/>
    <cellStyle name="AggGreen12 4 2 6 6" xfId="27109" xr:uid="{00000000-0005-0000-0000-000025170000}"/>
    <cellStyle name="AggGreen12 4 2 6 7" xfId="31098" xr:uid="{00000000-0005-0000-0000-000026170000}"/>
    <cellStyle name="AggGreen12 4 2 6 8" xfId="34929" xr:uid="{00000000-0005-0000-0000-000027170000}"/>
    <cellStyle name="AggGreen12 4 2 6 9" xfId="38820" xr:uid="{00000000-0005-0000-0000-000028170000}"/>
    <cellStyle name="AggGreen12 4 2 7" xfId="6638" xr:uid="{00000000-0005-0000-0000-000029170000}"/>
    <cellStyle name="AggGreen12 4 2 8" xfId="8012" xr:uid="{00000000-0005-0000-0000-00002A170000}"/>
    <cellStyle name="AggGreen12 4 2 9" xfId="8134" xr:uid="{00000000-0005-0000-0000-00002B170000}"/>
    <cellStyle name="AggGreen12 4 3" xfId="188" xr:uid="{00000000-0005-0000-0000-00002C170000}"/>
    <cellStyle name="AggGreen12 4 3 10" xfId="16074" xr:uid="{00000000-0005-0000-0000-00002D170000}"/>
    <cellStyle name="AggGreen12 4 3 11" xfId="12030" xr:uid="{00000000-0005-0000-0000-00002E170000}"/>
    <cellStyle name="AggGreen12 4 3 12" xfId="23986" xr:uid="{00000000-0005-0000-0000-00002F170000}"/>
    <cellStyle name="AggGreen12 4 3 13" xfId="28069" xr:uid="{00000000-0005-0000-0000-000030170000}"/>
    <cellStyle name="AggGreen12 4 3 14" xfId="24077" xr:uid="{00000000-0005-0000-0000-000031170000}"/>
    <cellStyle name="AggGreen12 4 3 15" xfId="35831" xr:uid="{00000000-0005-0000-0000-000032170000}"/>
    <cellStyle name="AggGreen12 4 3 2" xfId="189" xr:uid="{00000000-0005-0000-0000-000033170000}"/>
    <cellStyle name="AggGreen12 4 3 2 10" xfId="12029" xr:uid="{00000000-0005-0000-0000-000034170000}"/>
    <cellStyle name="AggGreen12 4 3 2 11" xfId="23985" xr:uid="{00000000-0005-0000-0000-000035170000}"/>
    <cellStyle name="AggGreen12 4 3 2 12" xfId="28068" xr:uid="{00000000-0005-0000-0000-000036170000}"/>
    <cellStyle name="AggGreen12 4 3 2 13" xfId="24076" xr:uid="{00000000-0005-0000-0000-000037170000}"/>
    <cellStyle name="AggGreen12 4 3 2 14" xfId="35830" xr:uid="{00000000-0005-0000-0000-000038170000}"/>
    <cellStyle name="AggGreen12 4 3 2 2" xfId="2705" xr:uid="{00000000-0005-0000-0000-000039170000}"/>
    <cellStyle name="AggGreen12 4 3 2 2 10" xfId="28214" xr:uid="{00000000-0005-0000-0000-00003A170000}"/>
    <cellStyle name="AggGreen12 4 3 2 2 11" xfId="32037" xr:uid="{00000000-0005-0000-0000-00003B170000}"/>
    <cellStyle name="AggGreen12 4 3 2 2 12" xfId="35944" xr:uid="{00000000-0005-0000-0000-00003C170000}"/>
    <cellStyle name="AggGreen12 4 3 2 2 13" xfId="39734" xr:uid="{00000000-0005-0000-0000-00003D170000}"/>
    <cellStyle name="AggGreen12 4 3 2 2 2" xfId="5006" xr:uid="{00000000-0005-0000-0000-00003E170000}"/>
    <cellStyle name="AggGreen12 4 3 2 2 2 10" xfId="41990" xr:uid="{00000000-0005-0000-0000-00003F170000}"/>
    <cellStyle name="AggGreen12 4 3 2 2 2 2" xfId="10534" xr:uid="{00000000-0005-0000-0000-000040170000}"/>
    <cellStyle name="AggGreen12 4 3 2 2 2 3" xfId="14441" xr:uid="{00000000-0005-0000-0000-000041170000}"/>
    <cellStyle name="AggGreen12 4 3 2 2 2 4" xfId="18533" xr:uid="{00000000-0005-0000-0000-000042170000}"/>
    <cellStyle name="AggGreen12 4 3 2 2 2 5" xfId="22463" xr:uid="{00000000-0005-0000-0000-000043170000}"/>
    <cellStyle name="AggGreen12 4 3 2 2 2 6" xfId="26489" xr:uid="{00000000-0005-0000-0000-000044170000}"/>
    <cellStyle name="AggGreen12 4 3 2 2 2 7" xfId="30478" xr:uid="{00000000-0005-0000-0000-000045170000}"/>
    <cellStyle name="AggGreen12 4 3 2 2 2 8" xfId="34309" xr:uid="{00000000-0005-0000-0000-000046170000}"/>
    <cellStyle name="AggGreen12 4 3 2 2 2 9" xfId="38200" xr:uid="{00000000-0005-0000-0000-000047170000}"/>
    <cellStyle name="AggGreen12 4 3 2 2 3" xfId="4378" xr:uid="{00000000-0005-0000-0000-000048170000}"/>
    <cellStyle name="AggGreen12 4 3 2 2 3 10" xfId="41362" xr:uid="{00000000-0005-0000-0000-000049170000}"/>
    <cellStyle name="AggGreen12 4 3 2 2 3 2" xfId="9906" xr:uid="{00000000-0005-0000-0000-00004A170000}"/>
    <cellStyle name="AggGreen12 4 3 2 2 3 3" xfId="13813" xr:uid="{00000000-0005-0000-0000-00004B170000}"/>
    <cellStyle name="AggGreen12 4 3 2 2 3 4" xfId="17905" xr:uid="{00000000-0005-0000-0000-00004C170000}"/>
    <cellStyle name="AggGreen12 4 3 2 2 3 5" xfId="21835" xr:uid="{00000000-0005-0000-0000-00004D170000}"/>
    <cellStyle name="AggGreen12 4 3 2 2 3 6" xfId="25861" xr:uid="{00000000-0005-0000-0000-00004E170000}"/>
    <cellStyle name="AggGreen12 4 3 2 2 3 7" xfId="29850" xr:uid="{00000000-0005-0000-0000-00004F170000}"/>
    <cellStyle name="AggGreen12 4 3 2 2 3 8" xfId="33681" xr:uid="{00000000-0005-0000-0000-000050170000}"/>
    <cellStyle name="AggGreen12 4 3 2 2 3 9" xfId="37572" xr:uid="{00000000-0005-0000-0000-000051170000}"/>
    <cellStyle name="AggGreen12 4 3 2 2 4" xfId="6087" xr:uid="{00000000-0005-0000-0000-000052170000}"/>
    <cellStyle name="AggGreen12 4 3 2 2 4 10" xfId="43065" xr:uid="{00000000-0005-0000-0000-000053170000}"/>
    <cellStyle name="AggGreen12 4 3 2 2 4 2" xfId="11616" xr:uid="{00000000-0005-0000-0000-000054170000}"/>
    <cellStyle name="AggGreen12 4 3 2 2 4 3" xfId="15520" xr:uid="{00000000-0005-0000-0000-000055170000}"/>
    <cellStyle name="AggGreen12 4 3 2 2 4 4" xfId="19614" xr:uid="{00000000-0005-0000-0000-000056170000}"/>
    <cellStyle name="AggGreen12 4 3 2 2 4 5" xfId="23541" xr:uid="{00000000-0005-0000-0000-000057170000}"/>
    <cellStyle name="AggGreen12 4 3 2 2 4 6" xfId="27568" xr:uid="{00000000-0005-0000-0000-000058170000}"/>
    <cellStyle name="AggGreen12 4 3 2 2 4 7" xfId="31553" xr:uid="{00000000-0005-0000-0000-000059170000}"/>
    <cellStyle name="AggGreen12 4 3 2 2 4 8" xfId="35386" xr:uid="{00000000-0005-0000-0000-00005A170000}"/>
    <cellStyle name="AggGreen12 4 3 2 2 4 9" xfId="39275" xr:uid="{00000000-0005-0000-0000-00005B170000}"/>
    <cellStyle name="AggGreen12 4 3 2 2 5" xfId="8240" xr:uid="{00000000-0005-0000-0000-00005C170000}"/>
    <cellStyle name="AggGreen12 4 3 2 2 6" xfId="12156" xr:uid="{00000000-0005-0000-0000-00005D170000}"/>
    <cellStyle name="AggGreen12 4 3 2 2 7" xfId="16249" xr:uid="{00000000-0005-0000-0000-00005E170000}"/>
    <cellStyle name="AggGreen12 4 3 2 2 8" xfId="20192" xr:uid="{00000000-0005-0000-0000-00005F170000}"/>
    <cellStyle name="AggGreen12 4 3 2 2 9" xfId="24210" xr:uid="{00000000-0005-0000-0000-000060170000}"/>
    <cellStyle name="AggGreen12 4 3 2 3" xfId="3155" xr:uid="{00000000-0005-0000-0000-000061170000}"/>
    <cellStyle name="AggGreen12 4 3 2 3 10" xfId="32487" xr:uid="{00000000-0005-0000-0000-000062170000}"/>
    <cellStyle name="AggGreen12 4 3 2 3 11" xfId="36394" xr:uid="{00000000-0005-0000-0000-000063170000}"/>
    <cellStyle name="AggGreen12 4 3 2 3 12" xfId="40184" xr:uid="{00000000-0005-0000-0000-000064170000}"/>
    <cellStyle name="AggGreen12 4 3 2 3 2" xfId="5456" xr:uid="{00000000-0005-0000-0000-000065170000}"/>
    <cellStyle name="AggGreen12 4 3 2 3 2 10" xfId="42440" xr:uid="{00000000-0005-0000-0000-000066170000}"/>
    <cellStyle name="AggGreen12 4 3 2 3 2 2" xfId="10984" xr:uid="{00000000-0005-0000-0000-000067170000}"/>
    <cellStyle name="AggGreen12 4 3 2 3 2 3" xfId="14891" xr:uid="{00000000-0005-0000-0000-000068170000}"/>
    <cellStyle name="AggGreen12 4 3 2 3 2 4" xfId="18983" xr:uid="{00000000-0005-0000-0000-000069170000}"/>
    <cellStyle name="AggGreen12 4 3 2 3 2 5" xfId="22913" xr:uid="{00000000-0005-0000-0000-00006A170000}"/>
    <cellStyle name="AggGreen12 4 3 2 3 2 6" xfId="26939" xr:uid="{00000000-0005-0000-0000-00006B170000}"/>
    <cellStyle name="AggGreen12 4 3 2 3 2 7" xfId="30928" xr:uid="{00000000-0005-0000-0000-00006C170000}"/>
    <cellStyle name="AggGreen12 4 3 2 3 2 8" xfId="34759" xr:uid="{00000000-0005-0000-0000-00006D170000}"/>
    <cellStyle name="AggGreen12 4 3 2 3 2 9" xfId="38650" xr:uid="{00000000-0005-0000-0000-00006E170000}"/>
    <cellStyle name="AggGreen12 4 3 2 3 3" xfId="4828" xr:uid="{00000000-0005-0000-0000-00006F170000}"/>
    <cellStyle name="AggGreen12 4 3 2 3 3 10" xfId="41812" xr:uid="{00000000-0005-0000-0000-000070170000}"/>
    <cellStyle name="AggGreen12 4 3 2 3 3 2" xfId="10356" xr:uid="{00000000-0005-0000-0000-000071170000}"/>
    <cellStyle name="AggGreen12 4 3 2 3 3 3" xfId="14263" xr:uid="{00000000-0005-0000-0000-000072170000}"/>
    <cellStyle name="AggGreen12 4 3 2 3 3 4" xfId="18355" xr:uid="{00000000-0005-0000-0000-000073170000}"/>
    <cellStyle name="AggGreen12 4 3 2 3 3 5" xfId="22285" xr:uid="{00000000-0005-0000-0000-000074170000}"/>
    <cellStyle name="AggGreen12 4 3 2 3 3 6" xfId="26311" xr:uid="{00000000-0005-0000-0000-000075170000}"/>
    <cellStyle name="AggGreen12 4 3 2 3 3 7" xfId="30300" xr:uid="{00000000-0005-0000-0000-000076170000}"/>
    <cellStyle name="AggGreen12 4 3 2 3 3 8" xfId="34131" xr:uid="{00000000-0005-0000-0000-000077170000}"/>
    <cellStyle name="AggGreen12 4 3 2 3 3 9" xfId="38022" xr:uid="{00000000-0005-0000-0000-000078170000}"/>
    <cellStyle name="AggGreen12 4 3 2 3 4" xfId="8690" xr:uid="{00000000-0005-0000-0000-000079170000}"/>
    <cellStyle name="AggGreen12 4 3 2 3 5" xfId="12606" xr:uid="{00000000-0005-0000-0000-00007A170000}"/>
    <cellStyle name="AggGreen12 4 3 2 3 6" xfId="16699" xr:uid="{00000000-0005-0000-0000-00007B170000}"/>
    <cellStyle name="AggGreen12 4 3 2 3 7" xfId="20642" xr:uid="{00000000-0005-0000-0000-00007C170000}"/>
    <cellStyle name="AggGreen12 4 3 2 3 8" xfId="24660" xr:uid="{00000000-0005-0000-0000-00007D170000}"/>
    <cellStyle name="AggGreen12 4 3 2 3 9" xfId="28664" xr:uid="{00000000-0005-0000-0000-00007E170000}"/>
    <cellStyle name="AggGreen12 4 3 2 4" xfId="3650" xr:uid="{00000000-0005-0000-0000-00007F170000}"/>
    <cellStyle name="AggGreen12 4 3 2 4 10" xfId="40634" xr:uid="{00000000-0005-0000-0000-000080170000}"/>
    <cellStyle name="AggGreen12 4 3 2 4 2" xfId="9178" xr:uid="{00000000-0005-0000-0000-000081170000}"/>
    <cellStyle name="AggGreen12 4 3 2 4 3" xfId="13085" xr:uid="{00000000-0005-0000-0000-000082170000}"/>
    <cellStyle name="AggGreen12 4 3 2 4 4" xfId="17177" xr:uid="{00000000-0005-0000-0000-000083170000}"/>
    <cellStyle name="AggGreen12 4 3 2 4 5" xfId="21107" xr:uid="{00000000-0005-0000-0000-000084170000}"/>
    <cellStyle name="AggGreen12 4 3 2 4 6" xfId="25133" xr:uid="{00000000-0005-0000-0000-000085170000}"/>
    <cellStyle name="AggGreen12 4 3 2 4 7" xfId="29122" xr:uid="{00000000-0005-0000-0000-000086170000}"/>
    <cellStyle name="AggGreen12 4 3 2 4 8" xfId="32953" xr:uid="{00000000-0005-0000-0000-000087170000}"/>
    <cellStyle name="AggGreen12 4 3 2 4 9" xfId="36844" xr:uid="{00000000-0005-0000-0000-000088170000}"/>
    <cellStyle name="AggGreen12 4 3 2 5" xfId="5629" xr:uid="{00000000-0005-0000-0000-000089170000}"/>
    <cellStyle name="AggGreen12 4 3 2 5 10" xfId="42613" xr:uid="{00000000-0005-0000-0000-00008A170000}"/>
    <cellStyle name="AggGreen12 4 3 2 5 2" xfId="11157" xr:uid="{00000000-0005-0000-0000-00008B170000}"/>
    <cellStyle name="AggGreen12 4 3 2 5 3" xfId="15064" xr:uid="{00000000-0005-0000-0000-00008C170000}"/>
    <cellStyle name="AggGreen12 4 3 2 5 4" xfId="19156" xr:uid="{00000000-0005-0000-0000-00008D170000}"/>
    <cellStyle name="AggGreen12 4 3 2 5 5" xfId="23086" xr:uid="{00000000-0005-0000-0000-00008E170000}"/>
    <cellStyle name="AggGreen12 4 3 2 5 6" xfId="27112" xr:uid="{00000000-0005-0000-0000-00008F170000}"/>
    <cellStyle name="AggGreen12 4 3 2 5 7" xfId="31101" xr:uid="{00000000-0005-0000-0000-000090170000}"/>
    <cellStyle name="AggGreen12 4 3 2 5 8" xfId="34932" xr:uid="{00000000-0005-0000-0000-000091170000}"/>
    <cellStyle name="AggGreen12 4 3 2 5 9" xfId="38823" xr:uid="{00000000-0005-0000-0000-000092170000}"/>
    <cellStyle name="AggGreen12 4 3 2 6" xfId="6641" xr:uid="{00000000-0005-0000-0000-000093170000}"/>
    <cellStyle name="AggGreen12 4 3 2 7" xfId="8009" xr:uid="{00000000-0005-0000-0000-000094170000}"/>
    <cellStyle name="AggGreen12 4 3 2 8" xfId="8135" xr:uid="{00000000-0005-0000-0000-000095170000}"/>
    <cellStyle name="AggGreen12 4 3 2 9" xfId="16073" xr:uid="{00000000-0005-0000-0000-000096170000}"/>
    <cellStyle name="AggGreen12 4 3 3" xfId="2704" xr:uid="{00000000-0005-0000-0000-000097170000}"/>
    <cellStyle name="AggGreen12 4 3 3 10" xfId="28213" xr:uid="{00000000-0005-0000-0000-000098170000}"/>
    <cellStyle name="AggGreen12 4 3 3 11" xfId="32036" xr:uid="{00000000-0005-0000-0000-000099170000}"/>
    <cellStyle name="AggGreen12 4 3 3 12" xfId="35943" xr:uid="{00000000-0005-0000-0000-00009A170000}"/>
    <cellStyle name="AggGreen12 4 3 3 13" xfId="39733" xr:uid="{00000000-0005-0000-0000-00009B170000}"/>
    <cellStyle name="AggGreen12 4 3 3 2" xfId="5005" xr:uid="{00000000-0005-0000-0000-00009C170000}"/>
    <cellStyle name="AggGreen12 4 3 3 2 10" xfId="41989" xr:uid="{00000000-0005-0000-0000-00009D170000}"/>
    <cellStyle name="AggGreen12 4 3 3 2 2" xfId="10533" xr:uid="{00000000-0005-0000-0000-00009E170000}"/>
    <cellStyle name="AggGreen12 4 3 3 2 3" xfId="14440" xr:uid="{00000000-0005-0000-0000-00009F170000}"/>
    <cellStyle name="AggGreen12 4 3 3 2 4" xfId="18532" xr:uid="{00000000-0005-0000-0000-0000A0170000}"/>
    <cellStyle name="AggGreen12 4 3 3 2 5" xfId="22462" xr:uid="{00000000-0005-0000-0000-0000A1170000}"/>
    <cellStyle name="AggGreen12 4 3 3 2 6" xfId="26488" xr:uid="{00000000-0005-0000-0000-0000A2170000}"/>
    <cellStyle name="AggGreen12 4 3 3 2 7" xfId="30477" xr:uid="{00000000-0005-0000-0000-0000A3170000}"/>
    <cellStyle name="AggGreen12 4 3 3 2 8" xfId="34308" xr:uid="{00000000-0005-0000-0000-0000A4170000}"/>
    <cellStyle name="AggGreen12 4 3 3 2 9" xfId="38199" xr:uid="{00000000-0005-0000-0000-0000A5170000}"/>
    <cellStyle name="AggGreen12 4 3 3 3" xfId="4377" xr:uid="{00000000-0005-0000-0000-0000A6170000}"/>
    <cellStyle name="AggGreen12 4 3 3 3 10" xfId="41361" xr:uid="{00000000-0005-0000-0000-0000A7170000}"/>
    <cellStyle name="AggGreen12 4 3 3 3 2" xfId="9905" xr:uid="{00000000-0005-0000-0000-0000A8170000}"/>
    <cellStyle name="AggGreen12 4 3 3 3 3" xfId="13812" xr:uid="{00000000-0005-0000-0000-0000A9170000}"/>
    <cellStyle name="AggGreen12 4 3 3 3 4" xfId="17904" xr:uid="{00000000-0005-0000-0000-0000AA170000}"/>
    <cellStyle name="AggGreen12 4 3 3 3 5" xfId="21834" xr:uid="{00000000-0005-0000-0000-0000AB170000}"/>
    <cellStyle name="AggGreen12 4 3 3 3 6" xfId="25860" xr:uid="{00000000-0005-0000-0000-0000AC170000}"/>
    <cellStyle name="AggGreen12 4 3 3 3 7" xfId="29849" xr:uid="{00000000-0005-0000-0000-0000AD170000}"/>
    <cellStyle name="AggGreen12 4 3 3 3 8" xfId="33680" xr:uid="{00000000-0005-0000-0000-0000AE170000}"/>
    <cellStyle name="AggGreen12 4 3 3 3 9" xfId="37571" xr:uid="{00000000-0005-0000-0000-0000AF170000}"/>
    <cellStyle name="AggGreen12 4 3 3 4" xfId="6086" xr:uid="{00000000-0005-0000-0000-0000B0170000}"/>
    <cellStyle name="AggGreen12 4 3 3 4 10" xfId="43064" xr:uid="{00000000-0005-0000-0000-0000B1170000}"/>
    <cellStyle name="AggGreen12 4 3 3 4 2" xfId="11615" xr:uid="{00000000-0005-0000-0000-0000B2170000}"/>
    <cellStyle name="AggGreen12 4 3 3 4 3" xfId="15519" xr:uid="{00000000-0005-0000-0000-0000B3170000}"/>
    <cellStyle name="AggGreen12 4 3 3 4 4" xfId="19613" xr:uid="{00000000-0005-0000-0000-0000B4170000}"/>
    <cellStyle name="AggGreen12 4 3 3 4 5" xfId="23540" xr:uid="{00000000-0005-0000-0000-0000B5170000}"/>
    <cellStyle name="AggGreen12 4 3 3 4 6" xfId="27567" xr:uid="{00000000-0005-0000-0000-0000B6170000}"/>
    <cellStyle name="AggGreen12 4 3 3 4 7" xfId="31552" xr:uid="{00000000-0005-0000-0000-0000B7170000}"/>
    <cellStyle name="AggGreen12 4 3 3 4 8" xfId="35385" xr:uid="{00000000-0005-0000-0000-0000B8170000}"/>
    <cellStyle name="AggGreen12 4 3 3 4 9" xfId="39274" xr:uid="{00000000-0005-0000-0000-0000B9170000}"/>
    <cellStyle name="AggGreen12 4 3 3 5" xfId="8239" xr:uid="{00000000-0005-0000-0000-0000BA170000}"/>
    <cellStyle name="AggGreen12 4 3 3 6" xfId="12155" xr:uid="{00000000-0005-0000-0000-0000BB170000}"/>
    <cellStyle name="AggGreen12 4 3 3 7" xfId="16248" xr:uid="{00000000-0005-0000-0000-0000BC170000}"/>
    <cellStyle name="AggGreen12 4 3 3 8" xfId="20191" xr:uid="{00000000-0005-0000-0000-0000BD170000}"/>
    <cellStyle name="AggGreen12 4 3 3 9" xfId="24209" xr:uid="{00000000-0005-0000-0000-0000BE170000}"/>
    <cellStyle name="AggGreen12 4 3 4" xfId="3154" xr:uid="{00000000-0005-0000-0000-0000BF170000}"/>
    <cellStyle name="AggGreen12 4 3 4 10" xfId="32486" xr:uid="{00000000-0005-0000-0000-0000C0170000}"/>
    <cellStyle name="AggGreen12 4 3 4 11" xfId="36393" xr:uid="{00000000-0005-0000-0000-0000C1170000}"/>
    <cellStyle name="AggGreen12 4 3 4 12" xfId="40183" xr:uid="{00000000-0005-0000-0000-0000C2170000}"/>
    <cellStyle name="AggGreen12 4 3 4 2" xfId="5455" xr:uid="{00000000-0005-0000-0000-0000C3170000}"/>
    <cellStyle name="AggGreen12 4 3 4 2 10" xfId="42439" xr:uid="{00000000-0005-0000-0000-0000C4170000}"/>
    <cellStyle name="AggGreen12 4 3 4 2 2" xfId="10983" xr:uid="{00000000-0005-0000-0000-0000C5170000}"/>
    <cellStyle name="AggGreen12 4 3 4 2 3" xfId="14890" xr:uid="{00000000-0005-0000-0000-0000C6170000}"/>
    <cellStyle name="AggGreen12 4 3 4 2 4" xfId="18982" xr:uid="{00000000-0005-0000-0000-0000C7170000}"/>
    <cellStyle name="AggGreen12 4 3 4 2 5" xfId="22912" xr:uid="{00000000-0005-0000-0000-0000C8170000}"/>
    <cellStyle name="AggGreen12 4 3 4 2 6" xfId="26938" xr:uid="{00000000-0005-0000-0000-0000C9170000}"/>
    <cellStyle name="AggGreen12 4 3 4 2 7" xfId="30927" xr:uid="{00000000-0005-0000-0000-0000CA170000}"/>
    <cellStyle name="AggGreen12 4 3 4 2 8" xfId="34758" xr:uid="{00000000-0005-0000-0000-0000CB170000}"/>
    <cellStyle name="AggGreen12 4 3 4 2 9" xfId="38649" xr:uid="{00000000-0005-0000-0000-0000CC170000}"/>
    <cellStyle name="AggGreen12 4 3 4 3" xfId="4827" xr:uid="{00000000-0005-0000-0000-0000CD170000}"/>
    <cellStyle name="AggGreen12 4 3 4 3 10" xfId="41811" xr:uid="{00000000-0005-0000-0000-0000CE170000}"/>
    <cellStyle name="AggGreen12 4 3 4 3 2" xfId="10355" xr:uid="{00000000-0005-0000-0000-0000CF170000}"/>
    <cellStyle name="AggGreen12 4 3 4 3 3" xfId="14262" xr:uid="{00000000-0005-0000-0000-0000D0170000}"/>
    <cellStyle name="AggGreen12 4 3 4 3 4" xfId="18354" xr:uid="{00000000-0005-0000-0000-0000D1170000}"/>
    <cellStyle name="AggGreen12 4 3 4 3 5" xfId="22284" xr:uid="{00000000-0005-0000-0000-0000D2170000}"/>
    <cellStyle name="AggGreen12 4 3 4 3 6" xfId="26310" xr:uid="{00000000-0005-0000-0000-0000D3170000}"/>
    <cellStyle name="AggGreen12 4 3 4 3 7" xfId="30299" xr:uid="{00000000-0005-0000-0000-0000D4170000}"/>
    <cellStyle name="AggGreen12 4 3 4 3 8" xfId="34130" xr:uid="{00000000-0005-0000-0000-0000D5170000}"/>
    <cellStyle name="AggGreen12 4 3 4 3 9" xfId="38021" xr:uid="{00000000-0005-0000-0000-0000D6170000}"/>
    <cellStyle name="AggGreen12 4 3 4 4" xfId="8689" xr:uid="{00000000-0005-0000-0000-0000D7170000}"/>
    <cellStyle name="AggGreen12 4 3 4 5" xfId="12605" xr:uid="{00000000-0005-0000-0000-0000D8170000}"/>
    <cellStyle name="AggGreen12 4 3 4 6" xfId="16698" xr:uid="{00000000-0005-0000-0000-0000D9170000}"/>
    <cellStyle name="AggGreen12 4 3 4 7" xfId="20641" xr:uid="{00000000-0005-0000-0000-0000DA170000}"/>
    <cellStyle name="AggGreen12 4 3 4 8" xfId="24659" xr:uid="{00000000-0005-0000-0000-0000DB170000}"/>
    <cellStyle name="AggGreen12 4 3 4 9" xfId="28663" xr:uid="{00000000-0005-0000-0000-0000DC170000}"/>
    <cellStyle name="AggGreen12 4 3 5" xfId="3649" xr:uid="{00000000-0005-0000-0000-0000DD170000}"/>
    <cellStyle name="AggGreen12 4 3 5 10" xfId="40633" xr:uid="{00000000-0005-0000-0000-0000DE170000}"/>
    <cellStyle name="AggGreen12 4 3 5 2" xfId="9177" xr:uid="{00000000-0005-0000-0000-0000DF170000}"/>
    <cellStyle name="AggGreen12 4 3 5 3" xfId="13084" xr:uid="{00000000-0005-0000-0000-0000E0170000}"/>
    <cellStyle name="AggGreen12 4 3 5 4" xfId="17176" xr:uid="{00000000-0005-0000-0000-0000E1170000}"/>
    <cellStyle name="AggGreen12 4 3 5 5" xfId="21106" xr:uid="{00000000-0005-0000-0000-0000E2170000}"/>
    <cellStyle name="AggGreen12 4 3 5 6" xfId="25132" xr:uid="{00000000-0005-0000-0000-0000E3170000}"/>
    <cellStyle name="AggGreen12 4 3 5 7" xfId="29121" xr:uid="{00000000-0005-0000-0000-0000E4170000}"/>
    <cellStyle name="AggGreen12 4 3 5 8" xfId="32952" xr:uid="{00000000-0005-0000-0000-0000E5170000}"/>
    <cellStyle name="AggGreen12 4 3 5 9" xfId="36843" xr:uid="{00000000-0005-0000-0000-0000E6170000}"/>
    <cellStyle name="AggGreen12 4 3 6" xfId="5628" xr:uid="{00000000-0005-0000-0000-0000E7170000}"/>
    <cellStyle name="AggGreen12 4 3 6 10" xfId="42612" xr:uid="{00000000-0005-0000-0000-0000E8170000}"/>
    <cellStyle name="AggGreen12 4 3 6 2" xfId="11156" xr:uid="{00000000-0005-0000-0000-0000E9170000}"/>
    <cellStyle name="AggGreen12 4 3 6 3" xfId="15063" xr:uid="{00000000-0005-0000-0000-0000EA170000}"/>
    <cellStyle name="AggGreen12 4 3 6 4" xfId="19155" xr:uid="{00000000-0005-0000-0000-0000EB170000}"/>
    <cellStyle name="AggGreen12 4 3 6 5" xfId="23085" xr:uid="{00000000-0005-0000-0000-0000EC170000}"/>
    <cellStyle name="AggGreen12 4 3 6 6" xfId="27111" xr:uid="{00000000-0005-0000-0000-0000ED170000}"/>
    <cellStyle name="AggGreen12 4 3 6 7" xfId="31100" xr:uid="{00000000-0005-0000-0000-0000EE170000}"/>
    <cellStyle name="AggGreen12 4 3 6 8" xfId="34931" xr:uid="{00000000-0005-0000-0000-0000EF170000}"/>
    <cellStyle name="AggGreen12 4 3 6 9" xfId="38822" xr:uid="{00000000-0005-0000-0000-0000F0170000}"/>
    <cellStyle name="AggGreen12 4 3 7" xfId="6640" xr:uid="{00000000-0005-0000-0000-0000F1170000}"/>
    <cellStyle name="AggGreen12 4 3 8" xfId="8010" xr:uid="{00000000-0005-0000-0000-0000F2170000}"/>
    <cellStyle name="AggGreen12 4 3 9" xfId="6553" xr:uid="{00000000-0005-0000-0000-0000F3170000}"/>
    <cellStyle name="AggGreen12 4 4" xfId="190" xr:uid="{00000000-0005-0000-0000-0000F4170000}"/>
    <cellStyle name="AggGreen12 4 4 10" xfId="16072" xr:uid="{00000000-0005-0000-0000-0000F5170000}"/>
    <cellStyle name="AggGreen12 4 4 11" xfId="7119" xr:uid="{00000000-0005-0000-0000-0000F6170000}"/>
    <cellStyle name="AggGreen12 4 4 12" xfId="23984" xr:uid="{00000000-0005-0000-0000-0000F7170000}"/>
    <cellStyle name="AggGreen12 4 4 13" xfId="28067" xr:uid="{00000000-0005-0000-0000-0000F8170000}"/>
    <cellStyle name="AggGreen12 4 4 14" xfId="8005" xr:uid="{00000000-0005-0000-0000-0000F9170000}"/>
    <cellStyle name="AggGreen12 4 4 15" xfId="35829" xr:uid="{00000000-0005-0000-0000-0000FA170000}"/>
    <cellStyle name="AggGreen12 4 4 2" xfId="191" xr:uid="{00000000-0005-0000-0000-0000FB170000}"/>
    <cellStyle name="AggGreen12 4 4 2 10" xfId="7297" xr:uid="{00000000-0005-0000-0000-0000FC170000}"/>
    <cellStyle name="AggGreen12 4 4 2 11" xfId="23983" xr:uid="{00000000-0005-0000-0000-0000FD170000}"/>
    <cellStyle name="AggGreen12 4 4 2 12" xfId="28066" xr:uid="{00000000-0005-0000-0000-0000FE170000}"/>
    <cellStyle name="AggGreen12 4 4 2 13" xfId="7350" xr:uid="{00000000-0005-0000-0000-0000FF170000}"/>
    <cellStyle name="AggGreen12 4 4 2 14" xfId="35828" xr:uid="{00000000-0005-0000-0000-000000180000}"/>
    <cellStyle name="AggGreen12 4 4 2 2" xfId="2707" xr:uid="{00000000-0005-0000-0000-000001180000}"/>
    <cellStyle name="AggGreen12 4 4 2 2 10" xfId="28216" xr:uid="{00000000-0005-0000-0000-000002180000}"/>
    <cellStyle name="AggGreen12 4 4 2 2 11" xfId="32039" xr:uid="{00000000-0005-0000-0000-000003180000}"/>
    <cellStyle name="AggGreen12 4 4 2 2 12" xfId="35946" xr:uid="{00000000-0005-0000-0000-000004180000}"/>
    <cellStyle name="AggGreen12 4 4 2 2 13" xfId="39736" xr:uid="{00000000-0005-0000-0000-000005180000}"/>
    <cellStyle name="AggGreen12 4 4 2 2 2" xfId="5008" xr:uid="{00000000-0005-0000-0000-000006180000}"/>
    <cellStyle name="AggGreen12 4 4 2 2 2 10" xfId="41992" xr:uid="{00000000-0005-0000-0000-000007180000}"/>
    <cellStyle name="AggGreen12 4 4 2 2 2 2" xfId="10536" xr:uid="{00000000-0005-0000-0000-000008180000}"/>
    <cellStyle name="AggGreen12 4 4 2 2 2 3" xfId="14443" xr:uid="{00000000-0005-0000-0000-000009180000}"/>
    <cellStyle name="AggGreen12 4 4 2 2 2 4" xfId="18535" xr:uid="{00000000-0005-0000-0000-00000A180000}"/>
    <cellStyle name="AggGreen12 4 4 2 2 2 5" xfId="22465" xr:uid="{00000000-0005-0000-0000-00000B180000}"/>
    <cellStyle name="AggGreen12 4 4 2 2 2 6" xfId="26491" xr:uid="{00000000-0005-0000-0000-00000C180000}"/>
    <cellStyle name="AggGreen12 4 4 2 2 2 7" xfId="30480" xr:uid="{00000000-0005-0000-0000-00000D180000}"/>
    <cellStyle name="AggGreen12 4 4 2 2 2 8" xfId="34311" xr:uid="{00000000-0005-0000-0000-00000E180000}"/>
    <cellStyle name="AggGreen12 4 4 2 2 2 9" xfId="38202" xr:uid="{00000000-0005-0000-0000-00000F180000}"/>
    <cellStyle name="AggGreen12 4 4 2 2 3" xfId="4380" xr:uid="{00000000-0005-0000-0000-000010180000}"/>
    <cellStyle name="AggGreen12 4 4 2 2 3 10" xfId="41364" xr:uid="{00000000-0005-0000-0000-000011180000}"/>
    <cellStyle name="AggGreen12 4 4 2 2 3 2" xfId="9908" xr:uid="{00000000-0005-0000-0000-000012180000}"/>
    <cellStyle name="AggGreen12 4 4 2 2 3 3" xfId="13815" xr:uid="{00000000-0005-0000-0000-000013180000}"/>
    <cellStyle name="AggGreen12 4 4 2 2 3 4" xfId="17907" xr:uid="{00000000-0005-0000-0000-000014180000}"/>
    <cellStyle name="AggGreen12 4 4 2 2 3 5" xfId="21837" xr:uid="{00000000-0005-0000-0000-000015180000}"/>
    <cellStyle name="AggGreen12 4 4 2 2 3 6" xfId="25863" xr:uid="{00000000-0005-0000-0000-000016180000}"/>
    <cellStyle name="AggGreen12 4 4 2 2 3 7" xfId="29852" xr:uid="{00000000-0005-0000-0000-000017180000}"/>
    <cellStyle name="AggGreen12 4 4 2 2 3 8" xfId="33683" xr:uid="{00000000-0005-0000-0000-000018180000}"/>
    <cellStyle name="AggGreen12 4 4 2 2 3 9" xfId="37574" xr:uid="{00000000-0005-0000-0000-000019180000}"/>
    <cellStyle name="AggGreen12 4 4 2 2 4" xfId="6089" xr:uid="{00000000-0005-0000-0000-00001A180000}"/>
    <cellStyle name="AggGreen12 4 4 2 2 4 10" xfId="43067" xr:uid="{00000000-0005-0000-0000-00001B180000}"/>
    <cellStyle name="AggGreen12 4 4 2 2 4 2" xfId="11618" xr:uid="{00000000-0005-0000-0000-00001C180000}"/>
    <cellStyle name="AggGreen12 4 4 2 2 4 3" xfId="15522" xr:uid="{00000000-0005-0000-0000-00001D180000}"/>
    <cellStyle name="AggGreen12 4 4 2 2 4 4" xfId="19616" xr:uid="{00000000-0005-0000-0000-00001E180000}"/>
    <cellStyle name="AggGreen12 4 4 2 2 4 5" xfId="23543" xr:uid="{00000000-0005-0000-0000-00001F180000}"/>
    <cellStyle name="AggGreen12 4 4 2 2 4 6" xfId="27570" xr:uid="{00000000-0005-0000-0000-000020180000}"/>
    <cellStyle name="AggGreen12 4 4 2 2 4 7" xfId="31555" xr:uid="{00000000-0005-0000-0000-000021180000}"/>
    <cellStyle name="AggGreen12 4 4 2 2 4 8" xfId="35388" xr:uid="{00000000-0005-0000-0000-000022180000}"/>
    <cellStyle name="AggGreen12 4 4 2 2 4 9" xfId="39277" xr:uid="{00000000-0005-0000-0000-000023180000}"/>
    <cellStyle name="AggGreen12 4 4 2 2 5" xfId="8242" xr:uid="{00000000-0005-0000-0000-000024180000}"/>
    <cellStyle name="AggGreen12 4 4 2 2 6" xfId="12158" xr:uid="{00000000-0005-0000-0000-000025180000}"/>
    <cellStyle name="AggGreen12 4 4 2 2 7" xfId="16251" xr:uid="{00000000-0005-0000-0000-000026180000}"/>
    <cellStyle name="AggGreen12 4 4 2 2 8" xfId="20194" xr:uid="{00000000-0005-0000-0000-000027180000}"/>
    <cellStyle name="AggGreen12 4 4 2 2 9" xfId="24212" xr:uid="{00000000-0005-0000-0000-000028180000}"/>
    <cellStyle name="AggGreen12 4 4 2 3" xfId="3157" xr:uid="{00000000-0005-0000-0000-000029180000}"/>
    <cellStyle name="AggGreen12 4 4 2 3 10" xfId="32489" xr:uid="{00000000-0005-0000-0000-00002A180000}"/>
    <cellStyle name="AggGreen12 4 4 2 3 11" xfId="36396" xr:uid="{00000000-0005-0000-0000-00002B180000}"/>
    <cellStyle name="AggGreen12 4 4 2 3 12" xfId="40186" xr:uid="{00000000-0005-0000-0000-00002C180000}"/>
    <cellStyle name="AggGreen12 4 4 2 3 2" xfId="5458" xr:uid="{00000000-0005-0000-0000-00002D180000}"/>
    <cellStyle name="AggGreen12 4 4 2 3 2 10" xfId="42442" xr:uid="{00000000-0005-0000-0000-00002E180000}"/>
    <cellStyle name="AggGreen12 4 4 2 3 2 2" xfId="10986" xr:uid="{00000000-0005-0000-0000-00002F180000}"/>
    <cellStyle name="AggGreen12 4 4 2 3 2 3" xfId="14893" xr:uid="{00000000-0005-0000-0000-000030180000}"/>
    <cellStyle name="AggGreen12 4 4 2 3 2 4" xfId="18985" xr:uid="{00000000-0005-0000-0000-000031180000}"/>
    <cellStyle name="AggGreen12 4 4 2 3 2 5" xfId="22915" xr:uid="{00000000-0005-0000-0000-000032180000}"/>
    <cellStyle name="AggGreen12 4 4 2 3 2 6" xfId="26941" xr:uid="{00000000-0005-0000-0000-000033180000}"/>
    <cellStyle name="AggGreen12 4 4 2 3 2 7" xfId="30930" xr:uid="{00000000-0005-0000-0000-000034180000}"/>
    <cellStyle name="AggGreen12 4 4 2 3 2 8" xfId="34761" xr:uid="{00000000-0005-0000-0000-000035180000}"/>
    <cellStyle name="AggGreen12 4 4 2 3 2 9" xfId="38652" xr:uid="{00000000-0005-0000-0000-000036180000}"/>
    <cellStyle name="AggGreen12 4 4 2 3 3" xfId="4830" xr:uid="{00000000-0005-0000-0000-000037180000}"/>
    <cellStyle name="AggGreen12 4 4 2 3 3 10" xfId="41814" xr:uid="{00000000-0005-0000-0000-000038180000}"/>
    <cellStyle name="AggGreen12 4 4 2 3 3 2" xfId="10358" xr:uid="{00000000-0005-0000-0000-000039180000}"/>
    <cellStyle name="AggGreen12 4 4 2 3 3 3" xfId="14265" xr:uid="{00000000-0005-0000-0000-00003A180000}"/>
    <cellStyle name="AggGreen12 4 4 2 3 3 4" xfId="18357" xr:uid="{00000000-0005-0000-0000-00003B180000}"/>
    <cellStyle name="AggGreen12 4 4 2 3 3 5" xfId="22287" xr:uid="{00000000-0005-0000-0000-00003C180000}"/>
    <cellStyle name="AggGreen12 4 4 2 3 3 6" xfId="26313" xr:uid="{00000000-0005-0000-0000-00003D180000}"/>
    <cellStyle name="AggGreen12 4 4 2 3 3 7" xfId="30302" xr:uid="{00000000-0005-0000-0000-00003E180000}"/>
    <cellStyle name="AggGreen12 4 4 2 3 3 8" xfId="34133" xr:uid="{00000000-0005-0000-0000-00003F180000}"/>
    <cellStyle name="AggGreen12 4 4 2 3 3 9" xfId="38024" xr:uid="{00000000-0005-0000-0000-000040180000}"/>
    <cellStyle name="AggGreen12 4 4 2 3 4" xfId="8692" xr:uid="{00000000-0005-0000-0000-000041180000}"/>
    <cellStyle name="AggGreen12 4 4 2 3 5" xfId="12608" xr:uid="{00000000-0005-0000-0000-000042180000}"/>
    <cellStyle name="AggGreen12 4 4 2 3 6" xfId="16701" xr:uid="{00000000-0005-0000-0000-000043180000}"/>
    <cellStyle name="AggGreen12 4 4 2 3 7" xfId="20644" xr:uid="{00000000-0005-0000-0000-000044180000}"/>
    <cellStyle name="AggGreen12 4 4 2 3 8" xfId="24662" xr:uid="{00000000-0005-0000-0000-000045180000}"/>
    <cellStyle name="AggGreen12 4 4 2 3 9" xfId="28666" xr:uid="{00000000-0005-0000-0000-000046180000}"/>
    <cellStyle name="AggGreen12 4 4 2 4" xfId="3652" xr:uid="{00000000-0005-0000-0000-000047180000}"/>
    <cellStyle name="AggGreen12 4 4 2 4 10" xfId="40636" xr:uid="{00000000-0005-0000-0000-000048180000}"/>
    <cellStyle name="AggGreen12 4 4 2 4 2" xfId="9180" xr:uid="{00000000-0005-0000-0000-000049180000}"/>
    <cellStyle name="AggGreen12 4 4 2 4 3" xfId="13087" xr:uid="{00000000-0005-0000-0000-00004A180000}"/>
    <cellStyle name="AggGreen12 4 4 2 4 4" xfId="17179" xr:uid="{00000000-0005-0000-0000-00004B180000}"/>
    <cellStyle name="AggGreen12 4 4 2 4 5" xfId="21109" xr:uid="{00000000-0005-0000-0000-00004C180000}"/>
    <cellStyle name="AggGreen12 4 4 2 4 6" xfId="25135" xr:uid="{00000000-0005-0000-0000-00004D180000}"/>
    <cellStyle name="AggGreen12 4 4 2 4 7" xfId="29124" xr:uid="{00000000-0005-0000-0000-00004E180000}"/>
    <cellStyle name="AggGreen12 4 4 2 4 8" xfId="32955" xr:uid="{00000000-0005-0000-0000-00004F180000}"/>
    <cellStyle name="AggGreen12 4 4 2 4 9" xfId="36846" xr:uid="{00000000-0005-0000-0000-000050180000}"/>
    <cellStyle name="AggGreen12 4 4 2 5" xfId="5631" xr:uid="{00000000-0005-0000-0000-000051180000}"/>
    <cellStyle name="AggGreen12 4 4 2 5 10" xfId="42615" xr:uid="{00000000-0005-0000-0000-000052180000}"/>
    <cellStyle name="AggGreen12 4 4 2 5 2" xfId="11159" xr:uid="{00000000-0005-0000-0000-000053180000}"/>
    <cellStyle name="AggGreen12 4 4 2 5 3" xfId="15066" xr:uid="{00000000-0005-0000-0000-000054180000}"/>
    <cellStyle name="AggGreen12 4 4 2 5 4" xfId="19158" xr:uid="{00000000-0005-0000-0000-000055180000}"/>
    <cellStyle name="AggGreen12 4 4 2 5 5" xfId="23088" xr:uid="{00000000-0005-0000-0000-000056180000}"/>
    <cellStyle name="AggGreen12 4 4 2 5 6" xfId="27114" xr:uid="{00000000-0005-0000-0000-000057180000}"/>
    <cellStyle name="AggGreen12 4 4 2 5 7" xfId="31103" xr:uid="{00000000-0005-0000-0000-000058180000}"/>
    <cellStyle name="AggGreen12 4 4 2 5 8" xfId="34934" xr:uid="{00000000-0005-0000-0000-000059180000}"/>
    <cellStyle name="AggGreen12 4 4 2 5 9" xfId="38825" xr:uid="{00000000-0005-0000-0000-00005A180000}"/>
    <cellStyle name="AggGreen12 4 4 2 6" xfId="6643" xr:uid="{00000000-0005-0000-0000-00005B180000}"/>
    <cellStyle name="AggGreen12 4 4 2 7" xfId="8007" xr:uid="{00000000-0005-0000-0000-00005C180000}"/>
    <cellStyle name="AggGreen12 4 4 2 8" xfId="6555" xr:uid="{00000000-0005-0000-0000-00005D180000}"/>
    <cellStyle name="AggGreen12 4 4 2 9" xfId="16071" xr:uid="{00000000-0005-0000-0000-00005E180000}"/>
    <cellStyle name="AggGreen12 4 4 3" xfId="2706" xr:uid="{00000000-0005-0000-0000-00005F180000}"/>
    <cellStyle name="AggGreen12 4 4 3 10" xfId="28215" xr:uid="{00000000-0005-0000-0000-000060180000}"/>
    <cellStyle name="AggGreen12 4 4 3 11" xfId="32038" xr:uid="{00000000-0005-0000-0000-000061180000}"/>
    <cellStyle name="AggGreen12 4 4 3 12" xfId="35945" xr:uid="{00000000-0005-0000-0000-000062180000}"/>
    <cellStyle name="AggGreen12 4 4 3 13" xfId="39735" xr:uid="{00000000-0005-0000-0000-000063180000}"/>
    <cellStyle name="AggGreen12 4 4 3 2" xfId="5007" xr:uid="{00000000-0005-0000-0000-000064180000}"/>
    <cellStyle name="AggGreen12 4 4 3 2 10" xfId="41991" xr:uid="{00000000-0005-0000-0000-000065180000}"/>
    <cellStyle name="AggGreen12 4 4 3 2 2" xfId="10535" xr:uid="{00000000-0005-0000-0000-000066180000}"/>
    <cellStyle name="AggGreen12 4 4 3 2 3" xfId="14442" xr:uid="{00000000-0005-0000-0000-000067180000}"/>
    <cellStyle name="AggGreen12 4 4 3 2 4" xfId="18534" xr:uid="{00000000-0005-0000-0000-000068180000}"/>
    <cellStyle name="AggGreen12 4 4 3 2 5" xfId="22464" xr:uid="{00000000-0005-0000-0000-000069180000}"/>
    <cellStyle name="AggGreen12 4 4 3 2 6" xfId="26490" xr:uid="{00000000-0005-0000-0000-00006A180000}"/>
    <cellStyle name="AggGreen12 4 4 3 2 7" xfId="30479" xr:uid="{00000000-0005-0000-0000-00006B180000}"/>
    <cellStyle name="AggGreen12 4 4 3 2 8" xfId="34310" xr:uid="{00000000-0005-0000-0000-00006C180000}"/>
    <cellStyle name="AggGreen12 4 4 3 2 9" xfId="38201" xr:uid="{00000000-0005-0000-0000-00006D180000}"/>
    <cellStyle name="AggGreen12 4 4 3 3" xfId="4379" xr:uid="{00000000-0005-0000-0000-00006E180000}"/>
    <cellStyle name="AggGreen12 4 4 3 3 10" xfId="41363" xr:uid="{00000000-0005-0000-0000-00006F180000}"/>
    <cellStyle name="AggGreen12 4 4 3 3 2" xfId="9907" xr:uid="{00000000-0005-0000-0000-000070180000}"/>
    <cellStyle name="AggGreen12 4 4 3 3 3" xfId="13814" xr:uid="{00000000-0005-0000-0000-000071180000}"/>
    <cellStyle name="AggGreen12 4 4 3 3 4" xfId="17906" xr:uid="{00000000-0005-0000-0000-000072180000}"/>
    <cellStyle name="AggGreen12 4 4 3 3 5" xfId="21836" xr:uid="{00000000-0005-0000-0000-000073180000}"/>
    <cellStyle name="AggGreen12 4 4 3 3 6" xfId="25862" xr:uid="{00000000-0005-0000-0000-000074180000}"/>
    <cellStyle name="AggGreen12 4 4 3 3 7" xfId="29851" xr:uid="{00000000-0005-0000-0000-000075180000}"/>
    <cellStyle name="AggGreen12 4 4 3 3 8" xfId="33682" xr:uid="{00000000-0005-0000-0000-000076180000}"/>
    <cellStyle name="AggGreen12 4 4 3 3 9" xfId="37573" xr:uid="{00000000-0005-0000-0000-000077180000}"/>
    <cellStyle name="AggGreen12 4 4 3 4" xfId="6088" xr:uid="{00000000-0005-0000-0000-000078180000}"/>
    <cellStyle name="AggGreen12 4 4 3 4 10" xfId="43066" xr:uid="{00000000-0005-0000-0000-000079180000}"/>
    <cellStyle name="AggGreen12 4 4 3 4 2" xfId="11617" xr:uid="{00000000-0005-0000-0000-00007A180000}"/>
    <cellStyle name="AggGreen12 4 4 3 4 3" xfId="15521" xr:uid="{00000000-0005-0000-0000-00007B180000}"/>
    <cellStyle name="AggGreen12 4 4 3 4 4" xfId="19615" xr:uid="{00000000-0005-0000-0000-00007C180000}"/>
    <cellStyle name="AggGreen12 4 4 3 4 5" xfId="23542" xr:uid="{00000000-0005-0000-0000-00007D180000}"/>
    <cellStyle name="AggGreen12 4 4 3 4 6" xfId="27569" xr:uid="{00000000-0005-0000-0000-00007E180000}"/>
    <cellStyle name="AggGreen12 4 4 3 4 7" xfId="31554" xr:uid="{00000000-0005-0000-0000-00007F180000}"/>
    <cellStyle name="AggGreen12 4 4 3 4 8" xfId="35387" xr:uid="{00000000-0005-0000-0000-000080180000}"/>
    <cellStyle name="AggGreen12 4 4 3 4 9" xfId="39276" xr:uid="{00000000-0005-0000-0000-000081180000}"/>
    <cellStyle name="AggGreen12 4 4 3 5" xfId="8241" xr:uid="{00000000-0005-0000-0000-000082180000}"/>
    <cellStyle name="AggGreen12 4 4 3 6" xfId="12157" xr:uid="{00000000-0005-0000-0000-000083180000}"/>
    <cellStyle name="AggGreen12 4 4 3 7" xfId="16250" xr:uid="{00000000-0005-0000-0000-000084180000}"/>
    <cellStyle name="AggGreen12 4 4 3 8" xfId="20193" xr:uid="{00000000-0005-0000-0000-000085180000}"/>
    <cellStyle name="AggGreen12 4 4 3 9" xfId="24211" xr:uid="{00000000-0005-0000-0000-000086180000}"/>
    <cellStyle name="AggGreen12 4 4 4" xfId="3156" xr:uid="{00000000-0005-0000-0000-000087180000}"/>
    <cellStyle name="AggGreen12 4 4 4 10" xfId="32488" xr:uid="{00000000-0005-0000-0000-000088180000}"/>
    <cellStyle name="AggGreen12 4 4 4 11" xfId="36395" xr:uid="{00000000-0005-0000-0000-000089180000}"/>
    <cellStyle name="AggGreen12 4 4 4 12" xfId="40185" xr:uid="{00000000-0005-0000-0000-00008A180000}"/>
    <cellStyle name="AggGreen12 4 4 4 2" xfId="5457" xr:uid="{00000000-0005-0000-0000-00008B180000}"/>
    <cellStyle name="AggGreen12 4 4 4 2 10" xfId="42441" xr:uid="{00000000-0005-0000-0000-00008C180000}"/>
    <cellStyle name="AggGreen12 4 4 4 2 2" xfId="10985" xr:uid="{00000000-0005-0000-0000-00008D180000}"/>
    <cellStyle name="AggGreen12 4 4 4 2 3" xfId="14892" xr:uid="{00000000-0005-0000-0000-00008E180000}"/>
    <cellStyle name="AggGreen12 4 4 4 2 4" xfId="18984" xr:uid="{00000000-0005-0000-0000-00008F180000}"/>
    <cellStyle name="AggGreen12 4 4 4 2 5" xfId="22914" xr:uid="{00000000-0005-0000-0000-000090180000}"/>
    <cellStyle name="AggGreen12 4 4 4 2 6" xfId="26940" xr:uid="{00000000-0005-0000-0000-000091180000}"/>
    <cellStyle name="AggGreen12 4 4 4 2 7" xfId="30929" xr:uid="{00000000-0005-0000-0000-000092180000}"/>
    <cellStyle name="AggGreen12 4 4 4 2 8" xfId="34760" xr:uid="{00000000-0005-0000-0000-000093180000}"/>
    <cellStyle name="AggGreen12 4 4 4 2 9" xfId="38651" xr:uid="{00000000-0005-0000-0000-000094180000}"/>
    <cellStyle name="AggGreen12 4 4 4 3" xfId="4829" xr:uid="{00000000-0005-0000-0000-000095180000}"/>
    <cellStyle name="AggGreen12 4 4 4 3 10" xfId="41813" xr:uid="{00000000-0005-0000-0000-000096180000}"/>
    <cellStyle name="AggGreen12 4 4 4 3 2" xfId="10357" xr:uid="{00000000-0005-0000-0000-000097180000}"/>
    <cellStyle name="AggGreen12 4 4 4 3 3" xfId="14264" xr:uid="{00000000-0005-0000-0000-000098180000}"/>
    <cellStyle name="AggGreen12 4 4 4 3 4" xfId="18356" xr:uid="{00000000-0005-0000-0000-000099180000}"/>
    <cellStyle name="AggGreen12 4 4 4 3 5" xfId="22286" xr:uid="{00000000-0005-0000-0000-00009A180000}"/>
    <cellStyle name="AggGreen12 4 4 4 3 6" xfId="26312" xr:uid="{00000000-0005-0000-0000-00009B180000}"/>
    <cellStyle name="AggGreen12 4 4 4 3 7" xfId="30301" xr:uid="{00000000-0005-0000-0000-00009C180000}"/>
    <cellStyle name="AggGreen12 4 4 4 3 8" xfId="34132" xr:uid="{00000000-0005-0000-0000-00009D180000}"/>
    <cellStyle name="AggGreen12 4 4 4 3 9" xfId="38023" xr:uid="{00000000-0005-0000-0000-00009E180000}"/>
    <cellStyle name="AggGreen12 4 4 4 4" xfId="8691" xr:uid="{00000000-0005-0000-0000-00009F180000}"/>
    <cellStyle name="AggGreen12 4 4 4 5" xfId="12607" xr:uid="{00000000-0005-0000-0000-0000A0180000}"/>
    <cellStyle name="AggGreen12 4 4 4 6" xfId="16700" xr:uid="{00000000-0005-0000-0000-0000A1180000}"/>
    <cellStyle name="AggGreen12 4 4 4 7" xfId="20643" xr:uid="{00000000-0005-0000-0000-0000A2180000}"/>
    <cellStyle name="AggGreen12 4 4 4 8" xfId="24661" xr:uid="{00000000-0005-0000-0000-0000A3180000}"/>
    <cellStyle name="AggGreen12 4 4 4 9" xfId="28665" xr:uid="{00000000-0005-0000-0000-0000A4180000}"/>
    <cellStyle name="AggGreen12 4 4 5" xfId="3651" xr:uid="{00000000-0005-0000-0000-0000A5180000}"/>
    <cellStyle name="AggGreen12 4 4 5 10" xfId="40635" xr:uid="{00000000-0005-0000-0000-0000A6180000}"/>
    <cellStyle name="AggGreen12 4 4 5 2" xfId="9179" xr:uid="{00000000-0005-0000-0000-0000A7180000}"/>
    <cellStyle name="AggGreen12 4 4 5 3" xfId="13086" xr:uid="{00000000-0005-0000-0000-0000A8180000}"/>
    <cellStyle name="AggGreen12 4 4 5 4" xfId="17178" xr:uid="{00000000-0005-0000-0000-0000A9180000}"/>
    <cellStyle name="AggGreen12 4 4 5 5" xfId="21108" xr:uid="{00000000-0005-0000-0000-0000AA180000}"/>
    <cellStyle name="AggGreen12 4 4 5 6" xfId="25134" xr:uid="{00000000-0005-0000-0000-0000AB180000}"/>
    <cellStyle name="AggGreen12 4 4 5 7" xfId="29123" xr:uid="{00000000-0005-0000-0000-0000AC180000}"/>
    <cellStyle name="AggGreen12 4 4 5 8" xfId="32954" xr:uid="{00000000-0005-0000-0000-0000AD180000}"/>
    <cellStyle name="AggGreen12 4 4 5 9" xfId="36845" xr:uid="{00000000-0005-0000-0000-0000AE180000}"/>
    <cellStyle name="AggGreen12 4 4 6" xfId="5630" xr:uid="{00000000-0005-0000-0000-0000AF180000}"/>
    <cellStyle name="AggGreen12 4 4 6 10" xfId="42614" xr:uid="{00000000-0005-0000-0000-0000B0180000}"/>
    <cellStyle name="AggGreen12 4 4 6 2" xfId="11158" xr:uid="{00000000-0005-0000-0000-0000B1180000}"/>
    <cellStyle name="AggGreen12 4 4 6 3" xfId="15065" xr:uid="{00000000-0005-0000-0000-0000B2180000}"/>
    <cellStyle name="AggGreen12 4 4 6 4" xfId="19157" xr:uid="{00000000-0005-0000-0000-0000B3180000}"/>
    <cellStyle name="AggGreen12 4 4 6 5" xfId="23087" xr:uid="{00000000-0005-0000-0000-0000B4180000}"/>
    <cellStyle name="AggGreen12 4 4 6 6" xfId="27113" xr:uid="{00000000-0005-0000-0000-0000B5180000}"/>
    <cellStyle name="AggGreen12 4 4 6 7" xfId="31102" xr:uid="{00000000-0005-0000-0000-0000B6180000}"/>
    <cellStyle name="AggGreen12 4 4 6 8" xfId="34933" xr:uid="{00000000-0005-0000-0000-0000B7180000}"/>
    <cellStyle name="AggGreen12 4 4 6 9" xfId="38824" xr:uid="{00000000-0005-0000-0000-0000B8180000}"/>
    <cellStyle name="AggGreen12 4 4 7" xfId="6642" xr:uid="{00000000-0005-0000-0000-0000B9180000}"/>
    <cellStyle name="AggGreen12 4 4 8" xfId="8008" xr:uid="{00000000-0005-0000-0000-0000BA180000}"/>
    <cellStyle name="AggGreen12 4 4 9" xfId="6554" xr:uid="{00000000-0005-0000-0000-0000BB180000}"/>
    <cellStyle name="AggGreen12 4 5" xfId="2701" xr:uid="{00000000-0005-0000-0000-0000BC180000}"/>
    <cellStyle name="AggGreen12 4 5 10" xfId="28210" xr:uid="{00000000-0005-0000-0000-0000BD180000}"/>
    <cellStyle name="AggGreen12 4 5 11" xfId="32033" xr:uid="{00000000-0005-0000-0000-0000BE180000}"/>
    <cellStyle name="AggGreen12 4 5 12" xfId="35940" xr:uid="{00000000-0005-0000-0000-0000BF180000}"/>
    <cellStyle name="AggGreen12 4 5 13" xfId="39730" xr:uid="{00000000-0005-0000-0000-0000C0180000}"/>
    <cellStyle name="AggGreen12 4 5 2" xfId="5002" xr:uid="{00000000-0005-0000-0000-0000C1180000}"/>
    <cellStyle name="AggGreen12 4 5 2 10" xfId="41986" xr:uid="{00000000-0005-0000-0000-0000C2180000}"/>
    <cellStyle name="AggGreen12 4 5 2 2" xfId="10530" xr:uid="{00000000-0005-0000-0000-0000C3180000}"/>
    <cellStyle name="AggGreen12 4 5 2 3" xfId="14437" xr:uid="{00000000-0005-0000-0000-0000C4180000}"/>
    <cellStyle name="AggGreen12 4 5 2 4" xfId="18529" xr:uid="{00000000-0005-0000-0000-0000C5180000}"/>
    <cellStyle name="AggGreen12 4 5 2 5" xfId="22459" xr:uid="{00000000-0005-0000-0000-0000C6180000}"/>
    <cellStyle name="AggGreen12 4 5 2 6" xfId="26485" xr:uid="{00000000-0005-0000-0000-0000C7180000}"/>
    <cellStyle name="AggGreen12 4 5 2 7" xfId="30474" xr:uid="{00000000-0005-0000-0000-0000C8180000}"/>
    <cellStyle name="AggGreen12 4 5 2 8" xfId="34305" xr:uid="{00000000-0005-0000-0000-0000C9180000}"/>
    <cellStyle name="AggGreen12 4 5 2 9" xfId="38196" xr:uid="{00000000-0005-0000-0000-0000CA180000}"/>
    <cellStyle name="AggGreen12 4 5 3" xfId="4374" xr:uid="{00000000-0005-0000-0000-0000CB180000}"/>
    <cellStyle name="AggGreen12 4 5 3 10" xfId="41358" xr:uid="{00000000-0005-0000-0000-0000CC180000}"/>
    <cellStyle name="AggGreen12 4 5 3 2" xfId="9902" xr:uid="{00000000-0005-0000-0000-0000CD180000}"/>
    <cellStyle name="AggGreen12 4 5 3 3" xfId="13809" xr:uid="{00000000-0005-0000-0000-0000CE180000}"/>
    <cellStyle name="AggGreen12 4 5 3 4" xfId="17901" xr:uid="{00000000-0005-0000-0000-0000CF180000}"/>
    <cellStyle name="AggGreen12 4 5 3 5" xfId="21831" xr:uid="{00000000-0005-0000-0000-0000D0180000}"/>
    <cellStyle name="AggGreen12 4 5 3 6" xfId="25857" xr:uid="{00000000-0005-0000-0000-0000D1180000}"/>
    <cellStyle name="AggGreen12 4 5 3 7" xfId="29846" xr:uid="{00000000-0005-0000-0000-0000D2180000}"/>
    <cellStyle name="AggGreen12 4 5 3 8" xfId="33677" xr:uid="{00000000-0005-0000-0000-0000D3180000}"/>
    <cellStyle name="AggGreen12 4 5 3 9" xfId="37568" xr:uid="{00000000-0005-0000-0000-0000D4180000}"/>
    <cellStyle name="AggGreen12 4 5 4" xfId="6083" xr:uid="{00000000-0005-0000-0000-0000D5180000}"/>
    <cellStyle name="AggGreen12 4 5 4 10" xfId="43061" xr:uid="{00000000-0005-0000-0000-0000D6180000}"/>
    <cellStyle name="AggGreen12 4 5 4 2" xfId="11612" xr:uid="{00000000-0005-0000-0000-0000D7180000}"/>
    <cellStyle name="AggGreen12 4 5 4 3" xfId="15516" xr:uid="{00000000-0005-0000-0000-0000D8180000}"/>
    <cellStyle name="AggGreen12 4 5 4 4" xfId="19610" xr:uid="{00000000-0005-0000-0000-0000D9180000}"/>
    <cellStyle name="AggGreen12 4 5 4 5" xfId="23537" xr:uid="{00000000-0005-0000-0000-0000DA180000}"/>
    <cellStyle name="AggGreen12 4 5 4 6" xfId="27564" xr:uid="{00000000-0005-0000-0000-0000DB180000}"/>
    <cellStyle name="AggGreen12 4 5 4 7" xfId="31549" xr:uid="{00000000-0005-0000-0000-0000DC180000}"/>
    <cellStyle name="AggGreen12 4 5 4 8" xfId="35382" xr:uid="{00000000-0005-0000-0000-0000DD180000}"/>
    <cellStyle name="AggGreen12 4 5 4 9" xfId="39271" xr:uid="{00000000-0005-0000-0000-0000DE180000}"/>
    <cellStyle name="AggGreen12 4 5 5" xfId="8236" xr:uid="{00000000-0005-0000-0000-0000DF180000}"/>
    <cellStyle name="AggGreen12 4 5 6" xfId="12152" xr:uid="{00000000-0005-0000-0000-0000E0180000}"/>
    <cellStyle name="AggGreen12 4 5 7" xfId="16245" xr:uid="{00000000-0005-0000-0000-0000E1180000}"/>
    <cellStyle name="AggGreen12 4 5 8" xfId="20188" xr:uid="{00000000-0005-0000-0000-0000E2180000}"/>
    <cellStyle name="AggGreen12 4 5 9" xfId="24206" xr:uid="{00000000-0005-0000-0000-0000E3180000}"/>
    <cellStyle name="AggGreen12 4 6" xfId="3151" xr:uid="{00000000-0005-0000-0000-0000E4180000}"/>
    <cellStyle name="AggGreen12 4 6 10" xfId="32483" xr:uid="{00000000-0005-0000-0000-0000E5180000}"/>
    <cellStyle name="AggGreen12 4 6 11" xfId="36390" xr:uid="{00000000-0005-0000-0000-0000E6180000}"/>
    <cellStyle name="AggGreen12 4 6 12" xfId="40180" xr:uid="{00000000-0005-0000-0000-0000E7180000}"/>
    <cellStyle name="AggGreen12 4 6 2" xfId="5452" xr:uid="{00000000-0005-0000-0000-0000E8180000}"/>
    <cellStyle name="AggGreen12 4 6 2 10" xfId="42436" xr:uid="{00000000-0005-0000-0000-0000E9180000}"/>
    <cellStyle name="AggGreen12 4 6 2 2" xfId="10980" xr:uid="{00000000-0005-0000-0000-0000EA180000}"/>
    <cellStyle name="AggGreen12 4 6 2 3" xfId="14887" xr:uid="{00000000-0005-0000-0000-0000EB180000}"/>
    <cellStyle name="AggGreen12 4 6 2 4" xfId="18979" xr:uid="{00000000-0005-0000-0000-0000EC180000}"/>
    <cellStyle name="AggGreen12 4 6 2 5" xfId="22909" xr:uid="{00000000-0005-0000-0000-0000ED180000}"/>
    <cellStyle name="AggGreen12 4 6 2 6" xfId="26935" xr:uid="{00000000-0005-0000-0000-0000EE180000}"/>
    <cellStyle name="AggGreen12 4 6 2 7" xfId="30924" xr:uid="{00000000-0005-0000-0000-0000EF180000}"/>
    <cellStyle name="AggGreen12 4 6 2 8" xfId="34755" xr:uid="{00000000-0005-0000-0000-0000F0180000}"/>
    <cellStyle name="AggGreen12 4 6 2 9" xfId="38646" xr:uid="{00000000-0005-0000-0000-0000F1180000}"/>
    <cellStyle name="AggGreen12 4 6 3" xfId="4824" xr:uid="{00000000-0005-0000-0000-0000F2180000}"/>
    <cellStyle name="AggGreen12 4 6 3 10" xfId="41808" xr:uid="{00000000-0005-0000-0000-0000F3180000}"/>
    <cellStyle name="AggGreen12 4 6 3 2" xfId="10352" xr:uid="{00000000-0005-0000-0000-0000F4180000}"/>
    <cellStyle name="AggGreen12 4 6 3 3" xfId="14259" xr:uid="{00000000-0005-0000-0000-0000F5180000}"/>
    <cellStyle name="AggGreen12 4 6 3 4" xfId="18351" xr:uid="{00000000-0005-0000-0000-0000F6180000}"/>
    <cellStyle name="AggGreen12 4 6 3 5" xfId="22281" xr:uid="{00000000-0005-0000-0000-0000F7180000}"/>
    <cellStyle name="AggGreen12 4 6 3 6" xfId="26307" xr:uid="{00000000-0005-0000-0000-0000F8180000}"/>
    <cellStyle name="AggGreen12 4 6 3 7" xfId="30296" xr:uid="{00000000-0005-0000-0000-0000F9180000}"/>
    <cellStyle name="AggGreen12 4 6 3 8" xfId="34127" xr:uid="{00000000-0005-0000-0000-0000FA180000}"/>
    <cellStyle name="AggGreen12 4 6 3 9" xfId="38018" xr:uid="{00000000-0005-0000-0000-0000FB180000}"/>
    <cellStyle name="AggGreen12 4 6 4" xfId="8686" xr:uid="{00000000-0005-0000-0000-0000FC180000}"/>
    <cellStyle name="AggGreen12 4 6 5" xfId="12602" xr:uid="{00000000-0005-0000-0000-0000FD180000}"/>
    <cellStyle name="AggGreen12 4 6 6" xfId="16695" xr:uid="{00000000-0005-0000-0000-0000FE180000}"/>
    <cellStyle name="AggGreen12 4 6 7" xfId="20638" xr:uid="{00000000-0005-0000-0000-0000FF180000}"/>
    <cellStyle name="AggGreen12 4 6 8" xfId="24656" xr:uid="{00000000-0005-0000-0000-000000190000}"/>
    <cellStyle name="AggGreen12 4 6 9" xfId="28660" xr:uid="{00000000-0005-0000-0000-000001190000}"/>
    <cellStyle name="AggGreen12 4 7" xfId="3646" xr:uid="{00000000-0005-0000-0000-000002190000}"/>
    <cellStyle name="AggGreen12 4 7 10" xfId="40630" xr:uid="{00000000-0005-0000-0000-000003190000}"/>
    <cellStyle name="AggGreen12 4 7 2" xfId="9174" xr:uid="{00000000-0005-0000-0000-000004190000}"/>
    <cellStyle name="AggGreen12 4 7 3" xfId="13081" xr:uid="{00000000-0005-0000-0000-000005190000}"/>
    <cellStyle name="AggGreen12 4 7 4" xfId="17173" xr:uid="{00000000-0005-0000-0000-000006190000}"/>
    <cellStyle name="AggGreen12 4 7 5" xfId="21103" xr:uid="{00000000-0005-0000-0000-000007190000}"/>
    <cellStyle name="AggGreen12 4 7 6" xfId="25129" xr:uid="{00000000-0005-0000-0000-000008190000}"/>
    <cellStyle name="AggGreen12 4 7 7" xfId="29118" xr:uid="{00000000-0005-0000-0000-000009190000}"/>
    <cellStyle name="AggGreen12 4 7 8" xfId="32949" xr:uid="{00000000-0005-0000-0000-00000A190000}"/>
    <cellStyle name="AggGreen12 4 7 9" xfId="36840" xr:uid="{00000000-0005-0000-0000-00000B190000}"/>
    <cellStyle name="AggGreen12 4 8" xfId="5625" xr:uid="{00000000-0005-0000-0000-00000C190000}"/>
    <cellStyle name="AggGreen12 4 8 10" xfId="42609" xr:uid="{00000000-0005-0000-0000-00000D190000}"/>
    <cellStyle name="AggGreen12 4 8 2" xfId="11153" xr:uid="{00000000-0005-0000-0000-00000E190000}"/>
    <cellStyle name="AggGreen12 4 8 3" xfId="15060" xr:uid="{00000000-0005-0000-0000-00000F190000}"/>
    <cellStyle name="AggGreen12 4 8 4" xfId="19152" xr:uid="{00000000-0005-0000-0000-000010190000}"/>
    <cellStyle name="AggGreen12 4 8 5" xfId="23082" xr:uid="{00000000-0005-0000-0000-000011190000}"/>
    <cellStyle name="AggGreen12 4 8 6" xfId="27108" xr:uid="{00000000-0005-0000-0000-000012190000}"/>
    <cellStyle name="AggGreen12 4 8 7" xfId="31097" xr:uid="{00000000-0005-0000-0000-000013190000}"/>
    <cellStyle name="AggGreen12 4 8 8" xfId="34928" xr:uid="{00000000-0005-0000-0000-000014190000}"/>
    <cellStyle name="AggGreen12 4 8 9" xfId="38819" xr:uid="{00000000-0005-0000-0000-000015190000}"/>
    <cellStyle name="AggGreen12 4 9" xfId="6637" xr:uid="{00000000-0005-0000-0000-000016190000}"/>
    <cellStyle name="AggGreen12 5" xfId="192" xr:uid="{00000000-0005-0000-0000-000017190000}"/>
    <cellStyle name="AggGreen12 5 10" xfId="7120" xr:uid="{00000000-0005-0000-0000-000018190000}"/>
    <cellStyle name="AggGreen12 5 11" xfId="23982" xr:uid="{00000000-0005-0000-0000-000019190000}"/>
    <cellStyle name="AggGreen12 5 12" xfId="28065" xr:uid="{00000000-0005-0000-0000-00001A190000}"/>
    <cellStyle name="AggGreen12 5 13" xfId="7980" xr:uid="{00000000-0005-0000-0000-00001B190000}"/>
    <cellStyle name="AggGreen12 5 14" xfId="35827" xr:uid="{00000000-0005-0000-0000-00001C190000}"/>
    <cellStyle name="AggGreen12 5 2" xfId="2708" xr:uid="{00000000-0005-0000-0000-00001D190000}"/>
    <cellStyle name="AggGreen12 5 2 10" xfId="28217" xr:uid="{00000000-0005-0000-0000-00001E190000}"/>
    <cellStyle name="AggGreen12 5 2 11" xfId="32040" xr:uid="{00000000-0005-0000-0000-00001F190000}"/>
    <cellStyle name="AggGreen12 5 2 12" xfId="35947" xr:uid="{00000000-0005-0000-0000-000020190000}"/>
    <cellStyle name="AggGreen12 5 2 13" xfId="39737" xr:uid="{00000000-0005-0000-0000-000021190000}"/>
    <cellStyle name="AggGreen12 5 2 2" xfId="5009" xr:uid="{00000000-0005-0000-0000-000022190000}"/>
    <cellStyle name="AggGreen12 5 2 2 10" xfId="41993" xr:uid="{00000000-0005-0000-0000-000023190000}"/>
    <cellStyle name="AggGreen12 5 2 2 2" xfId="10537" xr:uid="{00000000-0005-0000-0000-000024190000}"/>
    <cellStyle name="AggGreen12 5 2 2 3" xfId="14444" xr:uid="{00000000-0005-0000-0000-000025190000}"/>
    <cellStyle name="AggGreen12 5 2 2 4" xfId="18536" xr:uid="{00000000-0005-0000-0000-000026190000}"/>
    <cellStyle name="AggGreen12 5 2 2 5" xfId="22466" xr:uid="{00000000-0005-0000-0000-000027190000}"/>
    <cellStyle name="AggGreen12 5 2 2 6" xfId="26492" xr:uid="{00000000-0005-0000-0000-000028190000}"/>
    <cellStyle name="AggGreen12 5 2 2 7" xfId="30481" xr:uid="{00000000-0005-0000-0000-000029190000}"/>
    <cellStyle name="AggGreen12 5 2 2 8" xfId="34312" xr:uid="{00000000-0005-0000-0000-00002A190000}"/>
    <cellStyle name="AggGreen12 5 2 2 9" xfId="38203" xr:uid="{00000000-0005-0000-0000-00002B190000}"/>
    <cellStyle name="AggGreen12 5 2 3" xfId="4381" xr:uid="{00000000-0005-0000-0000-00002C190000}"/>
    <cellStyle name="AggGreen12 5 2 3 10" xfId="41365" xr:uid="{00000000-0005-0000-0000-00002D190000}"/>
    <cellStyle name="AggGreen12 5 2 3 2" xfId="9909" xr:uid="{00000000-0005-0000-0000-00002E190000}"/>
    <cellStyle name="AggGreen12 5 2 3 3" xfId="13816" xr:uid="{00000000-0005-0000-0000-00002F190000}"/>
    <cellStyle name="AggGreen12 5 2 3 4" xfId="17908" xr:uid="{00000000-0005-0000-0000-000030190000}"/>
    <cellStyle name="AggGreen12 5 2 3 5" xfId="21838" xr:uid="{00000000-0005-0000-0000-000031190000}"/>
    <cellStyle name="AggGreen12 5 2 3 6" xfId="25864" xr:uid="{00000000-0005-0000-0000-000032190000}"/>
    <cellStyle name="AggGreen12 5 2 3 7" xfId="29853" xr:uid="{00000000-0005-0000-0000-000033190000}"/>
    <cellStyle name="AggGreen12 5 2 3 8" xfId="33684" xr:uid="{00000000-0005-0000-0000-000034190000}"/>
    <cellStyle name="AggGreen12 5 2 3 9" xfId="37575" xr:uid="{00000000-0005-0000-0000-000035190000}"/>
    <cellStyle name="AggGreen12 5 2 4" xfId="6090" xr:uid="{00000000-0005-0000-0000-000036190000}"/>
    <cellStyle name="AggGreen12 5 2 4 10" xfId="43068" xr:uid="{00000000-0005-0000-0000-000037190000}"/>
    <cellStyle name="AggGreen12 5 2 4 2" xfId="11619" xr:uid="{00000000-0005-0000-0000-000038190000}"/>
    <cellStyle name="AggGreen12 5 2 4 3" xfId="15523" xr:uid="{00000000-0005-0000-0000-000039190000}"/>
    <cellStyle name="AggGreen12 5 2 4 4" xfId="19617" xr:uid="{00000000-0005-0000-0000-00003A190000}"/>
    <cellStyle name="AggGreen12 5 2 4 5" xfId="23544" xr:uid="{00000000-0005-0000-0000-00003B190000}"/>
    <cellStyle name="AggGreen12 5 2 4 6" xfId="27571" xr:uid="{00000000-0005-0000-0000-00003C190000}"/>
    <cellStyle name="AggGreen12 5 2 4 7" xfId="31556" xr:uid="{00000000-0005-0000-0000-00003D190000}"/>
    <cellStyle name="AggGreen12 5 2 4 8" xfId="35389" xr:uid="{00000000-0005-0000-0000-00003E190000}"/>
    <cellStyle name="AggGreen12 5 2 4 9" xfId="39278" xr:uid="{00000000-0005-0000-0000-00003F190000}"/>
    <cellStyle name="AggGreen12 5 2 5" xfId="8243" xr:uid="{00000000-0005-0000-0000-000040190000}"/>
    <cellStyle name="AggGreen12 5 2 6" xfId="12159" xr:uid="{00000000-0005-0000-0000-000041190000}"/>
    <cellStyle name="AggGreen12 5 2 7" xfId="16252" xr:uid="{00000000-0005-0000-0000-000042190000}"/>
    <cellStyle name="AggGreen12 5 2 8" xfId="20195" xr:uid="{00000000-0005-0000-0000-000043190000}"/>
    <cellStyle name="AggGreen12 5 2 9" xfId="24213" xr:uid="{00000000-0005-0000-0000-000044190000}"/>
    <cellStyle name="AggGreen12 5 3" xfId="3158" xr:uid="{00000000-0005-0000-0000-000045190000}"/>
    <cellStyle name="AggGreen12 5 3 10" xfId="32490" xr:uid="{00000000-0005-0000-0000-000046190000}"/>
    <cellStyle name="AggGreen12 5 3 11" xfId="36397" xr:uid="{00000000-0005-0000-0000-000047190000}"/>
    <cellStyle name="AggGreen12 5 3 12" xfId="40187" xr:uid="{00000000-0005-0000-0000-000048190000}"/>
    <cellStyle name="AggGreen12 5 3 2" xfId="5459" xr:uid="{00000000-0005-0000-0000-000049190000}"/>
    <cellStyle name="AggGreen12 5 3 2 10" xfId="42443" xr:uid="{00000000-0005-0000-0000-00004A190000}"/>
    <cellStyle name="AggGreen12 5 3 2 2" xfId="10987" xr:uid="{00000000-0005-0000-0000-00004B190000}"/>
    <cellStyle name="AggGreen12 5 3 2 3" xfId="14894" xr:uid="{00000000-0005-0000-0000-00004C190000}"/>
    <cellStyle name="AggGreen12 5 3 2 4" xfId="18986" xr:uid="{00000000-0005-0000-0000-00004D190000}"/>
    <cellStyle name="AggGreen12 5 3 2 5" xfId="22916" xr:uid="{00000000-0005-0000-0000-00004E190000}"/>
    <cellStyle name="AggGreen12 5 3 2 6" xfId="26942" xr:uid="{00000000-0005-0000-0000-00004F190000}"/>
    <cellStyle name="AggGreen12 5 3 2 7" xfId="30931" xr:uid="{00000000-0005-0000-0000-000050190000}"/>
    <cellStyle name="AggGreen12 5 3 2 8" xfId="34762" xr:uid="{00000000-0005-0000-0000-000051190000}"/>
    <cellStyle name="AggGreen12 5 3 2 9" xfId="38653" xr:uid="{00000000-0005-0000-0000-000052190000}"/>
    <cellStyle name="AggGreen12 5 3 3" xfId="4831" xr:uid="{00000000-0005-0000-0000-000053190000}"/>
    <cellStyle name="AggGreen12 5 3 3 10" xfId="41815" xr:uid="{00000000-0005-0000-0000-000054190000}"/>
    <cellStyle name="AggGreen12 5 3 3 2" xfId="10359" xr:uid="{00000000-0005-0000-0000-000055190000}"/>
    <cellStyle name="AggGreen12 5 3 3 3" xfId="14266" xr:uid="{00000000-0005-0000-0000-000056190000}"/>
    <cellStyle name="AggGreen12 5 3 3 4" xfId="18358" xr:uid="{00000000-0005-0000-0000-000057190000}"/>
    <cellStyle name="AggGreen12 5 3 3 5" xfId="22288" xr:uid="{00000000-0005-0000-0000-000058190000}"/>
    <cellStyle name="AggGreen12 5 3 3 6" xfId="26314" xr:uid="{00000000-0005-0000-0000-000059190000}"/>
    <cellStyle name="AggGreen12 5 3 3 7" xfId="30303" xr:uid="{00000000-0005-0000-0000-00005A190000}"/>
    <cellStyle name="AggGreen12 5 3 3 8" xfId="34134" xr:uid="{00000000-0005-0000-0000-00005B190000}"/>
    <cellStyle name="AggGreen12 5 3 3 9" xfId="38025" xr:uid="{00000000-0005-0000-0000-00005C190000}"/>
    <cellStyle name="AggGreen12 5 3 4" xfId="8693" xr:uid="{00000000-0005-0000-0000-00005D190000}"/>
    <cellStyle name="AggGreen12 5 3 5" xfId="12609" xr:uid="{00000000-0005-0000-0000-00005E190000}"/>
    <cellStyle name="AggGreen12 5 3 6" xfId="16702" xr:uid="{00000000-0005-0000-0000-00005F190000}"/>
    <cellStyle name="AggGreen12 5 3 7" xfId="20645" xr:uid="{00000000-0005-0000-0000-000060190000}"/>
    <cellStyle name="AggGreen12 5 3 8" xfId="24663" xr:uid="{00000000-0005-0000-0000-000061190000}"/>
    <cellStyle name="AggGreen12 5 3 9" xfId="28667" xr:uid="{00000000-0005-0000-0000-000062190000}"/>
    <cellStyle name="AggGreen12 5 4" xfId="3653" xr:uid="{00000000-0005-0000-0000-000063190000}"/>
    <cellStyle name="AggGreen12 5 4 10" xfId="40637" xr:uid="{00000000-0005-0000-0000-000064190000}"/>
    <cellStyle name="AggGreen12 5 4 2" xfId="9181" xr:uid="{00000000-0005-0000-0000-000065190000}"/>
    <cellStyle name="AggGreen12 5 4 3" xfId="13088" xr:uid="{00000000-0005-0000-0000-000066190000}"/>
    <cellStyle name="AggGreen12 5 4 4" xfId="17180" xr:uid="{00000000-0005-0000-0000-000067190000}"/>
    <cellStyle name="AggGreen12 5 4 5" xfId="21110" xr:uid="{00000000-0005-0000-0000-000068190000}"/>
    <cellStyle name="AggGreen12 5 4 6" xfId="25136" xr:uid="{00000000-0005-0000-0000-000069190000}"/>
    <cellStyle name="AggGreen12 5 4 7" xfId="29125" xr:uid="{00000000-0005-0000-0000-00006A190000}"/>
    <cellStyle name="AggGreen12 5 4 8" xfId="32956" xr:uid="{00000000-0005-0000-0000-00006B190000}"/>
    <cellStyle name="AggGreen12 5 4 9" xfId="36847" xr:uid="{00000000-0005-0000-0000-00006C190000}"/>
    <cellStyle name="AggGreen12 5 5" xfId="5632" xr:uid="{00000000-0005-0000-0000-00006D190000}"/>
    <cellStyle name="AggGreen12 5 5 10" xfId="42616" xr:uid="{00000000-0005-0000-0000-00006E190000}"/>
    <cellStyle name="AggGreen12 5 5 2" xfId="11160" xr:uid="{00000000-0005-0000-0000-00006F190000}"/>
    <cellStyle name="AggGreen12 5 5 3" xfId="15067" xr:uid="{00000000-0005-0000-0000-000070190000}"/>
    <cellStyle name="AggGreen12 5 5 4" xfId="19159" xr:uid="{00000000-0005-0000-0000-000071190000}"/>
    <cellStyle name="AggGreen12 5 5 5" xfId="23089" xr:uid="{00000000-0005-0000-0000-000072190000}"/>
    <cellStyle name="AggGreen12 5 5 6" xfId="27115" xr:uid="{00000000-0005-0000-0000-000073190000}"/>
    <cellStyle name="AggGreen12 5 5 7" xfId="31104" xr:uid="{00000000-0005-0000-0000-000074190000}"/>
    <cellStyle name="AggGreen12 5 5 8" xfId="34935" xr:uid="{00000000-0005-0000-0000-000075190000}"/>
    <cellStyle name="AggGreen12 5 5 9" xfId="38826" xr:uid="{00000000-0005-0000-0000-000076190000}"/>
    <cellStyle name="AggGreen12 5 6" xfId="6644" xr:uid="{00000000-0005-0000-0000-000077190000}"/>
    <cellStyle name="AggGreen12 5 7" xfId="8006" xr:uid="{00000000-0005-0000-0000-000078190000}"/>
    <cellStyle name="AggGreen12 5 8" xfId="8136" xr:uid="{00000000-0005-0000-0000-000079190000}"/>
    <cellStyle name="AggGreen12 5 9" xfId="16070" xr:uid="{00000000-0005-0000-0000-00007A190000}"/>
    <cellStyle name="AggGreen12 6" xfId="2684" xr:uid="{00000000-0005-0000-0000-00007B190000}"/>
    <cellStyle name="AggGreen12 6 10" xfId="28193" xr:uid="{00000000-0005-0000-0000-00007C190000}"/>
    <cellStyle name="AggGreen12 6 11" xfId="32016" xr:uid="{00000000-0005-0000-0000-00007D190000}"/>
    <cellStyle name="AggGreen12 6 12" xfId="35923" xr:uid="{00000000-0005-0000-0000-00007E190000}"/>
    <cellStyle name="AggGreen12 6 13" xfId="39713" xr:uid="{00000000-0005-0000-0000-00007F190000}"/>
    <cellStyle name="AggGreen12 6 2" xfId="4985" xr:uid="{00000000-0005-0000-0000-000080190000}"/>
    <cellStyle name="AggGreen12 6 2 10" xfId="41969" xr:uid="{00000000-0005-0000-0000-000081190000}"/>
    <cellStyle name="AggGreen12 6 2 2" xfId="10513" xr:uid="{00000000-0005-0000-0000-000082190000}"/>
    <cellStyle name="AggGreen12 6 2 3" xfId="14420" xr:uid="{00000000-0005-0000-0000-000083190000}"/>
    <cellStyle name="AggGreen12 6 2 4" xfId="18512" xr:uid="{00000000-0005-0000-0000-000084190000}"/>
    <cellStyle name="AggGreen12 6 2 5" xfId="22442" xr:uid="{00000000-0005-0000-0000-000085190000}"/>
    <cellStyle name="AggGreen12 6 2 6" xfId="26468" xr:uid="{00000000-0005-0000-0000-000086190000}"/>
    <cellStyle name="AggGreen12 6 2 7" xfId="30457" xr:uid="{00000000-0005-0000-0000-000087190000}"/>
    <cellStyle name="AggGreen12 6 2 8" xfId="34288" xr:uid="{00000000-0005-0000-0000-000088190000}"/>
    <cellStyle name="AggGreen12 6 2 9" xfId="38179" xr:uid="{00000000-0005-0000-0000-000089190000}"/>
    <cellStyle name="AggGreen12 6 3" xfId="4357" xr:uid="{00000000-0005-0000-0000-00008A190000}"/>
    <cellStyle name="AggGreen12 6 3 10" xfId="41341" xr:uid="{00000000-0005-0000-0000-00008B190000}"/>
    <cellStyle name="AggGreen12 6 3 2" xfId="9885" xr:uid="{00000000-0005-0000-0000-00008C190000}"/>
    <cellStyle name="AggGreen12 6 3 3" xfId="13792" xr:uid="{00000000-0005-0000-0000-00008D190000}"/>
    <cellStyle name="AggGreen12 6 3 4" xfId="17884" xr:uid="{00000000-0005-0000-0000-00008E190000}"/>
    <cellStyle name="AggGreen12 6 3 5" xfId="21814" xr:uid="{00000000-0005-0000-0000-00008F190000}"/>
    <cellStyle name="AggGreen12 6 3 6" xfId="25840" xr:uid="{00000000-0005-0000-0000-000090190000}"/>
    <cellStyle name="AggGreen12 6 3 7" xfId="29829" xr:uid="{00000000-0005-0000-0000-000091190000}"/>
    <cellStyle name="AggGreen12 6 3 8" xfId="33660" xr:uid="{00000000-0005-0000-0000-000092190000}"/>
    <cellStyle name="AggGreen12 6 3 9" xfId="37551" xr:uid="{00000000-0005-0000-0000-000093190000}"/>
    <cellStyle name="AggGreen12 6 4" xfId="6066" xr:uid="{00000000-0005-0000-0000-000094190000}"/>
    <cellStyle name="AggGreen12 6 4 10" xfId="43044" xr:uid="{00000000-0005-0000-0000-000095190000}"/>
    <cellStyle name="AggGreen12 6 4 2" xfId="11595" xr:uid="{00000000-0005-0000-0000-000096190000}"/>
    <cellStyle name="AggGreen12 6 4 3" xfId="15499" xr:uid="{00000000-0005-0000-0000-000097190000}"/>
    <cellStyle name="AggGreen12 6 4 4" xfId="19593" xr:uid="{00000000-0005-0000-0000-000098190000}"/>
    <cellStyle name="AggGreen12 6 4 5" xfId="23520" xr:uid="{00000000-0005-0000-0000-000099190000}"/>
    <cellStyle name="AggGreen12 6 4 6" xfId="27547" xr:uid="{00000000-0005-0000-0000-00009A190000}"/>
    <cellStyle name="AggGreen12 6 4 7" xfId="31532" xr:uid="{00000000-0005-0000-0000-00009B190000}"/>
    <cellStyle name="AggGreen12 6 4 8" xfId="35365" xr:uid="{00000000-0005-0000-0000-00009C190000}"/>
    <cellStyle name="AggGreen12 6 4 9" xfId="39254" xr:uid="{00000000-0005-0000-0000-00009D190000}"/>
    <cellStyle name="AggGreen12 6 5" xfId="8219" xr:uid="{00000000-0005-0000-0000-00009E190000}"/>
    <cellStyle name="AggGreen12 6 6" xfId="12135" xr:uid="{00000000-0005-0000-0000-00009F190000}"/>
    <cellStyle name="AggGreen12 6 7" xfId="16228" xr:uid="{00000000-0005-0000-0000-0000A0190000}"/>
    <cellStyle name="AggGreen12 6 8" xfId="20171" xr:uid="{00000000-0005-0000-0000-0000A1190000}"/>
    <cellStyle name="AggGreen12 6 9" xfId="24189" xr:uid="{00000000-0005-0000-0000-0000A2190000}"/>
    <cellStyle name="AggGreen12 7" xfId="3134" xr:uid="{00000000-0005-0000-0000-0000A3190000}"/>
    <cellStyle name="AggGreen12 7 10" xfId="32466" xr:uid="{00000000-0005-0000-0000-0000A4190000}"/>
    <cellStyle name="AggGreen12 7 11" xfId="36373" xr:uid="{00000000-0005-0000-0000-0000A5190000}"/>
    <cellStyle name="AggGreen12 7 12" xfId="40163" xr:uid="{00000000-0005-0000-0000-0000A6190000}"/>
    <cellStyle name="AggGreen12 7 2" xfId="5435" xr:uid="{00000000-0005-0000-0000-0000A7190000}"/>
    <cellStyle name="AggGreen12 7 2 10" xfId="42419" xr:uid="{00000000-0005-0000-0000-0000A8190000}"/>
    <cellStyle name="AggGreen12 7 2 2" xfId="10963" xr:uid="{00000000-0005-0000-0000-0000A9190000}"/>
    <cellStyle name="AggGreen12 7 2 3" xfId="14870" xr:uid="{00000000-0005-0000-0000-0000AA190000}"/>
    <cellStyle name="AggGreen12 7 2 4" xfId="18962" xr:uid="{00000000-0005-0000-0000-0000AB190000}"/>
    <cellStyle name="AggGreen12 7 2 5" xfId="22892" xr:uid="{00000000-0005-0000-0000-0000AC190000}"/>
    <cellStyle name="AggGreen12 7 2 6" xfId="26918" xr:uid="{00000000-0005-0000-0000-0000AD190000}"/>
    <cellStyle name="AggGreen12 7 2 7" xfId="30907" xr:uid="{00000000-0005-0000-0000-0000AE190000}"/>
    <cellStyle name="AggGreen12 7 2 8" xfId="34738" xr:uid="{00000000-0005-0000-0000-0000AF190000}"/>
    <cellStyle name="AggGreen12 7 2 9" xfId="38629" xr:uid="{00000000-0005-0000-0000-0000B0190000}"/>
    <cellStyle name="AggGreen12 7 3" xfId="4807" xr:uid="{00000000-0005-0000-0000-0000B1190000}"/>
    <cellStyle name="AggGreen12 7 3 10" xfId="41791" xr:uid="{00000000-0005-0000-0000-0000B2190000}"/>
    <cellStyle name="AggGreen12 7 3 2" xfId="10335" xr:uid="{00000000-0005-0000-0000-0000B3190000}"/>
    <cellStyle name="AggGreen12 7 3 3" xfId="14242" xr:uid="{00000000-0005-0000-0000-0000B4190000}"/>
    <cellStyle name="AggGreen12 7 3 4" xfId="18334" xr:uid="{00000000-0005-0000-0000-0000B5190000}"/>
    <cellStyle name="AggGreen12 7 3 5" xfId="22264" xr:uid="{00000000-0005-0000-0000-0000B6190000}"/>
    <cellStyle name="AggGreen12 7 3 6" xfId="26290" xr:uid="{00000000-0005-0000-0000-0000B7190000}"/>
    <cellStyle name="AggGreen12 7 3 7" xfId="30279" xr:uid="{00000000-0005-0000-0000-0000B8190000}"/>
    <cellStyle name="AggGreen12 7 3 8" xfId="34110" xr:uid="{00000000-0005-0000-0000-0000B9190000}"/>
    <cellStyle name="AggGreen12 7 3 9" xfId="38001" xr:uid="{00000000-0005-0000-0000-0000BA190000}"/>
    <cellStyle name="AggGreen12 7 4" xfId="8669" xr:uid="{00000000-0005-0000-0000-0000BB190000}"/>
    <cellStyle name="AggGreen12 7 5" xfId="12585" xr:uid="{00000000-0005-0000-0000-0000BC190000}"/>
    <cellStyle name="AggGreen12 7 6" xfId="16678" xr:uid="{00000000-0005-0000-0000-0000BD190000}"/>
    <cellStyle name="AggGreen12 7 7" xfId="20621" xr:uid="{00000000-0005-0000-0000-0000BE190000}"/>
    <cellStyle name="AggGreen12 7 8" xfId="24639" xr:uid="{00000000-0005-0000-0000-0000BF190000}"/>
    <cellStyle name="AggGreen12 7 9" xfId="28643" xr:uid="{00000000-0005-0000-0000-0000C0190000}"/>
    <cellStyle name="AggGreen12 8" xfId="3629" xr:uid="{00000000-0005-0000-0000-0000C1190000}"/>
    <cellStyle name="AggGreen12 8 10" xfId="40613" xr:uid="{00000000-0005-0000-0000-0000C2190000}"/>
    <cellStyle name="AggGreen12 8 2" xfId="9157" xr:uid="{00000000-0005-0000-0000-0000C3190000}"/>
    <cellStyle name="AggGreen12 8 3" xfId="13064" xr:uid="{00000000-0005-0000-0000-0000C4190000}"/>
    <cellStyle name="AggGreen12 8 4" xfId="17156" xr:uid="{00000000-0005-0000-0000-0000C5190000}"/>
    <cellStyle name="AggGreen12 8 5" xfId="21086" xr:uid="{00000000-0005-0000-0000-0000C6190000}"/>
    <cellStyle name="AggGreen12 8 6" xfId="25112" xr:uid="{00000000-0005-0000-0000-0000C7190000}"/>
    <cellStyle name="AggGreen12 8 7" xfId="29101" xr:uid="{00000000-0005-0000-0000-0000C8190000}"/>
    <cellStyle name="AggGreen12 8 8" xfId="32932" xr:uid="{00000000-0005-0000-0000-0000C9190000}"/>
    <cellStyle name="AggGreen12 8 9" xfId="36823" xr:uid="{00000000-0005-0000-0000-0000CA190000}"/>
    <cellStyle name="AggGreen12 9" xfId="5608" xr:uid="{00000000-0005-0000-0000-0000CB190000}"/>
    <cellStyle name="AggGreen12 9 10" xfId="42592" xr:uid="{00000000-0005-0000-0000-0000CC190000}"/>
    <cellStyle name="AggGreen12 9 2" xfId="11136" xr:uid="{00000000-0005-0000-0000-0000CD190000}"/>
    <cellStyle name="AggGreen12 9 3" xfId="15043" xr:uid="{00000000-0005-0000-0000-0000CE190000}"/>
    <cellStyle name="AggGreen12 9 4" xfId="19135" xr:uid="{00000000-0005-0000-0000-0000CF190000}"/>
    <cellStyle name="AggGreen12 9 5" xfId="23065" xr:uid="{00000000-0005-0000-0000-0000D0190000}"/>
    <cellStyle name="AggGreen12 9 6" xfId="27091" xr:uid="{00000000-0005-0000-0000-0000D1190000}"/>
    <cellStyle name="AggGreen12 9 7" xfId="31080" xr:uid="{00000000-0005-0000-0000-0000D2190000}"/>
    <cellStyle name="AggGreen12 9 8" xfId="34911" xr:uid="{00000000-0005-0000-0000-0000D3190000}"/>
    <cellStyle name="AggGreen12 9 9" xfId="38802" xr:uid="{00000000-0005-0000-0000-0000D4190000}"/>
    <cellStyle name="AggOrange" xfId="193" xr:uid="{00000000-0005-0000-0000-0000D5190000}"/>
    <cellStyle name="AggOrange 2" xfId="194" xr:uid="{00000000-0005-0000-0000-0000D6190000}"/>
    <cellStyle name="AggOrange 2 10" xfId="6556" xr:uid="{00000000-0005-0000-0000-0000D7190000}"/>
    <cellStyle name="AggOrange 2 11" xfId="16069" xr:uid="{00000000-0005-0000-0000-0000D8190000}"/>
    <cellStyle name="AggOrange 2 12" xfId="7363" xr:uid="{00000000-0005-0000-0000-0000D9190000}"/>
    <cellStyle name="AggOrange 2 13" xfId="23981" xr:uid="{00000000-0005-0000-0000-0000DA190000}"/>
    <cellStyle name="AggOrange 2 14" xfId="28064" xr:uid="{00000000-0005-0000-0000-0000DB190000}"/>
    <cellStyle name="AggOrange 2 15" xfId="8117" xr:uid="{00000000-0005-0000-0000-0000DC190000}"/>
    <cellStyle name="AggOrange 2 16" xfId="35826" xr:uid="{00000000-0005-0000-0000-0000DD190000}"/>
    <cellStyle name="AggOrange 2 2" xfId="195" xr:uid="{00000000-0005-0000-0000-0000DE190000}"/>
    <cellStyle name="AggOrange 2 2 10" xfId="8137" xr:uid="{00000000-0005-0000-0000-0000DF190000}"/>
    <cellStyle name="AggOrange 2 2 11" xfId="16068" xr:uid="{00000000-0005-0000-0000-0000E0190000}"/>
    <cellStyle name="AggOrange 2 2 12" xfId="12017" xr:uid="{00000000-0005-0000-0000-0000E1190000}"/>
    <cellStyle name="AggOrange 2 2 13" xfId="23980" xr:uid="{00000000-0005-0000-0000-0000E2190000}"/>
    <cellStyle name="AggOrange 2 2 14" xfId="28063" xr:uid="{00000000-0005-0000-0000-0000E3190000}"/>
    <cellStyle name="AggOrange 2 2 15" xfId="24064" xr:uid="{00000000-0005-0000-0000-0000E4190000}"/>
    <cellStyle name="AggOrange 2 2 16" xfId="35825" xr:uid="{00000000-0005-0000-0000-0000E5190000}"/>
    <cellStyle name="AggOrange 2 2 2" xfId="196" xr:uid="{00000000-0005-0000-0000-0000E6190000}"/>
    <cellStyle name="AggOrange 2 2 2 10" xfId="16067" xr:uid="{00000000-0005-0000-0000-0000E7190000}"/>
    <cellStyle name="AggOrange 2 2 2 11" xfId="12016" xr:uid="{00000000-0005-0000-0000-0000E8190000}"/>
    <cellStyle name="AggOrange 2 2 2 12" xfId="23979" xr:uid="{00000000-0005-0000-0000-0000E9190000}"/>
    <cellStyle name="AggOrange 2 2 2 13" xfId="28062" xr:uid="{00000000-0005-0000-0000-0000EA190000}"/>
    <cellStyle name="AggOrange 2 2 2 14" xfId="24063" xr:uid="{00000000-0005-0000-0000-0000EB190000}"/>
    <cellStyle name="AggOrange 2 2 2 15" xfId="35824" xr:uid="{00000000-0005-0000-0000-0000EC190000}"/>
    <cellStyle name="AggOrange 2 2 2 2" xfId="197" xr:uid="{00000000-0005-0000-0000-0000ED190000}"/>
    <cellStyle name="AggOrange 2 2 2 2 10" xfId="12015" xr:uid="{00000000-0005-0000-0000-0000EE190000}"/>
    <cellStyle name="AggOrange 2 2 2 2 11" xfId="23978" xr:uid="{00000000-0005-0000-0000-0000EF190000}"/>
    <cellStyle name="AggOrange 2 2 2 2 12" xfId="28061" xr:uid="{00000000-0005-0000-0000-0000F0190000}"/>
    <cellStyle name="AggOrange 2 2 2 2 13" xfId="24062" xr:uid="{00000000-0005-0000-0000-0000F1190000}"/>
    <cellStyle name="AggOrange 2 2 2 2 14" xfId="35823" xr:uid="{00000000-0005-0000-0000-0000F2190000}"/>
    <cellStyle name="AggOrange 2 2 2 2 2" xfId="2712" xr:uid="{00000000-0005-0000-0000-0000F3190000}"/>
    <cellStyle name="AggOrange 2 2 2 2 2 10" xfId="28221" xr:uid="{00000000-0005-0000-0000-0000F4190000}"/>
    <cellStyle name="AggOrange 2 2 2 2 2 11" xfId="32044" xr:uid="{00000000-0005-0000-0000-0000F5190000}"/>
    <cellStyle name="AggOrange 2 2 2 2 2 12" xfId="35951" xr:uid="{00000000-0005-0000-0000-0000F6190000}"/>
    <cellStyle name="AggOrange 2 2 2 2 2 13" xfId="39741" xr:uid="{00000000-0005-0000-0000-0000F7190000}"/>
    <cellStyle name="AggOrange 2 2 2 2 2 2" xfId="5013" xr:uid="{00000000-0005-0000-0000-0000F8190000}"/>
    <cellStyle name="AggOrange 2 2 2 2 2 2 10" xfId="41997" xr:uid="{00000000-0005-0000-0000-0000F9190000}"/>
    <cellStyle name="AggOrange 2 2 2 2 2 2 2" xfId="10541" xr:uid="{00000000-0005-0000-0000-0000FA190000}"/>
    <cellStyle name="AggOrange 2 2 2 2 2 2 3" xfId="14448" xr:uid="{00000000-0005-0000-0000-0000FB190000}"/>
    <cellStyle name="AggOrange 2 2 2 2 2 2 4" xfId="18540" xr:uid="{00000000-0005-0000-0000-0000FC190000}"/>
    <cellStyle name="AggOrange 2 2 2 2 2 2 5" xfId="22470" xr:uid="{00000000-0005-0000-0000-0000FD190000}"/>
    <cellStyle name="AggOrange 2 2 2 2 2 2 6" xfId="26496" xr:uid="{00000000-0005-0000-0000-0000FE190000}"/>
    <cellStyle name="AggOrange 2 2 2 2 2 2 7" xfId="30485" xr:uid="{00000000-0005-0000-0000-0000FF190000}"/>
    <cellStyle name="AggOrange 2 2 2 2 2 2 8" xfId="34316" xr:uid="{00000000-0005-0000-0000-0000001A0000}"/>
    <cellStyle name="AggOrange 2 2 2 2 2 2 9" xfId="38207" xr:uid="{00000000-0005-0000-0000-0000011A0000}"/>
    <cellStyle name="AggOrange 2 2 2 2 2 3" xfId="4385" xr:uid="{00000000-0005-0000-0000-0000021A0000}"/>
    <cellStyle name="AggOrange 2 2 2 2 2 3 10" xfId="41369" xr:uid="{00000000-0005-0000-0000-0000031A0000}"/>
    <cellStyle name="AggOrange 2 2 2 2 2 3 2" xfId="9913" xr:uid="{00000000-0005-0000-0000-0000041A0000}"/>
    <cellStyle name="AggOrange 2 2 2 2 2 3 3" xfId="13820" xr:uid="{00000000-0005-0000-0000-0000051A0000}"/>
    <cellStyle name="AggOrange 2 2 2 2 2 3 4" xfId="17912" xr:uid="{00000000-0005-0000-0000-0000061A0000}"/>
    <cellStyle name="AggOrange 2 2 2 2 2 3 5" xfId="21842" xr:uid="{00000000-0005-0000-0000-0000071A0000}"/>
    <cellStyle name="AggOrange 2 2 2 2 2 3 6" xfId="25868" xr:uid="{00000000-0005-0000-0000-0000081A0000}"/>
    <cellStyle name="AggOrange 2 2 2 2 2 3 7" xfId="29857" xr:uid="{00000000-0005-0000-0000-0000091A0000}"/>
    <cellStyle name="AggOrange 2 2 2 2 2 3 8" xfId="33688" xr:uid="{00000000-0005-0000-0000-00000A1A0000}"/>
    <cellStyle name="AggOrange 2 2 2 2 2 3 9" xfId="37579" xr:uid="{00000000-0005-0000-0000-00000B1A0000}"/>
    <cellStyle name="AggOrange 2 2 2 2 2 4" xfId="6094" xr:uid="{00000000-0005-0000-0000-00000C1A0000}"/>
    <cellStyle name="AggOrange 2 2 2 2 2 4 10" xfId="43072" xr:uid="{00000000-0005-0000-0000-00000D1A0000}"/>
    <cellStyle name="AggOrange 2 2 2 2 2 4 2" xfId="11623" xr:uid="{00000000-0005-0000-0000-00000E1A0000}"/>
    <cellStyle name="AggOrange 2 2 2 2 2 4 3" xfId="15527" xr:uid="{00000000-0005-0000-0000-00000F1A0000}"/>
    <cellStyle name="AggOrange 2 2 2 2 2 4 4" xfId="19621" xr:uid="{00000000-0005-0000-0000-0000101A0000}"/>
    <cellStyle name="AggOrange 2 2 2 2 2 4 5" xfId="23548" xr:uid="{00000000-0005-0000-0000-0000111A0000}"/>
    <cellStyle name="AggOrange 2 2 2 2 2 4 6" xfId="27575" xr:uid="{00000000-0005-0000-0000-0000121A0000}"/>
    <cellStyle name="AggOrange 2 2 2 2 2 4 7" xfId="31560" xr:uid="{00000000-0005-0000-0000-0000131A0000}"/>
    <cellStyle name="AggOrange 2 2 2 2 2 4 8" xfId="35393" xr:uid="{00000000-0005-0000-0000-0000141A0000}"/>
    <cellStyle name="AggOrange 2 2 2 2 2 4 9" xfId="39282" xr:uid="{00000000-0005-0000-0000-0000151A0000}"/>
    <cellStyle name="AggOrange 2 2 2 2 2 5" xfId="8247" xr:uid="{00000000-0005-0000-0000-0000161A0000}"/>
    <cellStyle name="AggOrange 2 2 2 2 2 6" xfId="12163" xr:uid="{00000000-0005-0000-0000-0000171A0000}"/>
    <cellStyle name="AggOrange 2 2 2 2 2 7" xfId="16256" xr:uid="{00000000-0005-0000-0000-0000181A0000}"/>
    <cellStyle name="AggOrange 2 2 2 2 2 8" xfId="20199" xr:uid="{00000000-0005-0000-0000-0000191A0000}"/>
    <cellStyle name="AggOrange 2 2 2 2 2 9" xfId="24217" xr:uid="{00000000-0005-0000-0000-00001A1A0000}"/>
    <cellStyle name="AggOrange 2 2 2 2 3" xfId="3162" xr:uid="{00000000-0005-0000-0000-00001B1A0000}"/>
    <cellStyle name="AggOrange 2 2 2 2 3 10" xfId="32494" xr:uid="{00000000-0005-0000-0000-00001C1A0000}"/>
    <cellStyle name="AggOrange 2 2 2 2 3 11" xfId="36401" xr:uid="{00000000-0005-0000-0000-00001D1A0000}"/>
    <cellStyle name="AggOrange 2 2 2 2 3 12" xfId="40191" xr:uid="{00000000-0005-0000-0000-00001E1A0000}"/>
    <cellStyle name="AggOrange 2 2 2 2 3 2" xfId="5463" xr:uid="{00000000-0005-0000-0000-00001F1A0000}"/>
    <cellStyle name="AggOrange 2 2 2 2 3 2 10" xfId="42447" xr:uid="{00000000-0005-0000-0000-0000201A0000}"/>
    <cellStyle name="AggOrange 2 2 2 2 3 2 2" xfId="10991" xr:uid="{00000000-0005-0000-0000-0000211A0000}"/>
    <cellStyle name="AggOrange 2 2 2 2 3 2 3" xfId="14898" xr:uid="{00000000-0005-0000-0000-0000221A0000}"/>
    <cellStyle name="AggOrange 2 2 2 2 3 2 4" xfId="18990" xr:uid="{00000000-0005-0000-0000-0000231A0000}"/>
    <cellStyle name="AggOrange 2 2 2 2 3 2 5" xfId="22920" xr:uid="{00000000-0005-0000-0000-0000241A0000}"/>
    <cellStyle name="AggOrange 2 2 2 2 3 2 6" xfId="26946" xr:uid="{00000000-0005-0000-0000-0000251A0000}"/>
    <cellStyle name="AggOrange 2 2 2 2 3 2 7" xfId="30935" xr:uid="{00000000-0005-0000-0000-0000261A0000}"/>
    <cellStyle name="AggOrange 2 2 2 2 3 2 8" xfId="34766" xr:uid="{00000000-0005-0000-0000-0000271A0000}"/>
    <cellStyle name="AggOrange 2 2 2 2 3 2 9" xfId="38657" xr:uid="{00000000-0005-0000-0000-0000281A0000}"/>
    <cellStyle name="AggOrange 2 2 2 2 3 3" xfId="4835" xr:uid="{00000000-0005-0000-0000-0000291A0000}"/>
    <cellStyle name="AggOrange 2 2 2 2 3 3 10" xfId="41819" xr:uid="{00000000-0005-0000-0000-00002A1A0000}"/>
    <cellStyle name="AggOrange 2 2 2 2 3 3 2" xfId="10363" xr:uid="{00000000-0005-0000-0000-00002B1A0000}"/>
    <cellStyle name="AggOrange 2 2 2 2 3 3 3" xfId="14270" xr:uid="{00000000-0005-0000-0000-00002C1A0000}"/>
    <cellStyle name="AggOrange 2 2 2 2 3 3 4" xfId="18362" xr:uid="{00000000-0005-0000-0000-00002D1A0000}"/>
    <cellStyle name="AggOrange 2 2 2 2 3 3 5" xfId="22292" xr:uid="{00000000-0005-0000-0000-00002E1A0000}"/>
    <cellStyle name="AggOrange 2 2 2 2 3 3 6" xfId="26318" xr:uid="{00000000-0005-0000-0000-00002F1A0000}"/>
    <cellStyle name="AggOrange 2 2 2 2 3 3 7" xfId="30307" xr:uid="{00000000-0005-0000-0000-0000301A0000}"/>
    <cellStyle name="AggOrange 2 2 2 2 3 3 8" xfId="34138" xr:uid="{00000000-0005-0000-0000-0000311A0000}"/>
    <cellStyle name="AggOrange 2 2 2 2 3 3 9" xfId="38029" xr:uid="{00000000-0005-0000-0000-0000321A0000}"/>
    <cellStyle name="AggOrange 2 2 2 2 3 4" xfId="8697" xr:uid="{00000000-0005-0000-0000-0000331A0000}"/>
    <cellStyle name="AggOrange 2 2 2 2 3 5" xfId="12613" xr:uid="{00000000-0005-0000-0000-0000341A0000}"/>
    <cellStyle name="AggOrange 2 2 2 2 3 6" xfId="16706" xr:uid="{00000000-0005-0000-0000-0000351A0000}"/>
    <cellStyle name="AggOrange 2 2 2 2 3 7" xfId="20649" xr:uid="{00000000-0005-0000-0000-0000361A0000}"/>
    <cellStyle name="AggOrange 2 2 2 2 3 8" xfId="24667" xr:uid="{00000000-0005-0000-0000-0000371A0000}"/>
    <cellStyle name="AggOrange 2 2 2 2 3 9" xfId="28671" xr:uid="{00000000-0005-0000-0000-0000381A0000}"/>
    <cellStyle name="AggOrange 2 2 2 2 4" xfId="3657" xr:uid="{00000000-0005-0000-0000-0000391A0000}"/>
    <cellStyle name="AggOrange 2 2 2 2 4 10" xfId="40641" xr:uid="{00000000-0005-0000-0000-00003A1A0000}"/>
    <cellStyle name="AggOrange 2 2 2 2 4 2" xfId="9185" xr:uid="{00000000-0005-0000-0000-00003B1A0000}"/>
    <cellStyle name="AggOrange 2 2 2 2 4 3" xfId="13092" xr:uid="{00000000-0005-0000-0000-00003C1A0000}"/>
    <cellStyle name="AggOrange 2 2 2 2 4 4" xfId="17184" xr:uid="{00000000-0005-0000-0000-00003D1A0000}"/>
    <cellStyle name="AggOrange 2 2 2 2 4 5" xfId="21114" xr:uid="{00000000-0005-0000-0000-00003E1A0000}"/>
    <cellStyle name="AggOrange 2 2 2 2 4 6" xfId="25140" xr:uid="{00000000-0005-0000-0000-00003F1A0000}"/>
    <cellStyle name="AggOrange 2 2 2 2 4 7" xfId="29129" xr:uid="{00000000-0005-0000-0000-0000401A0000}"/>
    <cellStyle name="AggOrange 2 2 2 2 4 8" xfId="32960" xr:uid="{00000000-0005-0000-0000-0000411A0000}"/>
    <cellStyle name="AggOrange 2 2 2 2 4 9" xfId="36851" xr:uid="{00000000-0005-0000-0000-0000421A0000}"/>
    <cellStyle name="AggOrange 2 2 2 2 5" xfId="5637" xr:uid="{00000000-0005-0000-0000-0000431A0000}"/>
    <cellStyle name="AggOrange 2 2 2 2 5 10" xfId="42621" xr:uid="{00000000-0005-0000-0000-0000441A0000}"/>
    <cellStyle name="AggOrange 2 2 2 2 5 2" xfId="11165" xr:uid="{00000000-0005-0000-0000-0000451A0000}"/>
    <cellStyle name="AggOrange 2 2 2 2 5 3" xfId="15072" xr:uid="{00000000-0005-0000-0000-0000461A0000}"/>
    <cellStyle name="AggOrange 2 2 2 2 5 4" xfId="19164" xr:uid="{00000000-0005-0000-0000-0000471A0000}"/>
    <cellStyle name="AggOrange 2 2 2 2 5 5" xfId="23094" xr:uid="{00000000-0005-0000-0000-0000481A0000}"/>
    <cellStyle name="AggOrange 2 2 2 2 5 6" xfId="27120" xr:uid="{00000000-0005-0000-0000-0000491A0000}"/>
    <cellStyle name="AggOrange 2 2 2 2 5 7" xfId="31109" xr:uid="{00000000-0005-0000-0000-00004A1A0000}"/>
    <cellStyle name="AggOrange 2 2 2 2 5 8" xfId="34940" xr:uid="{00000000-0005-0000-0000-00004B1A0000}"/>
    <cellStyle name="AggOrange 2 2 2 2 5 9" xfId="38831" xr:uid="{00000000-0005-0000-0000-00004C1A0000}"/>
    <cellStyle name="AggOrange 2 2 2 2 6" xfId="6649" xr:uid="{00000000-0005-0000-0000-00004D1A0000}"/>
    <cellStyle name="AggOrange 2 2 2 2 7" xfId="8001" xr:uid="{00000000-0005-0000-0000-00004E1A0000}"/>
    <cellStyle name="AggOrange 2 2 2 2 8" xfId="6558" xr:uid="{00000000-0005-0000-0000-00004F1A0000}"/>
    <cellStyle name="AggOrange 2 2 2 2 9" xfId="16066" xr:uid="{00000000-0005-0000-0000-0000501A0000}"/>
    <cellStyle name="AggOrange 2 2 2 3" xfId="2711" xr:uid="{00000000-0005-0000-0000-0000511A0000}"/>
    <cellStyle name="AggOrange 2 2 2 3 10" xfId="28220" xr:uid="{00000000-0005-0000-0000-0000521A0000}"/>
    <cellStyle name="AggOrange 2 2 2 3 11" xfId="32043" xr:uid="{00000000-0005-0000-0000-0000531A0000}"/>
    <cellStyle name="AggOrange 2 2 2 3 12" xfId="35950" xr:uid="{00000000-0005-0000-0000-0000541A0000}"/>
    <cellStyle name="AggOrange 2 2 2 3 13" xfId="39740" xr:uid="{00000000-0005-0000-0000-0000551A0000}"/>
    <cellStyle name="AggOrange 2 2 2 3 2" xfId="5012" xr:uid="{00000000-0005-0000-0000-0000561A0000}"/>
    <cellStyle name="AggOrange 2 2 2 3 2 10" xfId="41996" xr:uid="{00000000-0005-0000-0000-0000571A0000}"/>
    <cellStyle name="AggOrange 2 2 2 3 2 2" xfId="10540" xr:uid="{00000000-0005-0000-0000-0000581A0000}"/>
    <cellStyle name="AggOrange 2 2 2 3 2 3" xfId="14447" xr:uid="{00000000-0005-0000-0000-0000591A0000}"/>
    <cellStyle name="AggOrange 2 2 2 3 2 4" xfId="18539" xr:uid="{00000000-0005-0000-0000-00005A1A0000}"/>
    <cellStyle name="AggOrange 2 2 2 3 2 5" xfId="22469" xr:uid="{00000000-0005-0000-0000-00005B1A0000}"/>
    <cellStyle name="AggOrange 2 2 2 3 2 6" xfId="26495" xr:uid="{00000000-0005-0000-0000-00005C1A0000}"/>
    <cellStyle name="AggOrange 2 2 2 3 2 7" xfId="30484" xr:uid="{00000000-0005-0000-0000-00005D1A0000}"/>
    <cellStyle name="AggOrange 2 2 2 3 2 8" xfId="34315" xr:uid="{00000000-0005-0000-0000-00005E1A0000}"/>
    <cellStyle name="AggOrange 2 2 2 3 2 9" xfId="38206" xr:uid="{00000000-0005-0000-0000-00005F1A0000}"/>
    <cellStyle name="AggOrange 2 2 2 3 3" xfId="4384" xr:uid="{00000000-0005-0000-0000-0000601A0000}"/>
    <cellStyle name="AggOrange 2 2 2 3 3 10" xfId="41368" xr:uid="{00000000-0005-0000-0000-0000611A0000}"/>
    <cellStyle name="AggOrange 2 2 2 3 3 2" xfId="9912" xr:uid="{00000000-0005-0000-0000-0000621A0000}"/>
    <cellStyle name="AggOrange 2 2 2 3 3 3" xfId="13819" xr:uid="{00000000-0005-0000-0000-0000631A0000}"/>
    <cellStyle name="AggOrange 2 2 2 3 3 4" xfId="17911" xr:uid="{00000000-0005-0000-0000-0000641A0000}"/>
    <cellStyle name="AggOrange 2 2 2 3 3 5" xfId="21841" xr:uid="{00000000-0005-0000-0000-0000651A0000}"/>
    <cellStyle name="AggOrange 2 2 2 3 3 6" xfId="25867" xr:uid="{00000000-0005-0000-0000-0000661A0000}"/>
    <cellStyle name="AggOrange 2 2 2 3 3 7" xfId="29856" xr:uid="{00000000-0005-0000-0000-0000671A0000}"/>
    <cellStyle name="AggOrange 2 2 2 3 3 8" xfId="33687" xr:uid="{00000000-0005-0000-0000-0000681A0000}"/>
    <cellStyle name="AggOrange 2 2 2 3 3 9" xfId="37578" xr:uid="{00000000-0005-0000-0000-0000691A0000}"/>
    <cellStyle name="AggOrange 2 2 2 3 4" xfId="6093" xr:uid="{00000000-0005-0000-0000-00006A1A0000}"/>
    <cellStyle name="AggOrange 2 2 2 3 4 10" xfId="43071" xr:uid="{00000000-0005-0000-0000-00006B1A0000}"/>
    <cellStyle name="AggOrange 2 2 2 3 4 2" xfId="11622" xr:uid="{00000000-0005-0000-0000-00006C1A0000}"/>
    <cellStyle name="AggOrange 2 2 2 3 4 3" xfId="15526" xr:uid="{00000000-0005-0000-0000-00006D1A0000}"/>
    <cellStyle name="AggOrange 2 2 2 3 4 4" xfId="19620" xr:uid="{00000000-0005-0000-0000-00006E1A0000}"/>
    <cellStyle name="AggOrange 2 2 2 3 4 5" xfId="23547" xr:uid="{00000000-0005-0000-0000-00006F1A0000}"/>
    <cellStyle name="AggOrange 2 2 2 3 4 6" xfId="27574" xr:uid="{00000000-0005-0000-0000-0000701A0000}"/>
    <cellStyle name="AggOrange 2 2 2 3 4 7" xfId="31559" xr:uid="{00000000-0005-0000-0000-0000711A0000}"/>
    <cellStyle name="AggOrange 2 2 2 3 4 8" xfId="35392" xr:uid="{00000000-0005-0000-0000-0000721A0000}"/>
    <cellStyle name="AggOrange 2 2 2 3 4 9" xfId="39281" xr:uid="{00000000-0005-0000-0000-0000731A0000}"/>
    <cellStyle name="AggOrange 2 2 2 3 5" xfId="8246" xr:uid="{00000000-0005-0000-0000-0000741A0000}"/>
    <cellStyle name="AggOrange 2 2 2 3 6" xfId="12162" xr:uid="{00000000-0005-0000-0000-0000751A0000}"/>
    <cellStyle name="AggOrange 2 2 2 3 7" xfId="16255" xr:uid="{00000000-0005-0000-0000-0000761A0000}"/>
    <cellStyle name="AggOrange 2 2 2 3 8" xfId="20198" xr:uid="{00000000-0005-0000-0000-0000771A0000}"/>
    <cellStyle name="AggOrange 2 2 2 3 9" xfId="24216" xr:uid="{00000000-0005-0000-0000-0000781A0000}"/>
    <cellStyle name="AggOrange 2 2 2 4" xfId="3161" xr:uid="{00000000-0005-0000-0000-0000791A0000}"/>
    <cellStyle name="AggOrange 2 2 2 4 10" xfId="32493" xr:uid="{00000000-0005-0000-0000-00007A1A0000}"/>
    <cellStyle name="AggOrange 2 2 2 4 11" xfId="36400" xr:uid="{00000000-0005-0000-0000-00007B1A0000}"/>
    <cellStyle name="AggOrange 2 2 2 4 12" xfId="40190" xr:uid="{00000000-0005-0000-0000-00007C1A0000}"/>
    <cellStyle name="AggOrange 2 2 2 4 2" xfId="5462" xr:uid="{00000000-0005-0000-0000-00007D1A0000}"/>
    <cellStyle name="AggOrange 2 2 2 4 2 10" xfId="42446" xr:uid="{00000000-0005-0000-0000-00007E1A0000}"/>
    <cellStyle name="AggOrange 2 2 2 4 2 2" xfId="10990" xr:uid="{00000000-0005-0000-0000-00007F1A0000}"/>
    <cellStyle name="AggOrange 2 2 2 4 2 3" xfId="14897" xr:uid="{00000000-0005-0000-0000-0000801A0000}"/>
    <cellStyle name="AggOrange 2 2 2 4 2 4" xfId="18989" xr:uid="{00000000-0005-0000-0000-0000811A0000}"/>
    <cellStyle name="AggOrange 2 2 2 4 2 5" xfId="22919" xr:uid="{00000000-0005-0000-0000-0000821A0000}"/>
    <cellStyle name="AggOrange 2 2 2 4 2 6" xfId="26945" xr:uid="{00000000-0005-0000-0000-0000831A0000}"/>
    <cellStyle name="AggOrange 2 2 2 4 2 7" xfId="30934" xr:uid="{00000000-0005-0000-0000-0000841A0000}"/>
    <cellStyle name="AggOrange 2 2 2 4 2 8" xfId="34765" xr:uid="{00000000-0005-0000-0000-0000851A0000}"/>
    <cellStyle name="AggOrange 2 2 2 4 2 9" xfId="38656" xr:uid="{00000000-0005-0000-0000-0000861A0000}"/>
    <cellStyle name="AggOrange 2 2 2 4 3" xfId="4834" xr:uid="{00000000-0005-0000-0000-0000871A0000}"/>
    <cellStyle name="AggOrange 2 2 2 4 3 10" xfId="41818" xr:uid="{00000000-0005-0000-0000-0000881A0000}"/>
    <cellStyle name="AggOrange 2 2 2 4 3 2" xfId="10362" xr:uid="{00000000-0005-0000-0000-0000891A0000}"/>
    <cellStyle name="AggOrange 2 2 2 4 3 3" xfId="14269" xr:uid="{00000000-0005-0000-0000-00008A1A0000}"/>
    <cellStyle name="AggOrange 2 2 2 4 3 4" xfId="18361" xr:uid="{00000000-0005-0000-0000-00008B1A0000}"/>
    <cellStyle name="AggOrange 2 2 2 4 3 5" xfId="22291" xr:uid="{00000000-0005-0000-0000-00008C1A0000}"/>
    <cellStyle name="AggOrange 2 2 2 4 3 6" xfId="26317" xr:uid="{00000000-0005-0000-0000-00008D1A0000}"/>
    <cellStyle name="AggOrange 2 2 2 4 3 7" xfId="30306" xr:uid="{00000000-0005-0000-0000-00008E1A0000}"/>
    <cellStyle name="AggOrange 2 2 2 4 3 8" xfId="34137" xr:uid="{00000000-0005-0000-0000-00008F1A0000}"/>
    <cellStyle name="AggOrange 2 2 2 4 3 9" xfId="38028" xr:uid="{00000000-0005-0000-0000-0000901A0000}"/>
    <cellStyle name="AggOrange 2 2 2 4 4" xfId="8696" xr:uid="{00000000-0005-0000-0000-0000911A0000}"/>
    <cellStyle name="AggOrange 2 2 2 4 5" xfId="12612" xr:uid="{00000000-0005-0000-0000-0000921A0000}"/>
    <cellStyle name="AggOrange 2 2 2 4 6" xfId="16705" xr:uid="{00000000-0005-0000-0000-0000931A0000}"/>
    <cellStyle name="AggOrange 2 2 2 4 7" xfId="20648" xr:uid="{00000000-0005-0000-0000-0000941A0000}"/>
    <cellStyle name="AggOrange 2 2 2 4 8" xfId="24666" xr:uid="{00000000-0005-0000-0000-0000951A0000}"/>
    <cellStyle name="AggOrange 2 2 2 4 9" xfId="28670" xr:uid="{00000000-0005-0000-0000-0000961A0000}"/>
    <cellStyle name="AggOrange 2 2 2 5" xfId="3656" xr:uid="{00000000-0005-0000-0000-0000971A0000}"/>
    <cellStyle name="AggOrange 2 2 2 5 10" xfId="40640" xr:uid="{00000000-0005-0000-0000-0000981A0000}"/>
    <cellStyle name="AggOrange 2 2 2 5 2" xfId="9184" xr:uid="{00000000-0005-0000-0000-0000991A0000}"/>
    <cellStyle name="AggOrange 2 2 2 5 3" xfId="13091" xr:uid="{00000000-0005-0000-0000-00009A1A0000}"/>
    <cellStyle name="AggOrange 2 2 2 5 4" xfId="17183" xr:uid="{00000000-0005-0000-0000-00009B1A0000}"/>
    <cellStyle name="AggOrange 2 2 2 5 5" xfId="21113" xr:uid="{00000000-0005-0000-0000-00009C1A0000}"/>
    <cellStyle name="AggOrange 2 2 2 5 6" xfId="25139" xr:uid="{00000000-0005-0000-0000-00009D1A0000}"/>
    <cellStyle name="AggOrange 2 2 2 5 7" xfId="29128" xr:uid="{00000000-0005-0000-0000-00009E1A0000}"/>
    <cellStyle name="AggOrange 2 2 2 5 8" xfId="32959" xr:uid="{00000000-0005-0000-0000-00009F1A0000}"/>
    <cellStyle name="AggOrange 2 2 2 5 9" xfId="36850" xr:uid="{00000000-0005-0000-0000-0000A01A0000}"/>
    <cellStyle name="AggOrange 2 2 2 6" xfId="5636" xr:uid="{00000000-0005-0000-0000-0000A11A0000}"/>
    <cellStyle name="AggOrange 2 2 2 6 10" xfId="42620" xr:uid="{00000000-0005-0000-0000-0000A21A0000}"/>
    <cellStyle name="AggOrange 2 2 2 6 2" xfId="11164" xr:uid="{00000000-0005-0000-0000-0000A31A0000}"/>
    <cellStyle name="AggOrange 2 2 2 6 3" xfId="15071" xr:uid="{00000000-0005-0000-0000-0000A41A0000}"/>
    <cellStyle name="AggOrange 2 2 2 6 4" xfId="19163" xr:uid="{00000000-0005-0000-0000-0000A51A0000}"/>
    <cellStyle name="AggOrange 2 2 2 6 5" xfId="23093" xr:uid="{00000000-0005-0000-0000-0000A61A0000}"/>
    <cellStyle name="AggOrange 2 2 2 6 6" xfId="27119" xr:uid="{00000000-0005-0000-0000-0000A71A0000}"/>
    <cellStyle name="AggOrange 2 2 2 6 7" xfId="31108" xr:uid="{00000000-0005-0000-0000-0000A81A0000}"/>
    <cellStyle name="AggOrange 2 2 2 6 8" xfId="34939" xr:uid="{00000000-0005-0000-0000-0000A91A0000}"/>
    <cellStyle name="AggOrange 2 2 2 6 9" xfId="38830" xr:uid="{00000000-0005-0000-0000-0000AA1A0000}"/>
    <cellStyle name="AggOrange 2 2 2 7" xfId="6648" xr:uid="{00000000-0005-0000-0000-0000AB1A0000}"/>
    <cellStyle name="AggOrange 2 2 2 8" xfId="8002" xr:uid="{00000000-0005-0000-0000-0000AC1A0000}"/>
    <cellStyle name="AggOrange 2 2 2 9" xfId="6557" xr:uid="{00000000-0005-0000-0000-0000AD1A0000}"/>
    <cellStyle name="AggOrange 2 2 3" xfId="198" xr:uid="{00000000-0005-0000-0000-0000AE1A0000}"/>
    <cellStyle name="AggOrange 2 2 3 10" xfId="12014" xr:uid="{00000000-0005-0000-0000-0000AF1A0000}"/>
    <cellStyle name="AggOrange 2 2 3 11" xfId="23977" xr:uid="{00000000-0005-0000-0000-0000B01A0000}"/>
    <cellStyle name="AggOrange 2 2 3 12" xfId="28060" xr:uid="{00000000-0005-0000-0000-0000B11A0000}"/>
    <cellStyle name="AggOrange 2 2 3 13" xfId="24061" xr:uid="{00000000-0005-0000-0000-0000B21A0000}"/>
    <cellStyle name="AggOrange 2 2 3 14" xfId="35822" xr:uid="{00000000-0005-0000-0000-0000B31A0000}"/>
    <cellStyle name="AggOrange 2 2 3 2" xfId="2713" xr:uid="{00000000-0005-0000-0000-0000B41A0000}"/>
    <cellStyle name="AggOrange 2 2 3 2 10" xfId="28222" xr:uid="{00000000-0005-0000-0000-0000B51A0000}"/>
    <cellStyle name="AggOrange 2 2 3 2 11" xfId="32045" xr:uid="{00000000-0005-0000-0000-0000B61A0000}"/>
    <cellStyle name="AggOrange 2 2 3 2 12" xfId="35952" xr:uid="{00000000-0005-0000-0000-0000B71A0000}"/>
    <cellStyle name="AggOrange 2 2 3 2 13" xfId="39742" xr:uid="{00000000-0005-0000-0000-0000B81A0000}"/>
    <cellStyle name="AggOrange 2 2 3 2 2" xfId="5014" xr:uid="{00000000-0005-0000-0000-0000B91A0000}"/>
    <cellStyle name="AggOrange 2 2 3 2 2 10" xfId="41998" xr:uid="{00000000-0005-0000-0000-0000BA1A0000}"/>
    <cellStyle name="AggOrange 2 2 3 2 2 2" xfId="10542" xr:uid="{00000000-0005-0000-0000-0000BB1A0000}"/>
    <cellStyle name="AggOrange 2 2 3 2 2 3" xfId="14449" xr:uid="{00000000-0005-0000-0000-0000BC1A0000}"/>
    <cellStyle name="AggOrange 2 2 3 2 2 4" xfId="18541" xr:uid="{00000000-0005-0000-0000-0000BD1A0000}"/>
    <cellStyle name="AggOrange 2 2 3 2 2 5" xfId="22471" xr:uid="{00000000-0005-0000-0000-0000BE1A0000}"/>
    <cellStyle name="AggOrange 2 2 3 2 2 6" xfId="26497" xr:uid="{00000000-0005-0000-0000-0000BF1A0000}"/>
    <cellStyle name="AggOrange 2 2 3 2 2 7" xfId="30486" xr:uid="{00000000-0005-0000-0000-0000C01A0000}"/>
    <cellStyle name="AggOrange 2 2 3 2 2 8" xfId="34317" xr:uid="{00000000-0005-0000-0000-0000C11A0000}"/>
    <cellStyle name="AggOrange 2 2 3 2 2 9" xfId="38208" xr:uid="{00000000-0005-0000-0000-0000C21A0000}"/>
    <cellStyle name="AggOrange 2 2 3 2 3" xfId="4386" xr:uid="{00000000-0005-0000-0000-0000C31A0000}"/>
    <cellStyle name="AggOrange 2 2 3 2 3 10" xfId="41370" xr:uid="{00000000-0005-0000-0000-0000C41A0000}"/>
    <cellStyle name="AggOrange 2 2 3 2 3 2" xfId="9914" xr:uid="{00000000-0005-0000-0000-0000C51A0000}"/>
    <cellStyle name="AggOrange 2 2 3 2 3 3" xfId="13821" xr:uid="{00000000-0005-0000-0000-0000C61A0000}"/>
    <cellStyle name="AggOrange 2 2 3 2 3 4" xfId="17913" xr:uid="{00000000-0005-0000-0000-0000C71A0000}"/>
    <cellStyle name="AggOrange 2 2 3 2 3 5" xfId="21843" xr:uid="{00000000-0005-0000-0000-0000C81A0000}"/>
    <cellStyle name="AggOrange 2 2 3 2 3 6" xfId="25869" xr:uid="{00000000-0005-0000-0000-0000C91A0000}"/>
    <cellStyle name="AggOrange 2 2 3 2 3 7" xfId="29858" xr:uid="{00000000-0005-0000-0000-0000CA1A0000}"/>
    <cellStyle name="AggOrange 2 2 3 2 3 8" xfId="33689" xr:uid="{00000000-0005-0000-0000-0000CB1A0000}"/>
    <cellStyle name="AggOrange 2 2 3 2 3 9" xfId="37580" xr:uid="{00000000-0005-0000-0000-0000CC1A0000}"/>
    <cellStyle name="AggOrange 2 2 3 2 4" xfId="6095" xr:uid="{00000000-0005-0000-0000-0000CD1A0000}"/>
    <cellStyle name="AggOrange 2 2 3 2 4 10" xfId="43073" xr:uid="{00000000-0005-0000-0000-0000CE1A0000}"/>
    <cellStyle name="AggOrange 2 2 3 2 4 2" xfId="11624" xr:uid="{00000000-0005-0000-0000-0000CF1A0000}"/>
    <cellStyle name="AggOrange 2 2 3 2 4 3" xfId="15528" xr:uid="{00000000-0005-0000-0000-0000D01A0000}"/>
    <cellStyle name="AggOrange 2 2 3 2 4 4" xfId="19622" xr:uid="{00000000-0005-0000-0000-0000D11A0000}"/>
    <cellStyle name="AggOrange 2 2 3 2 4 5" xfId="23549" xr:uid="{00000000-0005-0000-0000-0000D21A0000}"/>
    <cellStyle name="AggOrange 2 2 3 2 4 6" xfId="27576" xr:uid="{00000000-0005-0000-0000-0000D31A0000}"/>
    <cellStyle name="AggOrange 2 2 3 2 4 7" xfId="31561" xr:uid="{00000000-0005-0000-0000-0000D41A0000}"/>
    <cellStyle name="AggOrange 2 2 3 2 4 8" xfId="35394" xr:uid="{00000000-0005-0000-0000-0000D51A0000}"/>
    <cellStyle name="AggOrange 2 2 3 2 4 9" xfId="39283" xr:uid="{00000000-0005-0000-0000-0000D61A0000}"/>
    <cellStyle name="AggOrange 2 2 3 2 5" xfId="8248" xr:uid="{00000000-0005-0000-0000-0000D71A0000}"/>
    <cellStyle name="AggOrange 2 2 3 2 6" xfId="12164" xr:uid="{00000000-0005-0000-0000-0000D81A0000}"/>
    <cellStyle name="AggOrange 2 2 3 2 7" xfId="16257" xr:uid="{00000000-0005-0000-0000-0000D91A0000}"/>
    <cellStyle name="AggOrange 2 2 3 2 8" xfId="20200" xr:uid="{00000000-0005-0000-0000-0000DA1A0000}"/>
    <cellStyle name="AggOrange 2 2 3 2 9" xfId="24218" xr:uid="{00000000-0005-0000-0000-0000DB1A0000}"/>
    <cellStyle name="AggOrange 2 2 3 3" xfId="3163" xr:uid="{00000000-0005-0000-0000-0000DC1A0000}"/>
    <cellStyle name="AggOrange 2 2 3 3 10" xfId="32495" xr:uid="{00000000-0005-0000-0000-0000DD1A0000}"/>
    <cellStyle name="AggOrange 2 2 3 3 11" xfId="36402" xr:uid="{00000000-0005-0000-0000-0000DE1A0000}"/>
    <cellStyle name="AggOrange 2 2 3 3 12" xfId="40192" xr:uid="{00000000-0005-0000-0000-0000DF1A0000}"/>
    <cellStyle name="AggOrange 2 2 3 3 2" xfId="5464" xr:uid="{00000000-0005-0000-0000-0000E01A0000}"/>
    <cellStyle name="AggOrange 2 2 3 3 2 10" xfId="42448" xr:uid="{00000000-0005-0000-0000-0000E11A0000}"/>
    <cellStyle name="AggOrange 2 2 3 3 2 2" xfId="10992" xr:uid="{00000000-0005-0000-0000-0000E21A0000}"/>
    <cellStyle name="AggOrange 2 2 3 3 2 3" xfId="14899" xr:uid="{00000000-0005-0000-0000-0000E31A0000}"/>
    <cellStyle name="AggOrange 2 2 3 3 2 4" xfId="18991" xr:uid="{00000000-0005-0000-0000-0000E41A0000}"/>
    <cellStyle name="AggOrange 2 2 3 3 2 5" xfId="22921" xr:uid="{00000000-0005-0000-0000-0000E51A0000}"/>
    <cellStyle name="AggOrange 2 2 3 3 2 6" xfId="26947" xr:uid="{00000000-0005-0000-0000-0000E61A0000}"/>
    <cellStyle name="AggOrange 2 2 3 3 2 7" xfId="30936" xr:uid="{00000000-0005-0000-0000-0000E71A0000}"/>
    <cellStyle name="AggOrange 2 2 3 3 2 8" xfId="34767" xr:uid="{00000000-0005-0000-0000-0000E81A0000}"/>
    <cellStyle name="AggOrange 2 2 3 3 2 9" xfId="38658" xr:uid="{00000000-0005-0000-0000-0000E91A0000}"/>
    <cellStyle name="AggOrange 2 2 3 3 3" xfId="4836" xr:uid="{00000000-0005-0000-0000-0000EA1A0000}"/>
    <cellStyle name="AggOrange 2 2 3 3 3 10" xfId="41820" xr:uid="{00000000-0005-0000-0000-0000EB1A0000}"/>
    <cellStyle name="AggOrange 2 2 3 3 3 2" xfId="10364" xr:uid="{00000000-0005-0000-0000-0000EC1A0000}"/>
    <cellStyle name="AggOrange 2 2 3 3 3 3" xfId="14271" xr:uid="{00000000-0005-0000-0000-0000ED1A0000}"/>
    <cellStyle name="AggOrange 2 2 3 3 3 4" xfId="18363" xr:uid="{00000000-0005-0000-0000-0000EE1A0000}"/>
    <cellStyle name="AggOrange 2 2 3 3 3 5" xfId="22293" xr:uid="{00000000-0005-0000-0000-0000EF1A0000}"/>
    <cellStyle name="AggOrange 2 2 3 3 3 6" xfId="26319" xr:uid="{00000000-0005-0000-0000-0000F01A0000}"/>
    <cellStyle name="AggOrange 2 2 3 3 3 7" xfId="30308" xr:uid="{00000000-0005-0000-0000-0000F11A0000}"/>
    <cellStyle name="AggOrange 2 2 3 3 3 8" xfId="34139" xr:uid="{00000000-0005-0000-0000-0000F21A0000}"/>
    <cellStyle name="AggOrange 2 2 3 3 3 9" xfId="38030" xr:uid="{00000000-0005-0000-0000-0000F31A0000}"/>
    <cellStyle name="AggOrange 2 2 3 3 4" xfId="8698" xr:uid="{00000000-0005-0000-0000-0000F41A0000}"/>
    <cellStyle name="AggOrange 2 2 3 3 5" xfId="12614" xr:uid="{00000000-0005-0000-0000-0000F51A0000}"/>
    <cellStyle name="AggOrange 2 2 3 3 6" xfId="16707" xr:uid="{00000000-0005-0000-0000-0000F61A0000}"/>
    <cellStyle name="AggOrange 2 2 3 3 7" xfId="20650" xr:uid="{00000000-0005-0000-0000-0000F71A0000}"/>
    <cellStyle name="AggOrange 2 2 3 3 8" xfId="24668" xr:uid="{00000000-0005-0000-0000-0000F81A0000}"/>
    <cellStyle name="AggOrange 2 2 3 3 9" xfId="28672" xr:uid="{00000000-0005-0000-0000-0000F91A0000}"/>
    <cellStyle name="AggOrange 2 2 3 4" xfId="3658" xr:uid="{00000000-0005-0000-0000-0000FA1A0000}"/>
    <cellStyle name="AggOrange 2 2 3 4 10" xfId="40642" xr:uid="{00000000-0005-0000-0000-0000FB1A0000}"/>
    <cellStyle name="AggOrange 2 2 3 4 2" xfId="9186" xr:uid="{00000000-0005-0000-0000-0000FC1A0000}"/>
    <cellStyle name="AggOrange 2 2 3 4 3" xfId="13093" xr:uid="{00000000-0005-0000-0000-0000FD1A0000}"/>
    <cellStyle name="AggOrange 2 2 3 4 4" xfId="17185" xr:uid="{00000000-0005-0000-0000-0000FE1A0000}"/>
    <cellStyle name="AggOrange 2 2 3 4 5" xfId="21115" xr:uid="{00000000-0005-0000-0000-0000FF1A0000}"/>
    <cellStyle name="AggOrange 2 2 3 4 6" xfId="25141" xr:uid="{00000000-0005-0000-0000-0000001B0000}"/>
    <cellStyle name="AggOrange 2 2 3 4 7" xfId="29130" xr:uid="{00000000-0005-0000-0000-0000011B0000}"/>
    <cellStyle name="AggOrange 2 2 3 4 8" xfId="32961" xr:uid="{00000000-0005-0000-0000-0000021B0000}"/>
    <cellStyle name="AggOrange 2 2 3 4 9" xfId="36852" xr:uid="{00000000-0005-0000-0000-0000031B0000}"/>
    <cellStyle name="AggOrange 2 2 3 5" xfId="5638" xr:uid="{00000000-0005-0000-0000-0000041B0000}"/>
    <cellStyle name="AggOrange 2 2 3 5 10" xfId="42622" xr:uid="{00000000-0005-0000-0000-0000051B0000}"/>
    <cellStyle name="AggOrange 2 2 3 5 2" xfId="11166" xr:uid="{00000000-0005-0000-0000-0000061B0000}"/>
    <cellStyle name="AggOrange 2 2 3 5 3" xfId="15073" xr:uid="{00000000-0005-0000-0000-0000071B0000}"/>
    <cellStyle name="AggOrange 2 2 3 5 4" xfId="19165" xr:uid="{00000000-0005-0000-0000-0000081B0000}"/>
    <cellStyle name="AggOrange 2 2 3 5 5" xfId="23095" xr:uid="{00000000-0005-0000-0000-0000091B0000}"/>
    <cellStyle name="AggOrange 2 2 3 5 6" xfId="27121" xr:uid="{00000000-0005-0000-0000-00000A1B0000}"/>
    <cellStyle name="AggOrange 2 2 3 5 7" xfId="31110" xr:uid="{00000000-0005-0000-0000-00000B1B0000}"/>
    <cellStyle name="AggOrange 2 2 3 5 8" xfId="34941" xr:uid="{00000000-0005-0000-0000-00000C1B0000}"/>
    <cellStyle name="AggOrange 2 2 3 5 9" xfId="38832" xr:uid="{00000000-0005-0000-0000-00000D1B0000}"/>
    <cellStyle name="AggOrange 2 2 3 6" xfId="6650" xr:uid="{00000000-0005-0000-0000-00000E1B0000}"/>
    <cellStyle name="AggOrange 2 2 3 7" xfId="8000" xr:uid="{00000000-0005-0000-0000-00000F1B0000}"/>
    <cellStyle name="AggOrange 2 2 3 8" xfId="8138" xr:uid="{00000000-0005-0000-0000-0000101B0000}"/>
    <cellStyle name="AggOrange 2 2 3 9" xfId="16065" xr:uid="{00000000-0005-0000-0000-0000111B0000}"/>
    <cellStyle name="AggOrange 2 2 4" xfId="2710" xr:uid="{00000000-0005-0000-0000-0000121B0000}"/>
    <cellStyle name="AggOrange 2 2 4 10" xfId="28219" xr:uid="{00000000-0005-0000-0000-0000131B0000}"/>
    <cellStyle name="AggOrange 2 2 4 11" xfId="32042" xr:uid="{00000000-0005-0000-0000-0000141B0000}"/>
    <cellStyle name="AggOrange 2 2 4 12" xfId="35949" xr:uid="{00000000-0005-0000-0000-0000151B0000}"/>
    <cellStyle name="AggOrange 2 2 4 13" xfId="39739" xr:uid="{00000000-0005-0000-0000-0000161B0000}"/>
    <cellStyle name="AggOrange 2 2 4 2" xfId="5011" xr:uid="{00000000-0005-0000-0000-0000171B0000}"/>
    <cellStyle name="AggOrange 2 2 4 2 10" xfId="41995" xr:uid="{00000000-0005-0000-0000-0000181B0000}"/>
    <cellStyle name="AggOrange 2 2 4 2 2" xfId="10539" xr:uid="{00000000-0005-0000-0000-0000191B0000}"/>
    <cellStyle name="AggOrange 2 2 4 2 3" xfId="14446" xr:uid="{00000000-0005-0000-0000-00001A1B0000}"/>
    <cellStyle name="AggOrange 2 2 4 2 4" xfId="18538" xr:uid="{00000000-0005-0000-0000-00001B1B0000}"/>
    <cellStyle name="AggOrange 2 2 4 2 5" xfId="22468" xr:uid="{00000000-0005-0000-0000-00001C1B0000}"/>
    <cellStyle name="AggOrange 2 2 4 2 6" xfId="26494" xr:uid="{00000000-0005-0000-0000-00001D1B0000}"/>
    <cellStyle name="AggOrange 2 2 4 2 7" xfId="30483" xr:uid="{00000000-0005-0000-0000-00001E1B0000}"/>
    <cellStyle name="AggOrange 2 2 4 2 8" xfId="34314" xr:uid="{00000000-0005-0000-0000-00001F1B0000}"/>
    <cellStyle name="AggOrange 2 2 4 2 9" xfId="38205" xr:uid="{00000000-0005-0000-0000-0000201B0000}"/>
    <cellStyle name="AggOrange 2 2 4 3" xfId="4383" xr:uid="{00000000-0005-0000-0000-0000211B0000}"/>
    <cellStyle name="AggOrange 2 2 4 3 10" xfId="41367" xr:uid="{00000000-0005-0000-0000-0000221B0000}"/>
    <cellStyle name="AggOrange 2 2 4 3 2" xfId="9911" xr:uid="{00000000-0005-0000-0000-0000231B0000}"/>
    <cellStyle name="AggOrange 2 2 4 3 3" xfId="13818" xr:uid="{00000000-0005-0000-0000-0000241B0000}"/>
    <cellStyle name="AggOrange 2 2 4 3 4" xfId="17910" xr:uid="{00000000-0005-0000-0000-0000251B0000}"/>
    <cellStyle name="AggOrange 2 2 4 3 5" xfId="21840" xr:uid="{00000000-0005-0000-0000-0000261B0000}"/>
    <cellStyle name="AggOrange 2 2 4 3 6" xfId="25866" xr:uid="{00000000-0005-0000-0000-0000271B0000}"/>
    <cellStyle name="AggOrange 2 2 4 3 7" xfId="29855" xr:uid="{00000000-0005-0000-0000-0000281B0000}"/>
    <cellStyle name="AggOrange 2 2 4 3 8" xfId="33686" xr:uid="{00000000-0005-0000-0000-0000291B0000}"/>
    <cellStyle name="AggOrange 2 2 4 3 9" xfId="37577" xr:uid="{00000000-0005-0000-0000-00002A1B0000}"/>
    <cellStyle name="AggOrange 2 2 4 4" xfId="6092" xr:uid="{00000000-0005-0000-0000-00002B1B0000}"/>
    <cellStyle name="AggOrange 2 2 4 4 10" xfId="43070" xr:uid="{00000000-0005-0000-0000-00002C1B0000}"/>
    <cellStyle name="AggOrange 2 2 4 4 2" xfId="11621" xr:uid="{00000000-0005-0000-0000-00002D1B0000}"/>
    <cellStyle name="AggOrange 2 2 4 4 3" xfId="15525" xr:uid="{00000000-0005-0000-0000-00002E1B0000}"/>
    <cellStyle name="AggOrange 2 2 4 4 4" xfId="19619" xr:uid="{00000000-0005-0000-0000-00002F1B0000}"/>
    <cellStyle name="AggOrange 2 2 4 4 5" xfId="23546" xr:uid="{00000000-0005-0000-0000-0000301B0000}"/>
    <cellStyle name="AggOrange 2 2 4 4 6" xfId="27573" xr:uid="{00000000-0005-0000-0000-0000311B0000}"/>
    <cellStyle name="AggOrange 2 2 4 4 7" xfId="31558" xr:uid="{00000000-0005-0000-0000-0000321B0000}"/>
    <cellStyle name="AggOrange 2 2 4 4 8" xfId="35391" xr:uid="{00000000-0005-0000-0000-0000331B0000}"/>
    <cellStyle name="AggOrange 2 2 4 4 9" xfId="39280" xr:uid="{00000000-0005-0000-0000-0000341B0000}"/>
    <cellStyle name="AggOrange 2 2 4 5" xfId="8245" xr:uid="{00000000-0005-0000-0000-0000351B0000}"/>
    <cellStyle name="AggOrange 2 2 4 6" xfId="12161" xr:uid="{00000000-0005-0000-0000-0000361B0000}"/>
    <cellStyle name="AggOrange 2 2 4 7" xfId="16254" xr:uid="{00000000-0005-0000-0000-0000371B0000}"/>
    <cellStyle name="AggOrange 2 2 4 8" xfId="20197" xr:uid="{00000000-0005-0000-0000-0000381B0000}"/>
    <cellStyle name="AggOrange 2 2 4 9" xfId="24215" xr:uid="{00000000-0005-0000-0000-0000391B0000}"/>
    <cellStyle name="AggOrange 2 2 5" xfId="3160" xr:uid="{00000000-0005-0000-0000-00003A1B0000}"/>
    <cellStyle name="AggOrange 2 2 5 10" xfId="32492" xr:uid="{00000000-0005-0000-0000-00003B1B0000}"/>
    <cellStyle name="AggOrange 2 2 5 11" xfId="36399" xr:uid="{00000000-0005-0000-0000-00003C1B0000}"/>
    <cellStyle name="AggOrange 2 2 5 12" xfId="40189" xr:uid="{00000000-0005-0000-0000-00003D1B0000}"/>
    <cellStyle name="AggOrange 2 2 5 2" xfId="5461" xr:uid="{00000000-0005-0000-0000-00003E1B0000}"/>
    <cellStyle name="AggOrange 2 2 5 2 10" xfId="42445" xr:uid="{00000000-0005-0000-0000-00003F1B0000}"/>
    <cellStyle name="AggOrange 2 2 5 2 2" xfId="10989" xr:uid="{00000000-0005-0000-0000-0000401B0000}"/>
    <cellStyle name="AggOrange 2 2 5 2 3" xfId="14896" xr:uid="{00000000-0005-0000-0000-0000411B0000}"/>
    <cellStyle name="AggOrange 2 2 5 2 4" xfId="18988" xr:uid="{00000000-0005-0000-0000-0000421B0000}"/>
    <cellStyle name="AggOrange 2 2 5 2 5" xfId="22918" xr:uid="{00000000-0005-0000-0000-0000431B0000}"/>
    <cellStyle name="AggOrange 2 2 5 2 6" xfId="26944" xr:uid="{00000000-0005-0000-0000-0000441B0000}"/>
    <cellStyle name="AggOrange 2 2 5 2 7" xfId="30933" xr:uid="{00000000-0005-0000-0000-0000451B0000}"/>
    <cellStyle name="AggOrange 2 2 5 2 8" xfId="34764" xr:uid="{00000000-0005-0000-0000-0000461B0000}"/>
    <cellStyle name="AggOrange 2 2 5 2 9" xfId="38655" xr:uid="{00000000-0005-0000-0000-0000471B0000}"/>
    <cellStyle name="AggOrange 2 2 5 3" xfId="4833" xr:uid="{00000000-0005-0000-0000-0000481B0000}"/>
    <cellStyle name="AggOrange 2 2 5 3 10" xfId="41817" xr:uid="{00000000-0005-0000-0000-0000491B0000}"/>
    <cellStyle name="AggOrange 2 2 5 3 2" xfId="10361" xr:uid="{00000000-0005-0000-0000-00004A1B0000}"/>
    <cellStyle name="AggOrange 2 2 5 3 3" xfId="14268" xr:uid="{00000000-0005-0000-0000-00004B1B0000}"/>
    <cellStyle name="AggOrange 2 2 5 3 4" xfId="18360" xr:uid="{00000000-0005-0000-0000-00004C1B0000}"/>
    <cellStyle name="AggOrange 2 2 5 3 5" xfId="22290" xr:uid="{00000000-0005-0000-0000-00004D1B0000}"/>
    <cellStyle name="AggOrange 2 2 5 3 6" xfId="26316" xr:uid="{00000000-0005-0000-0000-00004E1B0000}"/>
    <cellStyle name="AggOrange 2 2 5 3 7" xfId="30305" xr:uid="{00000000-0005-0000-0000-00004F1B0000}"/>
    <cellStyle name="AggOrange 2 2 5 3 8" xfId="34136" xr:uid="{00000000-0005-0000-0000-0000501B0000}"/>
    <cellStyle name="AggOrange 2 2 5 3 9" xfId="38027" xr:uid="{00000000-0005-0000-0000-0000511B0000}"/>
    <cellStyle name="AggOrange 2 2 5 4" xfId="8695" xr:uid="{00000000-0005-0000-0000-0000521B0000}"/>
    <cellStyle name="AggOrange 2 2 5 5" xfId="12611" xr:uid="{00000000-0005-0000-0000-0000531B0000}"/>
    <cellStyle name="AggOrange 2 2 5 6" xfId="16704" xr:uid="{00000000-0005-0000-0000-0000541B0000}"/>
    <cellStyle name="AggOrange 2 2 5 7" xfId="20647" xr:uid="{00000000-0005-0000-0000-0000551B0000}"/>
    <cellStyle name="AggOrange 2 2 5 8" xfId="24665" xr:uid="{00000000-0005-0000-0000-0000561B0000}"/>
    <cellStyle name="AggOrange 2 2 5 9" xfId="28669" xr:uid="{00000000-0005-0000-0000-0000571B0000}"/>
    <cellStyle name="AggOrange 2 2 6" xfId="3655" xr:uid="{00000000-0005-0000-0000-0000581B0000}"/>
    <cellStyle name="AggOrange 2 2 6 10" xfId="40639" xr:uid="{00000000-0005-0000-0000-0000591B0000}"/>
    <cellStyle name="AggOrange 2 2 6 2" xfId="9183" xr:uid="{00000000-0005-0000-0000-00005A1B0000}"/>
    <cellStyle name="AggOrange 2 2 6 3" xfId="13090" xr:uid="{00000000-0005-0000-0000-00005B1B0000}"/>
    <cellStyle name="AggOrange 2 2 6 4" xfId="17182" xr:uid="{00000000-0005-0000-0000-00005C1B0000}"/>
    <cellStyle name="AggOrange 2 2 6 5" xfId="21112" xr:uid="{00000000-0005-0000-0000-00005D1B0000}"/>
    <cellStyle name="AggOrange 2 2 6 6" xfId="25138" xr:uid="{00000000-0005-0000-0000-00005E1B0000}"/>
    <cellStyle name="AggOrange 2 2 6 7" xfId="29127" xr:uid="{00000000-0005-0000-0000-00005F1B0000}"/>
    <cellStyle name="AggOrange 2 2 6 8" xfId="32958" xr:uid="{00000000-0005-0000-0000-0000601B0000}"/>
    <cellStyle name="AggOrange 2 2 6 9" xfId="36849" xr:uid="{00000000-0005-0000-0000-0000611B0000}"/>
    <cellStyle name="AggOrange 2 2 7" xfId="5635" xr:uid="{00000000-0005-0000-0000-0000621B0000}"/>
    <cellStyle name="AggOrange 2 2 7 10" xfId="42619" xr:uid="{00000000-0005-0000-0000-0000631B0000}"/>
    <cellStyle name="AggOrange 2 2 7 2" xfId="11163" xr:uid="{00000000-0005-0000-0000-0000641B0000}"/>
    <cellStyle name="AggOrange 2 2 7 3" xfId="15070" xr:uid="{00000000-0005-0000-0000-0000651B0000}"/>
    <cellStyle name="AggOrange 2 2 7 4" xfId="19162" xr:uid="{00000000-0005-0000-0000-0000661B0000}"/>
    <cellStyle name="AggOrange 2 2 7 5" xfId="23092" xr:uid="{00000000-0005-0000-0000-0000671B0000}"/>
    <cellStyle name="AggOrange 2 2 7 6" xfId="27118" xr:uid="{00000000-0005-0000-0000-0000681B0000}"/>
    <cellStyle name="AggOrange 2 2 7 7" xfId="31107" xr:uid="{00000000-0005-0000-0000-0000691B0000}"/>
    <cellStyle name="AggOrange 2 2 7 8" xfId="34938" xr:uid="{00000000-0005-0000-0000-00006A1B0000}"/>
    <cellStyle name="AggOrange 2 2 7 9" xfId="38829" xr:uid="{00000000-0005-0000-0000-00006B1B0000}"/>
    <cellStyle name="AggOrange 2 2 8" xfId="6647" xr:uid="{00000000-0005-0000-0000-00006C1B0000}"/>
    <cellStyle name="AggOrange 2 2 9" xfId="8003" xr:uid="{00000000-0005-0000-0000-00006D1B0000}"/>
    <cellStyle name="AggOrange 2 3" xfId="199" xr:uid="{00000000-0005-0000-0000-00006E1B0000}"/>
    <cellStyle name="AggOrange 2 3 10" xfId="7999" xr:uid="{00000000-0005-0000-0000-00006F1B0000}"/>
    <cellStyle name="AggOrange 2 3 11" xfId="6559" xr:uid="{00000000-0005-0000-0000-0000701B0000}"/>
    <cellStyle name="AggOrange 2 3 12" xfId="16064" xr:uid="{00000000-0005-0000-0000-0000711B0000}"/>
    <cellStyle name="AggOrange 2 3 13" xfId="12013" xr:uid="{00000000-0005-0000-0000-0000721B0000}"/>
    <cellStyle name="AggOrange 2 3 14" xfId="23976" xr:uid="{00000000-0005-0000-0000-0000731B0000}"/>
    <cellStyle name="AggOrange 2 3 15" xfId="28059" xr:uid="{00000000-0005-0000-0000-0000741B0000}"/>
    <cellStyle name="AggOrange 2 3 16" xfId="24060" xr:uid="{00000000-0005-0000-0000-0000751B0000}"/>
    <cellStyle name="AggOrange 2 3 17" xfId="35821" xr:uid="{00000000-0005-0000-0000-0000761B0000}"/>
    <cellStyle name="AggOrange 2 3 2" xfId="200" xr:uid="{00000000-0005-0000-0000-0000771B0000}"/>
    <cellStyle name="AggOrange 2 3 2 10" xfId="16063" xr:uid="{00000000-0005-0000-0000-0000781B0000}"/>
    <cellStyle name="AggOrange 2 3 2 11" xfId="12012" xr:uid="{00000000-0005-0000-0000-0000791B0000}"/>
    <cellStyle name="AggOrange 2 3 2 12" xfId="23975" xr:uid="{00000000-0005-0000-0000-00007A1B0000}"/>
    <cellStyle name="AggOrange 2 3 2 13" xfId="28058" xr:uid="{00000000-0005-0000-0000-00007B1B0000}"/>
    <cellStyle name="AggOrange 2 3 2 14" xfId="24059" xr:uid="{00000000-0005-0000-0000-00007C1B0000}"/>
    <cellStyle name="AggOrange 2 3 2 15" xfId="35820" xr:uid="{00000000-0005-0000-0000-00007D1B0000}"/>
    <cellStyle name="AggOrange 2 3 2 2" xfId="201" xr:uid="{00000000-0005-0000-0000-00007E1B0000}"/>
    <cellStyle name="AggOrange 2 3 2 2 10" xfId="12011" xr:uid="{00000000-0005-0000-0000-00007F1B0000}"/>
    <cellStyle name="AggOrange 2 3 2 2 11" xfId="23974" xr:uid="{00000000-0005-0000-0000-0000801B0000}"/>
    <cellStyle name="AggOrange 2 3 2 2 12" xfId="28057" xr:uid="{00000000-0005-0000-0000-0000811B0000}"/>
    <cellStyle name="AggOrange 2 3 2 2 13" xfId="24058" xr:uid="{00000000-0005-0000-0000-0000821B0000}"/>
    <cellStyle name="AggOrange 2 3 2 2 14" xfId="35819" xr:uid="{00000000-0005-0000-0000-0000831B0000}"/>
    <cellStyle name="AggOrange 2 3 2 2 2" xfId="2716" xr:uid="{00000000-0005-0000-0000-0000841B0000}"/>
    <cellStyle name="AggOrange 2 3 2 2 2 10" xfId="28225" xr:uid="{00000000-0005-0000-0000-0000851B0000}"/>
    <cellStyle name="AggOrange 2 3 2 2 2 11" xfId="32048" xr:uid="{00000000-0005-0000-0000-0000861B0000}"/>
    <cellStyle name="AggOrange 2 3 2 2 2 12" xfId="35955" xr:uid="{00000000-0005-0000-0000-0000871B0000}"/>
    <cellStyle name="AggOrange 2 3 2 2 2 13" xfId="39745" xr:uid="{00000000-0005-0000-0000-0000881B0000}"/>
    <cellStyle name="AggOrange 2 3 2 2 2 2" xfId="5017" xr:uid="{00000000-0005-0000-0000-0000891B0000}"/>
    <cellStyle name="AggOrange 2 3 2 2 2 2 10" xfId="42001" xr:uid="{00000000-0005-0000-0000-00008A1B0000}"/>
    <cellStyle name="AggOrange 2 3 2 2 2 2 2" xfId="10545" xr:uid="{00000000-0005-0000-0000-00008B1B0000}"/>
    <cellStyle name="AggOrange 2 3 2 2 2 2 3" xfId="14452" xr:uid="{00000000-0005-0000-0000-00008C1B0000}"/>
    <cellStyle name="AggOrange 2 3 2 2 2 2 4" xfId="18544" xr:uid="{00000000-0005-0000-0000-00008D1B0000}"/>
    <cellStyle name="AggOrange 2 3 2 2 2 2 5" xfId="22474" xr:uid="{00000000-0005-0000-0000-00008E1B0000}"/>
    <cellStyle name="AggOrange 2 3 2 2 2 2 6" xfId="26500" xr:uid="{00000000-0005-0000-0000-00008F1B0000}"/>
    <cellStyle name="AggOrange 2 3 2 2 2 2 7" xfId="30489" xr:uid="{00000000-0005-0000-0000-0000901B0000}"/>
    <cellStyle name="AggOrange 2 3 2 2 2 2 8" xfId="34320" xr:uid="{00000000-0005-0000-0000-0000911B0000}"/>
    <cellStyle name="AggOrange 2 3 2 2 2 2 9" xfId="38211" xr:uid="{00000000-0005-0000-0000-0000921B0000}"/>
    <cellStyle name="AggOrange 2 3 2 2 2 3" xfId="4389" xr:uid="{00000000-0005-0000-0000-0000931B0000}"/>
    <cellStyle name="AggOrange 2 3 2 2 2 3 10" xfId="41373" xr:uid="{00000000-0005-0000-0000-0000941B0000}"/>
    <cellStyle name="AggOrange 2 3 2 2 2 3 2" xfId="9917" xr:uid="{00000000-0005-0000-0000-0000951B0000}"/>
    <cellStyle name="AggOrange 2 3 2 2 2 3 3" xfId="13824" xr:uid="{00000000-0005-0000-0000-0000961B0000}"/>
    <cellStyle name="AggOrange 2 3 2 2 2 3 4" xfId="17916" xr:uid="{00000000-0005-0000-0000-0000971B0000}"/>
    <cellStyle name="AggOrange 2 3 2 2 2 3 5" xfId="21846" xr:uid="{00000000-0005-0000-0000-0000981B0000}"/>
    <cellStyle name="AggOrange 2 3 2 2 2 3 6" xfId="25872" xr:uid="{00000000-0005-0000-0000-0000991B0000}"/>
    <cellStyle name="AggOrange 2 3 2 2 2 3 7" xfId="29861" xr:uid="{00000000-0005-0000-0000-00009A1B0000}"/>
    <cellStyle name="AggOrange 2 3 2 2 2 3 8" xfId="33692" xr:uid="{00000000-0005-0000-0000-00009B1B0000}"/>
    <cellStyle name="AggOrange 2 3 2 2 2 3 9" xfId="37583" xr:uid="{00000000-0005-0000-0000-00009C1B0000}"/>
    <cellStyle name="AggOrange 2 3 2 2 2 4" xfId="6098" xr:uid="{00000000-0005-0000-0000-00009D1B0000}"/>
    <cellStyle name="AggOrange 2 3 2 2 2 4 10" xfId="43076" xr:uid="{00000000-0005-0000-0000-00009E1B0000}"/>
    <cellStyle name="AggOrange 2 3 2 2 2 4 2" xfId="11627" xr:uid="{00000000-0005-0000-0000-00009F1B0000}"/>
    <cellStyle name="AggOrange 2 3 2 2 2 4 3" xfId="15531" xr:uid="{00000000-0005-0000-0000-0000A01B0000}"/>
    <cellStyle name="AggOrange 2 3 2 2 2 4 4" xfId="19625" xr:uid="{00000000-0005-0000-0000-0000A11B0000}"/>
    <cellStyle name="AggOrange 2 3 2 2 2 4 5" xfId="23552" xr:uid="{00000000-0005-0000-0000-0000A21B0000}"/>
    <cellStyle name="AggOrange 2 3 2 2 2 4 6" xfId="27579" xr:uid="{00000000-0005-0000-0000-0000A31B0000}"/>
    <cellStyle name="AggOrange 2 3 2 2 2 4 7" xfId="31564" xr:uid="{00000000-0005-0000-0000-0000A41B0000}"/>
    <cellStyle name="AggOrange 2 3 2 2 2 4 8" xfId="35397" xr:uid="{00000000-0005-0000-0000-0000A51B0000}"/>
    <cellStyle name="AggOrange 2 3 2 2 2 4 9" xfId="39286" xr:uid="{00000000-0005-0000-0000-0000A61B0000}"/>
    <cellStyle name="AggOrange 2 3 2 2 2 5" xfId="8251" xr:uid="{00000000-0005-0000-0000-0000A71B0000}"/>
    <cellStyle name="AggOrange 2 3 2 2 2 6" xfId="12167" xr:uid="{00000000-0005-0000-0000-0000A81B0000}"/>
    <cellStyle name="AggOrange 2 3 2 2 2 7" xfId="16260" xr:uid="{00000000-0005-0000-0000-0000A91B0000}"/>
    <cellStyle name="AggOrange 2 3 2 2 2 8" xfId="20203" xr:uid="{00000000-0005-0000-0000-0000AA1B0000}"/>
    <cellStyle name="AggOrange 2 3 2 2 2 9" xfId="24221" xr:uid="{00000000-0005-0000-0000-0000AB1B0000}"/>
    <cellStyle name="AggOrange 2 3 2 2 3" xfId="3166" xr:uid="{00000000-0005-0000-0000-0000AC1B0000}"/>
    <cellStyle name="AggOrange 2 3 2 2 3 10" xfId="32498" xr:uid="{00000000-0005-0000-0000-0000AD1B0000}"/>
    <cellStyle name="AggOrange 2 3 2 2 3 11" xfId="36405" xr:uid="{00000000-0005-0000-0000-0000AE1B0000}"/>
    <cellStyle name="AggOrange 2 3 2 2 3 12" xfId="40195" xr:uid="{00000000-0005-0000-0000-0000AF1B0000}"/>
    <cellStyle name="AggOrange 2 3 2 2 3 2" xfId="5467" xr:uid="{00000000-0005-0000-0000-0000B01B0000}"/>
    <cellStyle name="AggOrange 2 3 2 2 3 2 10" xfId="42451" xr:uid="{00000000-0005-0000-0000-0000B11B0000}"/>
    <cellStyle name="AggOrange 2 3 2 2 3 2 2" xfId="10995" xr:uid="{00000000-0005-0000-0000-0000B21B0000}"/>
    <cellStyle name="AggOrange 2 3 2 2 3 2 3" xfId="14902" xr:uid="{00000000-0005-0000-0000-0000B31B0000}"/>
    <cellStyle name="AggOrange 2 3 2 2 3 2 4" xfId="18994" xr:uid="{00000000-0005-0000-0000-0000B41B0000}"/>
    <cellStyle name="AggOrange 2 3 2 2 3 2 5" xfId="22924" xr:uid="{00000000-0005-0000-0000-0000B51B0000}"/>
    <cellStyle name="AggOrange 2 3 2 2 3 2 6" xfId="26950" xr:uid="{00000000-0005-0000-0000-0000B61B0000}"/>
    <cellStyle name="AggOrange 2 3 2 2 3 2 7" xfId="30939" xr:uid="{00000000-0005-0000-0000-0000B71B0000}"/>
    <cellStyle name="AggOrange 2 3 2 2 3 2 8" xfId="34770" xr:uid="{00000000-0005-0000-0000-0000B81B0000}"/>
    <cellStyle name="AggOrange 2 3 2 2 3 2 9" xfId="38661" xr:uid="{00000000-0005-0000-0000-0000B91B0000}"/>
    <cellStyle name="AggOrange 2 3 2 2 3 3" xfId="4839" xr:uid="{00000000-0005-0000-0000-0000BA1B0000}"/>
    <cellStyle name="AggOrange 2 3 2 2 3 3 10" xfId="41823" xr:uid="{00000000-0005-0000-0000-0000BB1B0000}"/>
    <cellStyle name="AggOrange 2 3 2 2 3 3 2" xfId="10367" xr:uid="{00000000-0005-0000-0000-0000BC1B0000}"/>
    <cellStyle name="AggOrange 2 3 2 2 3 3 3" xfId="14274" xr:uid="{00000000-0005-0000-0000-0000BD1B0000}"/>
    <cellStyle name="AggOrange 2 3 2 2 3 3 4" xfId="18366" xr:uid="{00000000-0005-0000-0000-0000BE1B0000}"/>
    <cellStyle name="AggOrange 2 3 2 2 3 3 5" xfId="22296" xr:uid="{00000000-0005-0000-0000-0000BF1B0000}"/>
    <cellStyle name="AggOrange 2 3 2 2 3 3 6" xfId="26322" xr:uid="{00000000-0005-0000-0000-0000C01B0000}"/>
    <cellStyle name="AggOrange 2 3 2 2 3 3 7" xfId="30311" xr:uid="{00000000-0005-0000-0000-0000C11B0000}"/>
    <cellStyle name="AggOrange 2 3 2 2 3 3 8" xfId="34142" xr:uid="{00000000-0005-0000-0000-0000C21B0000}"/>
    <cellStyle name="AggOrange 2 3 2 2 3 3 9" xfId="38033" xr:uid="{00000000-0005-0000-0000-0000C31B0000}"/>
    <cellStyle name="AggOrange 2 3 2 2 3 4" xfId="8701" xr:uid="{00000000-0005-0000-0000-0000C41B0000}"/>
    <cellStyle name="AggOrange 2 3 2 2 3 5" xfId="12617" xr:uid="{00000000-0005-0000-0000-0000C51B0000}"/>
    <cellStyle name="AggOrange 2 3 2 2 3 6" xfId="16710" xr:uid="{00000000-0005-0000-0000-0000C61B0000}"/>
    <cellStyle name="AggOrange 2 3 2 2 3 7" xfId="20653" xr:uid="{00000000-0005-0000-0000-0000C71B0000}"/>
    <cellStyle name="AggOrange 2 3 2 2 3 8" xfId="24671" xr:uid="{00000000-0005-0000-0000-0000C81B0000}"/>
    <cellStyle name="AggOrange 2 3 2 2 3 9" xfId="28675" xr:uid="{00000000-0005-0000-0000-0000C91B0000}"/>
    <cellStyle name="AggOrange 2 3 2 2 4" xfId="3661" xr:uid="{00000000-0005-0000-0000-0000CA1B0000}"/>
    <cellStyle name="AggOrange 2 3 2 2 4 10" xfId="40645" xr:uid="{00000000-0005-0000-0000-0000CB1B0000}"/>
    <cellStyle name="AggOrange 2 3 2 2 4 2" xfId="9189" xr:uid="{00000000-0005-0000-0000-0000CC1B0000}"/>
    <cellStyle name="AggOrange 2 3 2 2 4 3" xfId="13096" xr:uid="{00000000-0005-0000-0000-0000CD1B0000}"/>
    <cellStyle name="AggOrange 2 3 2 2 4 4" xfId="17188" xr:uid="{00000000-0005-0000-0000-0000CE1B0000}"/>
    <cellStyle name="AggOrange 2 3 2 2 4 5" xfId="21118" xr:uid="{00000000-0005-0000-0000-0000CF1B0000}"/>
    <cellStyle name="AggOrange 2 3 2 2 4 6" xfId="25144" xr:uid="{00000000-0005-0000-0000-0000D01B0000}"/>
    <cellStyle name="AggOrange 2 3 2 2 4 7" xfId="29133" xr:uid="{00000000-0005-0000-0000-0000D11B0000}"/>
    <cellStyle name="AggOrange 2 3 2 2 4 8" xfId="32964" xr:uid="{00000000-0005-0000-0000-0000D21B0000}"/>
    <cellStyle name="AggOrange 2 3 2 2 4 9" xfId="36855" xr:uid="{00000000-0005-0000-0000-0000D31B0000}"/>
    <cellStyle name="AggOrange 2 3 2 2 5" xfId="5641" xr:uid="{00000000-0005-0000-0000-0000D41B0000}"/>
    <cellStyle name="AggOrange 2 3 2 2 5 10" xfId="42625" xr:uid="{00000000-0005-0000-0000-0000D51B0000}"/>
    <cellStyle name="AggOrange 2 3 2 2 5 2" xfId="11169" xr:uid="{00000000-0005-0000-0000-0000D61B0000}"/>
    <cellStyle name="AggOrange 2 3 2 2 5 3" xfId="15076" xr:uid="{00000000-0005-0000-0000-0000D71B0000}"/>
    <cellStyle name="AggOrange 2 3 2 2 5 4" xfId="19168" xr:uid="{00000000-0005-0000-0000-0000D81B0000}"/>
    <cellStyle name="AggOrange 2 3 2 2 5 5" xfId="23098" xr:uid="{00000000-0005-0000-0000-0000D91B0000}"/>
    <cellStyle name="AggOrange 2 3 2 2 5 6" xfId="27124" xr:uid="{00000000-0005-0000-0000-0000DA1B0000}"/>
    <cellStyle name="AggOrange 2 3 2 2 5 7" xfId="31113" xr:uid="{00000000-0005-0000-0000-0000DB1B0000}"/>
    <cellStyle name="AggOrange 2 3 2 2 5 8" xfId="34944" xr:uid="{00000000-0005-0000-0000-0000DC1B0000}"/>
    <cellStyle name="AggOrange 2 3 2 2 5 9" xfId="38835" xr:uid="{00000000-0005-0000-0000-0000DD1B0000}"/>
    <cellStyle name="AggOrange 2 3 2 2 6" xfId="6653" xr:uid="{00000000-0005-0000-0000-0000DE1B0000}"/>
    <cellStyle name="AggOrange 2 3 2 2 7" xfId="7997" xr:uid="{00000000-0005-0000-0000-0000DF1B0000}"/>
    <cellStyle name="AggOrange 2 3 2 2 8" xfId="8139" xr:uid="{00000000-0005-0000-0000-0000E01B0000}"/>
    <cellStyle name="AggOrange 2 3 2 2 9" xfId="16062" xr:uid="{00000000-0005-0000-0000-0000E11B0000}"/>
    <cellStyle name="AggOrange 2 3 2 3" xfId="2715" xr:uid="{00000000-0005-0000-0000-0000E21B0000}"/>
    <cellStyle name="AggOrange 2 3 2 3 10" xfId="28224" xr:uid="{00000000-0005-0000-0000-0000E31B0000}"/>
    <cellStyle name="AggOrange 2 3 2 3 11" xfId="32047" xr:uid="{00000000-0005-0000-0000-0000E41B0000}"/>
    <cellStyle name="AggOrange 2 3 2 3 12" xfId="35954" xr:uid="{00000000-0005-0000-0000-0000E51B0000}"/>
    <cellStyle name="AggOrange 2 3 2 3 13" xfId="39744" xr:uid="{00000000-0005-0000-0000-0000E61B0000}"/>
    <cellStyle name="AggOrange 2 3 2 3 2" xfId="5016" xr:uid="{00000000-0005-0000-0000-0000E71B0000}"/>
    <cellStyle name="AggOrange 2 3 2 3 2 10" xfId="42000" xr:uid="{00000000-0005-0000-0000-0000E81B0000}"/>
    <cellStyle name="AggOrange 2 3 2 3 2 2" xfId="10544" xr:uid="{00000000-0005-0000-0000-0000E91B0000}"/>
    <cellStyle name="AggOrange 2 3 2 3 2 3" xfId="14451" xr:uid="{00000000-0005-0000-0000-0000EA1B0000}"/>
    <cellStyle name="AggOrange 2 3 2 3 2 4" xfId="18543" xr:uid="{00000000-0005-0000-0000-0000EB1B0000}"/>
    <cellStyle name="AggOrange 2 3 2 3 2 5" xfId="22473" xr:uid="{00000000-0005-0000-0000-0000EC1B0000}"/>
    <cellStyle name="AggOrange 2 3 2 3 2 6" xfId="26499" xr:uid="{00000000-0005-0000-0000-0000ED1B0000}"/>
    <cellStyle name="AggOrange 2 3 2 3 2 7" xfId="30488" xr:uid="{00000000-0005-0000-0000-0000EE1B0000}"/>
    <cellStyle name="AggOrange 2 3 2 3 2 8" xfId="34319" xr:uid="{00000000-0005-0000-0000-0000EF1B0000}"/>
    <cellStyle name="AggOrange 2 3 2 3 2 9" xfId="38210" xr:uid="{00000000-0005-0000-0000-0000F01B0000}"/>
    <cellStyle name="AggOrange 2 3 2 3 3" xfId="4388" xr:uid="{00000000-0005-0000-0000-0000F11B0000}"/>
    <cellStyle name="AggOrange 2 3 2 3 3 10" xfId="41372" xr:uid="{00000000-0005-0000-0000-0000F21B0000}"/>
    <cellStyle name="AggOrange 2 3 2 3 3 2" xfId="9916" xr:uid="{00000000-0005-0000-0000-0000F31B0000}"/>
    <cellStyle name="AggOrange 2 3 2 3 3 3" xfId="13823" xr:uid="{00000000-0005-0000-0000-0000F41B0000}"/>
    <cellStyle name="AggOrange 2 3 2 3 3 4" xfId="17915" xr:uid="{00000000-0005-0000-0000-0000F51B0000}"/>
    <cellStyle name="AggOrange 2 3 2 3 3 5" xfId="21845" xr:uid="{00000000-0005-0000-0000-0000F61B0000}"/>
    <cellStyle name="AggOrange 2 3 2 3 3 6" xfId="25871" xr:uid="{00000000-0005-0000-0000-0000F71B0000}"/>
    <cellStyle name="AggOrange 2 3 2 3 3 7" xfId="29860" xr:uid="{00000000-0005-0000-0000-0000F81B0000}"/>
    <cellStyle name="AggOrange 2 3 2 3 3 8" xfId="33691" xr:uid="{00000000-0005-0000-0000-0000F91B0000}"/>
    <cellStyle name="AggOrange 2 3 2 3 3 9" xfId="37582" xr:uid="{00000000-0005-0000-0000-0000FA1B0000}"/>
    <cellStyle name="AggOrange 2 3 2 3 4" xfId="6097" xr:uid="{00000000-0005-0000-0000-0000FB1B0000}"/>
    <cellStyle name="AggOrange 2 3 2 3 4 10" xfId="43075" xr:uid="{00000000-0005-0000-0000-0000FC1B0000}"/>
    <cellStyle name="AggOrange 2 3 2 3 4 2" xfId="11626" xr:uid="{00000000-0005-0000-0000-0000FD1B0000}"/>
    <cellStyle name="AggOrange 2 3 2 3 4 3" xfId="15530" xr:uid="{00000000-0005-0000-0000-0000FE1B0000}"/>
    <cellStyle name="AggOrange 2 3 2 3 4 4" xfId="19624" xr:uid="{00000000-0005-0000-0000-0000FF1B0000}"/>
    <cellStyle name="AggOrange 2 3 2 3 4 5" xfId="23551" xr:uid="{00000000-0005-0000-0000-0000001C0000}"/>
    <cellStyle name="AggOrange 2 3 2 3 4 6" xfId="27578" xr:uid="{00000000-0005-0000-0000-0000011C0000}"/>
    <cellStyle name="AggOrange 2 3 2 3 4 7" xfId="31563" xr:uid="{00000000-0005-0000-0000-0000021C0000}"/>
    <cellStyle name="AggOrange 2 3 2 3 4 8" xfId="35396" xr:uid="{00000000-0005-0000-0000-0000031C0000}"/>
    <cellStyle name="AggOrange 2 3 2 3 4 9" xfId="39285" xr:uid="{00000000-0005-0000-0000-0000041C0000}"/>
    <cellStyle name="AggOrange 2 3 2 3 5" xfId="8250" xr:uid="{00000000-0005-0000-0000-0000051C0000}"/>
    <cellStyle name="AggOrange 2 3 2 3 6" xfId="12166" xr:uid="{00000000-0005-0000-0000-0000061C0000}"/>
    <cellStyle name="AggOrange 2 3 2 3 7" xfId="16259" xr:uid="{00000000-0005-0000-0000-0000071C0000}"/>
    <cellStyle name="AggOrange 2 3 2 3 8" xfId="20202" xr:uid="{00000000-0005-0000-0000-0000081C0000}"/>
    <cellStyle name="AggOrange 2 3 2 3 9" xfId="24220" xr:uid="{00000000-0005-0000-0000-0000091C0000}"/>
    <cellStyle name="AggOrange 2 3 2 4" xfId="3165" xr:uid="{00000000-0005-0000-0000-00000A1C0000}"/>
    <cellStyle name="AggOrange 2 3 2 4 10" xfId="32497" xr:uid="{00000000-0005-0000-0000-00000B1C0000}"/>
    <cellStyle name="AggOrange 2 3 2 4 11" xfId="36404" xr:uid="{00000000-0005-0000-0000-00000C1C0000}"/>
    <cellStyle name="AggOrange 2 3 2 4 12" xfId="40194" xr:uid="{00000000-0005-0000-0000-00000D1C0000}"/>
    <cellStyle name="AggOrange 2 3 2 4 2" xfId="5466" xr:uid="{00000000-0005-0000-0000-00000E1C0000}"/>
    <cellStyle name="AggOrange 2 3 2 4 2 10" xfId="42450" xr:uid="{00000000-0005-0000-0000-00000F1C0000}"/>
    <cellStyle name="AggOrange 2 3 2 4 2 2" xfId="10994" xr:uid="{00000000-0005-0000-0000-0000101C0000}"/>
    <cellStyle name="AggOrange 2 3 2 4 2 3" xfId="14901" xr:uid="{00000000-0005-0000-0000-0000111C0000}"/>
    <cellStyle name="AggOrange 2 3 2 4 2 4" xfId="18993" xr:uid="{00000000-0005-0000-0000-0000121C0000}"/>
    <cellStyle name="AggOrange 2 3 2 4 2 5" xfId="22923" xr:uid="{00000000-0005-0000-0000-0000131C0000}"/>
    <cellStyle name="AggOrange 2 3 2 4 2 6" xfId="26949" xr:uid="{00000000-0005-0000-0000-0000141C0000}"/>
    <cellStyle name="AggOrange 2 3 2 4 2 7" xfId="30938" xr:uid="{00000000-0005-0000-0000-0000151C0000}"/>
    <cellStyle name="AggOrange 2 3 2 4 2 8" xfId="34769" xr:uid="{00000000-0005-0000-0000-0000161C0000}"/>
    <cellStyle name="AggOrange 2 3 2 4 2 9" xfId="38660" xr:uid="{00000000-0005-0000-0000-0000171C0000}"/>
    <cellStyle name="AggOrange 2 3 2 4 3" xfId="4838" xr:uid="{00000000-0005-0000-0000-0000181C0000}"/>
    <cellStyle name="AggOrange 2 3 2 4 3 10" xfId="41822" xr:uid="{00000000-0005-0000-0000-0000191C0000}"/>
    <cellStyle name="AggOrange 2 3 2 4 3 2" xfId="10366" xr:uid="{00000000-0005-0000-0000-00001A1C0000}"/>
    <cellStyle name="AggOrange 2 3 2 4 3 3" xfId="14273" xr:uid="{00000000-0005-0000-0000-00001B1C0000}"/>
    <cellStyle name="AggOrange 2 3 2 4 3 4" xfId="18365" xr:uid="{00000000-0005-0000-0000-00001C1C0000}"/>
    <cellStyle name="AggOrange 2 3 2 4 3 5" xfId="22295" xr:uid="{00000000-0005-0000-0000-00001D1C0000}"/>
    <cellStyle name="AggOrange 2 3 2 4 3 6" xfId="26321" xr:uid="{00000000-0005-0000-0000-00001E1C0000}"/>
    <cellStyle name="AggOrange 2 3 2 4 3 7" xfId="30310" xr:uid="{00000000-0005-0000-0000-00001F1C0000}"/>
    <cellStyle name="AggOrange 2 3 2 4 3 8" xfId="34141" xr:uid="{00000000-0005-0000-0000-0000201C0000}"/>
    <cellStyle name="AggOrange 2 3 2 4 3 9" xfId="38032" xr:uid="{00000000-0005-0000-0000-0000211C0000}"/>
    <cellStyle name="AggOrange 2 3 2 4 4" xfId="8700" xr:uid="{00000000-0005-0000-0000-0000221C0000}"/>
    <cellStyle name="AggOrange 2 3 2 4 5" xfId="12616" xr:uid="{00000000-0005-0000-0000-0000231C0000}"/>
    <cellStyle name="AggOrange 2 3 2 4 6" xfId="16709" xr:uid="{00000000-0005-0000-0000-0000241C0000}"/>
    <cellStyle name="AggOrange 2 3 2 4 7" xfId="20652" xr:uid="{00000000-0005-0000-0000-0000251C0000}"/>
    <cellStyle name="AggOrange 2 3 2 4 8" xfId="24670" xr:uid="{00000000-0005-0000-0000-0000261C0000}"/>
    <cellStyle name="AggOrange 2 3 2 4 9" xfId="28674" xr:uid="{00000000-0005-0000-0000-0000271C0000}"/>
    <cellStyle name="AggOrange 2 3 2 5" xfId="3660" xr:uid="{00000000-0005-0000-0000-0000281C0000}"/>
    <cellStyle name="AggOrange 2 3 2 5 10" xfId="40644" xr:uid="{00000000-0005-0000-0000-0000291C0000}"/>
    <cellStyle name="AggOrange 2 3 2 5 2" xfId="9188" xr:uid="{00000000-0005-0000-0000-00002A1C0000}"/>
    <cellStyle name="AggOrange 2 3 2 5 3" xfId="13095" xr:uid="{00000000-0005-0000-0000-00002B1C0000}"/>
    <cellStyle name="AggOrange 2 3 2 5 4" xfId="17187" xr:uid="{00000000-0005-0000-0000-00002C1C0000}"/>
    <cellStyle name="AggOrange 2 3 2 5 5" xfId="21117" xr:uid="{00000000-0005-0000-0000-00002D1C0000}"/>
    <cellStyle name="AggOrange 2 3 2 5 6" xfId="25143" xr:uid="{00000000-0005-0000-0000-00002E1C0000}"/>
    <cellStyle name="AggOrange 2 3 2 5 7" xfId="29132" xr:uid="{00000000-0005-0000-0000-00002F1C0000}"/>
    <cellStyle name="AggOrange 2 3 2 5 8" xfId="32963" xr:uid="{00000000-0005-0000-0000-0000301C0000}"/>
    <cellStyle name="AggOrange 2 3 2 5 9" xfId="36854" xr:uid="{00000000-0005-0000-0000-0000311C0000}"/>
    <cellStyle name="AggOrange 2 3 2 6" xfId="5640" xr:uid="{00000000-0005-0000-0000-0000321C0000}"/>
    <cellStyle name="AggOrange 2 3 2 6 10" xfId="42624" xr:uid="{00000000-0005-0000-0000-0000331C0000}"/>
    <cellStyle name="AggOrange 2 3 2 6 2" xfId="11168" xr:uid="{00000000-0005-0000-0000-0000341C0000}"/>
    <cellStyle name="AggOrange 2 3 2 6 3" xfId="15075" xr:uid="{00000000-0005-0000-0000-0000351C0000}"/>
    <cellStyle name="AggOrange 2 3 2 6 4" xfId="19167" xr:uid="{00000000-0005-0000-0000-0000361C0000}"/>
    <cellStyle name="AggOrange 2 3 2 6 5" xfId="23097" xr:uid="{00000000-0005-0000-0000-0000371C0000}"/>
    <cellStyle name="AggOrange 2 3 2 6 6" xfId="27123" xr:uid="{00000000-0005-0000-0000-0000381C0000}"/>
    <cellStyle name="AggOrange 2 3 2 6 7" xfId="31112" xr:uid="{00000000-0005-0000-0000-0000391C0000}"/>
    <cellStyle name="AggOrange 2 3 2 6 8" xfId="34943" xr:uid="{00000000-0005-0000-0000-00003A1C0000}"/>
    <cellStyle name="AggOrange 2 3 2 6 9" xfId="38834" xr:uid="{00000000-0005-0000-0000-00003B1C0000}"/>
    <cellStyle name="AggOrange 2 3 2 7" xfId="6652" xr:uid="{00000000-0005-0000-0000-00003C1C0000}"/>
    <cellStyle name="AggOrange 2 3 2 8" xfId="7998" xr:uid="{00000000-0005-0000-0000-00003D1C0000}"/>
    <cellStyle name="AggOrange 2 3 2 9" xfId="6560" xr:uid="{00000000-0005-0000-0000-00003E1C0000}"/>
    <cellStyle name="AggOrange 2 3 3" xfId="202" xr:uid="{00000000-0005-0000-0000-00003F1C0000}"/>
    <cellStyle name="AggOrange 2 3 3 10" xfId="16061" xr:uid="{00000000-0005-0000-0000-0000401C0000}"/>
    <cellStyle name="AggOrange 2 3 3 11" xfId="12010" xr:uid="{00000000-0005-0000-0000-0000411C0000}"/>
    <cellStyle name="AggOrange 2 3 3 12" xfId="23973" xr:uid="{00000000-0005-0000-0000-0000421C0000}"/>
    <cellStyle name="AggOrange 2 3 3 13" xfId="28056" xr:uid="{00000000-0005-0000-0000-0000431C0000}"/>
    <cellStyle name="AggOrange 2 3 3 14" xfId="24057" xr:uid="{00000000-0005-0000-0000-0000441C0000}"/>
    <cellStyle name="AggOrange 2 3 3 15" xfId="35818" xr:uid="{00000000-0005-0000-0000-0000451C0000}"/>
    <cellStyle name="AggOrange 2 3 3 2" xfId="203" xr:uid="{00000000-0005-0000-0000-0000461C0000}"/>
    <cellStyle name="AggOrange 2 3 3 2 10" xfId="12009" xr:uid="{00000000-0005-0000-0000-0000471C0000}"/>
    <cellStyle name="AggOrange 2 3 3 2 11" xfId="23972" xr:uid="{00000000-0005-0000-0000-0000481C0000}"/>
    <cellStyle name="AggOrange 2 3 3 2 12" xfId="28055" xr:uid="{00000000-0005-0000-0000-0000491C0000}"/>
    <cellStyle name="AggOrange 2 3 3 2 13" xfId="24056" xr:uid="{00000000-0005-0000-0000-00004A1C0000}"/>
    <cellStyle name="AggOrange 2 3 3 2 14" xfId="35817" xr:uid="{00000000-0005-0000-0000-00004B1C0000}"/>
    <cellStyle name="AggOrange 2 3 3 2 2" xfId="2718" xr:uid="{00000000-0005-0000-0000-00004C1C0000}"/>
    <cellStyle name="AggOrange 2 3 3 2 2 10" xfId="28227" xr:uid="{00000000-0005-0000-0000-00004D1C0000}"/>
    <cellStyle name="AggOrange 2 3 3 2 2 11" xfId="32050" xr:uid="{00000000-0005-0000-0000-00004E1C0000}"/>
    <cellStyle name="AggOrange 2 3 3 2 2 12" xfId="35957" xr:uid="{00000000-0005-0000-0000-00004F1C0000}"/>
    <cellStyle name="AggOrange 2 3 3 2 2 13" xfId="39747" xr:uid="{00000000-0005-0000-0000-0000501C0000}"/>
    <cellStyle name="AggOrange 2 3 3 2 2 2" xfId="5019" xr:uid="{00000000-0005-0000-0000-0000511C0000}"/>
    <cellStyle name="AggOrange 2 3 3 2 2 2 10" xfId="42003" xr:uid="{00000000-0005-0000-0000-0000521C0000}"/>
    <cellStyle name="AggOrange 2 3 3 2 2 2 2" xfId="10547" xr:uid="{00000000-0005-0000-0000-0000531C0000}"/>
    <cellStyle name="AggOrange 2 3 3 2 2 2 3" xfId="14454" xr:uid="{00000000-0005-0000-0000-0000541C0000}"/>
    <cellStyle name="AggOrange 2 3 3 2 2 2 4" xfId="18546" xr:uid="{00000000-0005-0000-0000-0000551C0000}"/>
    <cellStyle name="AggOrange 2 3 3 2 2 2 5" xfId="22476" xr:uid="{00000000-0005-0000-0000-0000561C0000}"/>
    <cellStyle name="AggOrange 2 3 3 2 2 2 6" xfId="26502" xr:uid="{00000000-0005-0000-0000-0000571C0000}"/>
    <cellStyle name="AggOrange 2 3 3 2 2 2 7" xfId="30491" xr:uid="{00000000-0005-0000-0000-0000581C0000}"/>
    <cellStyle name="AggOrange 2 3 3 2 2 2 8" xfId="34322" xr:uid="{00000000-0005-0000-0000-0000591C0000}"/>
    <cellStyle name="AggOrange 2 3 3 2 2 2 9" xfId="38213" xr:uid="{00000000-0005-0000-0000-00005A1C0000}"/>
    <cellStyle name="AggOrange 2 3 3 2 2 3" xfId="4391" xr:uid="{00000000-0005-0000-0000-00005B1C0000}"/>
    <cellStyle name="AggOrange 2 3 3 2 2 3 10" xfId="41375" xr:uid="{00000000-0005-0000-0000-00005C1C0000}"/>
    <cellStyle name="AggOrange 2 3 3 2 2 3 2" xfId="9919" xr:uid="{00000000-0005-0000-0000-00005D1C0000}"/>
    <cellStyle name="AggOrange 2 3 3 2 2 3 3" xfId="13826" xr:uid="{00000000-0005-0000-0000-00005E1C0000}"/>
    <cellStyle name="AggOrange 2 3 3 2 2 3 4" xfId="17918" xr:uid="{00000000-0005-0000-0000-00005F1C0000}"/>
    <cellStyle name="AggOrange 2 3 3 2 2 3 5" xfId="21848" xr:uid="{00000000-0005-0000-0000-0000601C0000}"/>
    <cellStyle name="AggOrange 2 3 3 2 2 3 6" xfId="25874" xr:uid="{00000000-0005-0000-0000-0000611C0000}"/>
    <cellStyle name="AggOrange 2 3 3 2 2 3 7" xfId="29863" xr:uid="{00000000-0005-0000-0000-0000621C0000}"/>
    <cellStyle name="AggOrange 2 3 3 2 2 3 8" xfId="33694" xr:uid="{00000000-0005-0000-0000-0000631C0000}"/>
    <cellStyle name="AggOrange 2 3 3 2 2 3 9" xfId="37585" xr:uid="{00000000-0005-0000-0000-0000641C0000}"/>
    <cellStyle name="AggOrange 2 3 3 2 2 4" xfId="6100" xr:uid="{00000000-0005-0000-0000-0000651C0000}"/>
    <cellStyle name="AggOrange 2 3 3 2 2 4 10" xfId="43078" xr:uid="{00000000-0005-0000-0000-0000661C0000}"/>
    <cellStyle name="AggOrange 2 3 3 2 2 4 2" xfId="11629" xr:uid="{00000000-0005-0000-0000-0000671C0000}"/>
    <cellStyle name="AggOrange 2 3 3 2 2 4 3" xfId="15533" xr:uid="{00000000-0005-0000-0000-0000681C0000}"/>
    <cellStyle name="AggOrange 2 3 3 2 2 4 4" xfId="19627" xr:uid="{00000000-0005-0000-0000-0000691C0000}"/>
    <cellStyle name="AggOrange 2 3 3 2 2 4 5" xfId="23554" xr:uid="{00000000-0005-0000-0000-00006A1C0000}"/>
    <cellStyle name="AggOrange 2 3 3 2 2 4 6" xfId="27581" xr:uid="{00000000-0005-0000-0000-00006B1C0000}"/>
    <cellStyle name="AggOrange 2 3 3 2 2 4 7" xfId="31566" xr:uid="{00000000-0005-0000-0000-00006C1C0000}"/>
    <cellStyle name="AggOrange 2 3 3 2 2 4 8" xfId="35399" xr:uid="{00000000-0005-0000-0000-00006D1C0000}"/>
    <cellStyle name="AggOrange 2 3 3 2 2 4 9" xfId="39288" xr:uid="{00000000-0005-0000-0000-00006E1C0000}"/>
    <cellStyle name="AggOrange 2 3 3 2 2 5" xfId="8253" xr:uid="{00000000-0005-0000-0000-00006F1C0000}"/>
    <cellStyle name="AggOrange 2 3 3 2 2 6" xfId="12169" xr:uid="{00000000-0005-0000-0000-0000701C0000}"/>
    <cellStyle name="AggOrange 2 3 3 2 2 7" xfId="16262" xr:uid="{00000000-0005-0000-0000-0000711C0000}"/>
    <cellStyle name="AggOrange 2 3 3 2 2 8" xfId="20205" xr:uid="{00000000-0005-0000-0000-0000721C0000}"/>
    <cellStyle name="AggOrange 2 3 3 2 2 9" xfId="24223" xr:uid="{00000000-0005-0000-0000-0000731C0000}"/>
    <cellStyle name="AggOrange 2 3 3 2 3" xfId="3168" xr:uid="{00000000-0005-0000-0000-0000741C0000}"/>
    <cellStyle name="AggOrange 2 3 3 2 3 10" xfId="32500" xr:uid="{00000000-0005-0000-0000-0000751C0000}"/>
    <cellStyle name="AggOrange 2 3 3 2 3 11" xfId="36407" xr:uid="{00000000-0005-0000-0000-0000761C0000}"/>
    <cellStyle name="AggOrange 2 3 3 2 3 12" xfId="40197" xr:uid="{00000000-0005-0000-0000-0000771C0000}"/>
    <cellStyle name="AggOrange 2 3 3 2 3 2" xfId="5469" xr:uid="{00000000-0005-0000-0000-0000781C0000}"/>
    <cellStyle name="AggOrange 2 3 3 2 3 2 10" xfId="42453" xr:uid="{00000000-0005-0000-0000-0000791C0000}"/>
    <cellStyle name="AggOrange 2 3 3 2 3 2 2" xfId="10997" xr:uid="{00000000-0005-0000-0000-00007A1C0000}"/>
    <cellStyle name="AggOrange 2 3 3 2 3 2 3" xfId="14904" xr:uid="{00000000-0005-0000-0000-00007B1C0000}"/>
    <cellStyle name="AggOrange 2 3 3 2 3 2 4" xfId="18996" xr:uid="{00000000-0005-0000-0000-00007C1C0000}"/>
    <cellStyle name="AggOrange 2 3 3 2 3 2 5" xfId="22926" xr:uid="{00000000-0005-0000-0000-00007D1C0000}"/>
    <cellStyle name="AggOrange 2 3 3 2 3 2 6" xfId="26952" xr:uid="{00000000-0005-0000-0000-00007E1C0000}"/>
    <cellStyle name="AggOrange 2 3 3 2 3 2 7" xfId="30941" xr:uid="{00000000-0005-0000-0000-00007F1C0000}"/>
    <cellStyle name="AggOrange 2 3 3 2 3 2 8" xfId="34772" xr:uid="{00000000-0005-0000-0000-0000801C0000}"/>
    <cellStyle name="AggOrange 2 3 3 2 3 2 9" xfId="38663" xr:uid="{00000000-0005-0000-0000-0000811C0000}"/>
    <cellStyle name="AggOrange 2 3 3 2 3 3" xfId="4841" xr:uid="{00000000-0005-0000-0000-0000821C0000}"/>
    <cellStyle name="AggOrange 2 3 3 2 3 3 10" xfId="41825" xr:uid="{00000000-0005-0000-0000-0000831C0000}"/>
    <cellStyle name="AggOrange 2 3 3 2 3 3 2" xfId="10369" xr:uid="{00000000-0005-0000-0000-0000841C0000}"/>
    <cellStyle name="AggOrange 2 3 3 2 3 3 3" xfId="14276" xr:uid="{00000000-0005-0000-0000-0000851C0000}"/>
    <cellStyle name="AggOrange 2 3 3 2 3 3 4" xfId="18368" xr:uid="{00000000-0005-0000-0000-0000861C0000}"/>
    <cellStyle name="AggOrange 2 3 3 2 3 3 5" xfId="22298" xr:uid="{00000000-0005-0000-0000-0000871C0000}"/>
    <cellStyle name="AggOrange 2 3 3 2 3 3 6" xfId="26324" xr:uid="{00000000-0005-0000-0000-0000881C0000}"/>
    <cellStyle name="AggOrange 2 3 3 2 3 3 7" xfId="30313" xr:uid="{00000000-0005-0000-0000-0000891C0000}"/>
    <cellStyle name="AggOrange 2 3 3 2 3 3 8" xfId="34144" xr:uid="{00000000-0005-0000-0000-00008A1C0000}"/>
    <cellStyle name="AggOrange 2 3 3 2 3 3 9" xfId="38035" xr:uid="{00000000-0005-0000-0000-00008B1C0000}"/>
    <cellStyle name="AggOrange 2 3 3 2 3 4" xfId="8703" xr:uid="{00000000-0005-0000-0000-00008C1C0000}"/>
    <cellStyle name="AggOrange 2 3 3 2 3 5" xfId="12619" xr:uid="{00000000-0005-0000-0000-00008D1C0000}"/>
    <cellStyle name="AggOrange 2 3 3 2 3 6" xfId="16712" xr:uid="{00000000-0005-0000-0000-00008E1C0000}"/>
    <cellStyle name="AggOrange 2 3 3 2 3 7" xfId="20655" xr:uid="{00000000-0005-0000-0000-00008F1C0000}"/>
    <cellStyle name="AggOrange 2 3 3 2 3 8" xfId="24673" xr:uid="{00000000-0005-0000-0000-0000901C0000}"/>
    <cellStyle name="AggOrange 2 3 3 2 3 9" xfId="28677" xr:uid="{00000000-0005-0000-0000-0000911C0000}"/>
    <cellStyle name="AggOrange 2 3 3 2 4" xfId="3663" xr:uid="{00000000-0005-0000-0000-0000921C0000}"/>
    <cellStyle name="AggOrange 2 3 3 2 4 10" xfId="40647" xr:uid="{00000000-0005-0000-0000-0000931C0000}"/>
    <cellStyle name="AggOrange 2 3 3 2 4 2" xfId="9191" xr:uid="{00000000-0005-0000-0000-0000941C0000}"/>
    <cellStyle name="AggOrange 2 3 3 2 4 3" xfId="13098" xr:uid="{00000000-0005-0000-0000-0000951C0000}"/>
    <cellStyle name="AggOrange 2 3 3 2 4 4" xfId="17190" xr:uid="{00000000-0005-0000-0000-0000961C0000}"/>
    <cellStyle name="AggOrange 2 3 3 2 4 5" xfId="21120" xr:uid="{00000000-0005-0000-0000-0000971C0000}"/>
    <cellStyle name="AggOrange 2 3 3 2 4 6" xfId="25146" xr:uid="{00000000-0005-0000-0000-0000981C0000}"/>
    <cellStyle name="AggOrange 2 3 3 2 4 7" xfId="29135" xr:uid="{00000000-0005-0000-0000-0000991C0000}"/>
    <cellStyle name="AggOrange 2 3 3 2 4 8" xfId="32966" xr:uid="{00000000-0005-0000-0000-00009A1C0000}"/>
    <cellStyle name="AggOrange 2 3 3 2 4 9" xfId="36857" xr:uid="{00000000-0005-0000-0000-00009B1C0000}"/>
    <cellStyle name="AggOrange 2 3 3 2 5" xfId="5643" xr:uid="{00000000-0005-0000-0000-00009C1C0000}"/>
    <cellStyle name="AggOrange 2 3 3 2 5 10" xfId="42627" xr:uid="{00000000-0005-0000-0000-00009D1C0000}"/>
    <cellStyle name="AggOrange 2 3 3 2 5 2" xfId="11171" xr:uid="{00000000-0005-0000-0000-00009E1C0000}"/>
    <cellStyle name="AggOrange 2 3 3 2 5 3" xfId="15078" xr:uid="{00000000-0005-0000-0000-00009F1C0000}"/>
    <cellStyle name="AggOrange 2 3 3 2 5 4" xfId="19170" xr:uid="{00000000-0005-0000-0000-0000A01C0000}"/>
    <cellStyle name="AggOrange 2 3 3 2 5 5" xfId="23100" xr:uid="{00000000-0005-0000-0000-0000A11C0000}"/>
    <cellStyle name="AggOrange 2 3 3 2 5 6" xfId="27126" xr:uid="{00000000-0005-0000-0000-0000A21C0000}"/>
    <cellStyle name="AggOrange 2 3 3 2 5 7" xfId="31115" xr:uid="{00000000-0005-0000-0000-0000A31C0000}"/>
    <cellStyle name="AggOrange 2 3 3 2 5 8" xfId="34946" xr:uid="{00000000-0005-0000-0000-0000A41C0000}"/>
    <cellStyle name="AggOrange 2 3 3 2 5 9" xfId="38837" xr:uid="{00000000-0005-0000-0000-0000A51C0000}"/>
    <cellStyle name="AggOrange 2 3 3 2 6" xfId="6655" xr:uid="{00000000-0005-0000-0000-0000A61C0000}"/>
    <cellStyle name="AggOrange 2 3 3 2 7" xfId="7995" xr:uid="{00000000-0005-0000-0000-0000A71C0000}"/>
    <cellStyle name="AggOrange 2 3 3 2 8" xfId="6562" xr:uid="{00000000-0005-0000-0000-0000A81C0000}"/>
    <cellStyle name="AggOrange 2 3 3 2 9" xfId="16060" xr:uid="{00000000-0005-0000-0000-0000A91C0000}"/>
    <cellStyle name="AggOrange 2 3 3 3" xfId="2717" xr:uid="{00000000-0005-0000-0000-0000AA1C0000}"/>
    <cellStyle name="AggOrange 2 3 3 3 10" xfId="28226" xr:uid="{00000000-0005-0000-0000-0000AB1C0000}"/>
    <cellStyle name="AggOrange 2 3 3 3 11" xfId="32049" xr:uid="{00000000-0005-0000-0000-0000AC1C0000}"/>
    <cellStyle name="AggOrange 2 3 3 3 12" xfId="35956" xr:uid="{00000000-0005-0000-0000-0000AD1C0000}"/>
    <cellStyle name="AggOrange 2 3 3 3 13" xfId="39746" xr:uid="{00000000-0005-0000-0000-0000AE1C0000}"/>
    <cellStyle name="AggOrange 2 3 3 3 2" xfId="5018" xr:uid="{00000000-0005-0000-0000-0000AF1C0000}"/>
    <cellStyle name="AggOrange 2 3 3 3 2 10" xfId="42002" xr:uid="{00000000-0005-0000-0000-0000B01C0000}"/>
    <cellStyle name="AggOrange 2 3 3 3 2 2" xfId="10546" xr:uid="{00000000-0005-0000-0000-0000B11C0000}"/>
    <cellStyle name="AggOrange 2 3 3 3 2 3" xfId="14453" xr:uid="{00000000-0005-0000-0000-0000B21C0000}"/>
    <cellStyle name="AggOrange 2 3 3 3 2 4" xfId="18545" xr:uid="{00000000-0005-0000-0000-0000B31C0000}"/>
    <cellStyle name="AggOrange 2 3 3 3 2 5" xfId="22475" xr:uid="{00000000-0005-0000-0000-0000B41C0000}"/>
    <cellStyle name="AggOrange 2 3 3 3 2 6" xfId="26501" xr:uid="{00000000-0005-0000-0000-0000B51C0000}"/>
    <cellStyle name="AggOrange 2 3 3 3 2 7" xfId="30490" xr:uid="{00000000-0005-0000-0000-0000B61C0000}"/>
    <cellStyle name="AggOrange 2 3 3 3 2 8" xfId="34321" xr:uid="{00000000-0005-0000-0000-0000B71C0000}"/>
    <cellStyle name="AggOrange 2 3 3 3 2 9" xfId="38212" xr:uid="{00000000-0005-0000-0000-0000B81C0000}"/>
    <cellStyle name="AggOrange 2 3 3 3 3" xfId="4390" xr:uid="{00000000-0005-0000-0000-0000B91C0000}"/>
    <cellStyle name="AggOrange 2 3 3 3 3 10" xfId="41374" xr:uid="{00000000-0005-0000-0000-0000BA1C0000}"/>
    <cellStyle name="AggOrange 2 3 3 3 3 2" xfId="9918" xr:uid="{00000000-0005-0000-0000-0000BB1C0000}"/>
    <cellStyle name="AggOrange 2 3 3 3 3 3" xfId="13825" xr:uid="{00000000-0005-0000-0000-0000BC1C0000}"/>
    <cellStyle name="AggOrange 2 3 3 3 3 4" xfId="17917" xr:uid="{00000000-0005-0000-0000-0000BD1C0000}"/>
    <cellStyle name="AggOrange 2 3 3 3 3 5" xfId="21847" xr:uid="{00000000-0005-0000-0000-0000BE1C0000}"/>
    <cellStyle name="AggOrange 2 3 3 3 3 6" xfId="25873" xr:uid="{00000000-0005-0000-0000-0000BF1C0000}"/>
    <cellStyle name="AggOrange 2 3 3 3 3 7" xfId="29862" xr:uid="{00000000-0005-0000-0000-0000C01C0000}"/>
    <cellStyle name="AggOrange 2 3 3 3 3 8" xfId="33693" xr:uid="{00000000-0005-0000-0000-0000C11C0000}"/>
    <cellStyle name="AggOrange 2 3 3 3 3 9" xfId="37584" xr:uid="{00000000-0005-0000-0000-0000C21C0000}"/>
    <cellStyle name="AggOrange 2 3 3 3 4" xfId="6099" xr:uid="{00000000-0005-0000-0000-0000C31C0000}"/>
    <cellStyle name="AggOrange 2 3 3 3 4 10" xfId="43077" xr:uid="{00000000-0005-0000-0000-0000C41C0000}"/>
    <cellStyle name="AggOrange 2 3 3 3 4 2" xfId="11628" xr:uid="{00000000-0005-0000-0000-0000C51C0000}"/>
    <cellStyle name="AggOrange 2 3 3 3 4 3" xfId="15532" xr:uid="{00000000-0005-0000-0000-0000C61C0000}"/>
    <cellStyle name="AggOrange 2 3 3 3 4 4" xfId="19626" xr:uid="{00000000-0005-0000-0000-0000C71C0000}"/>
    <cellStyle name="AggOrange 2 3 3 3 4 5" xfId="23553" xr:uid="{00000000-0005-0000-0000-0000C81C0000}"/>
    <cellStyle name="AggOrange 2 3 3 3 4 6" xfId="27580" xr:uid="{00000000-0005-0000-0000-0000C91C0000}"/>
    <cellStyle name="AggOrange 2 3 3 3 4 7" xfId="31565" xr:uid="{00000000-0005-0000-0000-0000CA1C0000}"/>
    <cellStyle name="AggOrange 2 3 3 3 4 8" xfId="35398" xr:uid="{00000000-0005-0000-0000-0000CB1C0000}"/>
    <cellStyle name="AggOrange 2 3 3 3 4 9" xfId="39287" xr:uid="{00000000-0005-0000-0000-0000CC1C0000}"/>
    <cellStyle name="AggOrange 2 3 3 3 5" xfId="8252" xr:uid="{00000000-0005-0000-0000-0000CD1C0000}"/>
    <cellStyle name="AggOrange 2 3 3 3 6" xfId="12168" xr:uid="{00000000-0005-0000-0000-0000CE1C0000}"/>
    <cellStyle name="AggOrange 2 3 3 3 7" xfId="16261" xr:uid="{00000000-0005-0000-0000-0000CF1C0000}"/>
    <cellStyle name="AggOrange 2 3 3 3 8" xfId="20204" xr:uid="{00000000-0005-0000-0000-0000D01C0000}"/>
    <cellStyle name="AggOrange 2 3 3 3 9" xfId="24222" xr:uid="{00000000-0005-0000-0000-0000D11C0000}"/>
    <cellStyle name="AggOrange 2 3 3 4" xfId="3167" xr:uid="{00000000-0005-0000-0000-0000D21C0000}"/>
    <cellStyle name="AggOrange 2 3 3 4 10" xfId="32499" xr:uid="{00000000-0005-0000-0000-0000D31C0000}"/>
    <cellStyle name="AggOrange 2 3 3 4 11" xfId="36406" xr:uid="{00000000-0005-0000-0000-0000D41C0000}"/>
    <cellStyle name="AggOrange 2 3 3 4 12" xfId="40196" xr:uid="{00000000-0005-0000-0000-0000D51C0000}"/>
    <cellStyle name="AggOrange 2 3 3 4 2" xfId="5468" xr:uid="{00000000-0005-0000-0000-0000D61C0000}"/>
    <cellStyle name="AggOrange 2 3 3 4 2 10" xfId="42452" xr:uid="{00000000-0005-0000-0000-0000D71C0000}"/>
    <cellStyle name="AggOrange 2 3 3 4 2 2" xfId="10996" xr:uid="{00000000-0005-0000-0000-0000D81C0000}"/>
    <cellStyle name="AggOrange 2 3 3 4 2 3" xfId="14903" xr:uid="{00000000-0005-0000-0000-0000D91C0000}"/>
    <cellStyle name="AggOrange 2 3 3 4 2 4" xfId="18995" xr:uid="{00000000-0005-0000-0000-0000DA1C0000}"/>
    <cellStyle name="AggOrange 2 3 3 4 2 5" xfId="22925" xr:uid="{00000000-0005-0000-0000-0000DB1C0000}"/>
    <cellStyle name="AggOrange 2 3 3 4 2 6" xfId="26951" xr:uid="{00000000-0005-0000-0000-0000DC1C0000}"/>
    <cellStyle name="AggOrange 2 3 3 4 2 7" xfId="30940" xr:uid="{00000000-0005-0000-0000-0000DD1C0000}"/>
    <cellStyle name="AggOrange 2 3 3 4 2 8" xfId="34771" xr:uid="{00000000-0005-0000-0000-0000DE1C0000}"/>
    <cellStyle name="AggOrange 2 3 3 4 2 9" xfId="38662" xr:uid="{00000000-0005-0000-0000-0000DF1C0000}"/>
    <cellStyle name="AggOrange 2 3 3 4 3" xfId="4840" xr:uid="{00000000-0005-0000-0000-0000E01C0000}"/>
    <cellStyle name="AggOrange 2 3 3 4 3 10" xfId="41824" xr:uid="{00000000-0005-0000-0000-0000E11C0000}"/>
    <cellStyle name="AggOrange 2 3 3 4 3 2" xfId="10368" xr:uid="{00000000-0005-0000-0000-0000E21C0000}"/>
    <cellStyle name="AggOrange 2 3 3 4 3 3" xfId="14275" xr:uid="{00000000-0005-0000-0000-0000E31C0000}"/>
    <cellStyle name="AggOrange 2 3 3 4 3 4" xfId="18367" xr:uid="{00000000-0005-0000-0000-0000E41C0000}"/>
    <cellStyle name="AggOrange 2 3 3 4 3 5" xfId="22297" xr:uid="{00000000-0005-0000-0000-0000E51C0000}"/>
    <cellStyle name="AggOrange 2 3 3 4 3 6" xfId="26323" xr:uid="{00000000-0005-0000-0000-0000E61C0000}"/>
    <cellStyle name="AggOrange 2 3 3 4 3 7" xfId="30312" xr:uid="{00000000-0005-0000-0000-0000E71C0000}"/>
    <cellStyle name="AggOrange 2 3 3 4 3 8" xfId="34143" xr:uid="{00000000-0005-0000-0000-0000E81C0000}"/>
    <cellStyle name="AggOrange 2 3 3 4 3 9" xfId="38034" xr:uid="{00000000-0005-0000-0000-0000E91C0000}"/>
    <cellStyle name="AggOrange 2 3 3 4 4" xfId="8702" xr:uid="{00000000-0005-0000-0000-0000EA1C0000}"/>
    <cellStyle name="AggOrange 2 3 3 4 5" xfId="12618" xr:uid="{00000000-0005-0000-0000-0000EB1C0000}"/>
    <cellStyle name="AggOrange 2 3 3 4 6" xfId="16711" xr:uid="{00000000-0005-0000-0000-0000EC1C0000}"/>
    <cellStyle name="AggOrange 2 3 3 4 7" xfId="20654" xr:uid="{00000000-0005-0000-0000-0000ED1C0000}"/>
    <cellStyle name="AggOrange 2 3 3 4 8" xfId="24672" xr:uid="{00000000-0005-0000-0000-0000EE1C0000}"/>
    <cellStyle name="AggOrange 2 3 3 4 9" xfId="28676" xr:uid="{00000000-0005-0000-0000-0000EF1C0000}"/>
    <cellStyle name="AggOrange 2 3 3 5" xfId="3662" xr:uid="{00000000-0005-0000-0000-0000F01C0000}"/>
    <cellStyle name="AggOrange 2 3 3 5 10" xfId="40646" xr:uid="{00000000-0005-0000-0000-0000F11C0000}"/>
    <cellStyle name="AggOrange 2 3 3 5 2" xfId="9190" xr:uid="{00000000-0005-0000-0000-0000F21C0000}"/>
    <cellStyle name="AggOrange 2 3 3 5 3" xfId="13097" xr:uid="{00000000-0005-0000-0000-0000F31C0000}"/>
    <cellStyle name="AggOrange 2 3 3 5 4" xfId="17189" xr:uid="{00000000-0005-0000-0000-0000F41C0000}"/>
    <cellStyle name="AggOrange 2 3 3 5 5" xfId="21119" xr:uid="{00000000-0005-0000-0000-0000F51C0000}"/>
    <cellStyle name="AggOrange 2 3 3 5 6" xfId="25145" xr:uid="{00000000-0005-0000-0000-0000F61C0000}"/>
    <cellStyle name="AggOrange 2 3 3 5 7" xfId="29134" xr:uid="{00000000-0005-0000-0000-0000F71C0000}"/>
    <cellStyle name="AggOrange 2 3 3 5 8" xfId="32965" xr:uid="{00000000-0005-0000-0000-0000F81C0000}"/>
    <cellStyle name="AggOrange 2 3 3 5 9" xfId="36856" xr:uid="{00000000-0005-0000-0000-0000F91C0000}"/>
    <cellStyle name="AggOrange 2 3 3 6" xfId="5642" xr:uid="{00000000-0005-0000-0000-0000FA1C0000}"/>
    <cellStyle name="AggOrange 2 3 3 6 10" xfId="42626" xr:uid="{00000000-0005-0000-0000-0000FB1C0000}"/>
    <cellStyle name="AggOrange 2 3 3 6 2" xfId="11170" xr:uid="{00000000-0005-0000-0000-0000FC1C0000}"/>
    <cellStyle name="AggOrange 2 3 3 6 3" xfId="15077" xr:uid="{00000000-0005-0000-0000-0000FD1C0000}"/>
    <cellStyle name="AggOrange 2 3 3 6 4" xfId="19169" xr:uid="{00000000-0005-0000-0000-0000FE1C0000}"/>
    <cellStyle name="AggOrange 2 3 3 6 5" xfId="23099" xr:uid="{00000000-0005-0000-0000-0000FF1C0000}"/>
    <cellStyle name="AggOrange 2 3 3 6 6" xfId="27125" xr:uid="{00000000-0005-0000-0000-0000001D0000}"/>
    <cellStyle name="AggOrange 2 3 3 6 7" xfId="31114" xr:uid="{00000000-0005-0000-0000-0000011D0000}"/>
    <cellStyle name="AggOrange 2 3 3 6 8" xfId="34945" xr:uid="{00000000-0005-0000-0000-0000021D0000}"/>
    <cellStyle name="AggOrange 2 3 3 6 9" xfId="38836" xr:uid="{00000000-0005-0000-0000-0000031D0000}"/>
    <cellStyle name="AggOrange 2 3 3 7" xfId="6654" xr:uid="{00000000-0005-0000-0000-0000041D0000}"/>
    <cellStyle name="AggOrange 2 3 3 8" xfId="7996" xr:uid="{00000000-0005-0000-0000-0000051D0000}"/>
    <cellStyle name="AggOrange 2 3 3 9" xfId="6561" xr:uid="{00000000-0005-0000-0000-0000061D0000}"/>
    <cellStyle name="AggOrange 2 3 4" xfId="204" xr:uid="{00000000-0005-0000-0000-0000071D0000}"/>
    <cellStyle name="AggOrange 2 3 4 10" xfId="16059" xr:uid="{00000000-0005-0000-0000-0000081D0000}"/>
    <cellStyle name="AggOrange 2 3 4 11" xfId="12008" xr:uid="{00000000-0005-0000-0000-0000091D0000}"/>
    <cellStyle name="AggOrange 2 3 4 12" xfId="23971" xr:uid="{00000000-0005-0000-0000-00000A1D0000}"/>
    <cellStyle name="AggOrange 2 3 4 13" xfId="28054" xr:uid="{00000000-0005-0000-0000-00000B1D0000}"/>
    <cellStyle name="AggOrange 2 3 4 14" xfId="24055" xr:uid="{00000000-0005-0000-0000-00000C1D0000}"/>
    <cellStyle name="AggOrange 2 3 4 15" xfId="35816" xr:uid="{00000000-0005-0000-0000-00000D1D0000}"/>
    <cellStyle name="AggOrange 2 3 4 2" xfId="205" xr:uid="{00000000-0005-0000-0000-00000E1D0000}"/>
    <cellStyle name="AggOrange 2 3 4 2 10" xfId="6482" xr:uid="{00000000-0005-0000-0000-00000F1D0000}"/>
    <cellStyle name="AggOrange 2 3 4 2 11" xfId="23970" xr:uid="{00000000-0005-0000-0000-0000101D0000}"/>
    <cellStyle name="AggOrange 2 3 4 2 12" xfId="28053" xr:uid="{00000000-0005-0000-0000-0000111D0000}"/>
    <cellStyle name="AggOrange 2 3 4 2 13" xfId="24054" xr:uid="{00000000-0005-0000-0000-0000121D0000}"/>
    <cellStyle name="AggOrange 2 3 4 2 14" xfId="35815" xr:uid="{00000000-0005-0000-0000-0000131D0000}"/>
    <cellStyle name="AggOrange 2 3 4 2 2" xfId="2720" xr:uid="{00000000-0005-0000-0000-0000141D0000}"/>
    <cellStyle name="AggOrange 2 3 4 2 2 10" xfId="28229" xr:uid="{00000000-0005-0000-0000-0000151D0000}"/>
    <cellStyle name="AggOrange 2 3 4 2 2 11" xfId="32052" xr:uid="{00000000-0005-0000-0000-0000161D0000}"/>
    <cellStyle name="AggOrange 2 3 4 2 2 12" xfId="35959" xr:uid="{00000000-0005-0000-0000-0000171D0000}"/>
    <cellStyle name="AggOrange 2 3 4 2 2 13" xfId="39749" xr:uid="{00000000-0005-0000-0000-0000181D0000}"/>
    <cellStyle name="AggOrange 2 3 4 2 2 2" xfId="5021" xr:uid="{00000000-0005-0000-0000-0000191D0000}"/>
    <cellStyle name="AggOrange 2 3 4 2 2 2 10" xfId="42005" xr:uid="{00000000-0005-0000-0000-00001A1D0000}"/>
    <cellStyle name="AggOrange 2 3 4 2 2 2 2" xfId="10549" xr:uid="{00000000-0005-0000-0000-00001B1D0000}"/>
    <cellStyle name="AggOrange 2 3 4 2 2 2 3" xfId="14456" xr:uid="{00000000-0005-0000-0000-00001C1D0000}"/>
    <cellStyle name="AggOrange 2 3 4 2 2 2 4" xfId="18548" xr:uid="{00000000-0005-0000-0000-00001D1D0000}"/>
    <cellStyle name="AggOrange 2 3 4 2 2 2 5" xfId="22478" xr:uid="{00000000-0005-0000-0000-00001E1D0000}"/>
    <cellStyle name="AggOrange 2 3 4 2 2 2 6" xfId="26504" xr:uid="{00000000-0005-0000-0000-00001F1D0000}"/>
    <cellStyle name="AggOrange 2 3 4 2 2 2 7" xfId="30493" xr:uid="{00000000-0005-0000-0000-0000201D0000}"/>
    <cellStyle name="AggOrange 2 3 4 2 2 2 8" xfId="34324" xr:uid="{00000000-0005-0000-0000-0000211D0000}"/>
    <cellStyle name="AggOrange 2 3 4 2 2 2 9" xfId="38215" xr:uid="{00000000-0005-0000-0000-0000221D0000}"/>
    <cellStyle name="AggOrange 2 3 4 2 2 3" xfId="4393" xr:uid="{00000000-0005-0000-0000-0000231D0000}"/>
    <cellStyle name="AggOrange 2 3 4 2 2 3 10" xfId="41377" xr:uid="{00000000-0005-0000-0000-0000241D0000}"/>
    <cellStyle name="AggOrange 2 3 4 2 2 3 2" xfId="9921" xr:uid="{00000000-0005-0000-0000-0000251D0000}"/>
    <cellStyle name="AggOrange 2 3 4 2 2 3 3" xfId="13828" xr:uid="{00000000-0005-0000-0000-0000261D0000}"/>
    <cellStyle name="AggOrange 2 3 4 2 2 3 4" xfId="17920" xr:uid="{00000000-0005-0000-0000-0000271D0000}"/>
    <cellStyle name="AggOrange 2 3 4 2 2 3 5" xfId="21850" xr:uid="{00000000-0005-0000-0000-0000281D0000}"/>
    <cellStyle name="AggOrange 2 3 4 2 2 3 6" xfId="25876" xr:uid="{00000000-0005-0000-0000-0000291D0000}"/>
    <cellStyle name="AggOrange 2 3 4 2 2 3 7" xfId="29865" xr:uid="{00000000-0005-0000-0000-00002A1D0000}"/>
    <cellStyle name="AggOrange 2 3 4 2 2 3 8" xfId="33696" xr:uid="{00000000-0005-0000-0000-00002B1D0000}"/>
    <cellStyle name="AggOrange 2 3 4 2 2 3 9" xfId="37587" xr:uid="{00000000-0005-0000-0000-00002C1D0000}"/>
    <cellStyle name="AggOrange 2 3 4 2 2 4" xfId="6102" xr:uid="{00000000-0005-0000-0000-00002D1D0000}"/>
    <cellStyle name="AggOrange 2 3 4 2 2 4 10" xfId="43080" xr:uid="{00000000-0005-0000-0000-00002E1D0000}"/>
    <cellStyle name="AggOrange 2 3 4 2 2 4 2" xfId="11631" xr:uid="{00000000-0005-0000-0000-00002F1D0000}"/>
    <cellStyle name="AggOrange 2 3 4 2 2 4 3" xfId="15535" xr:uid="{00000000-0005-0000-0000-0000301D0000}"/>
    <cellStyle name="AggOrange 2 3 4 2 2 4 4" xfId="19629" xr:uid="{00000000-0005-0000-0000-0000311D0000}"/>
    <cellStyle name="AggOrange 2 3 4 2 2 4 5" xfId="23556" xr:uid="{00000000-0005-0000-0000-0000321D0000}"/>
    <cellStyle name="AggOrange 2 3 4 2 2 4 6" xfId="27583" xr:uid="{00000000-0005-0000-0000-0000331D0000}"/>
    <cellStyle name="AggOrange 2 3 4 2 2 4 7" xfId="31568" xr:uid="{00000000-0005-0000-0000-0000341D0000}"/>
    <cellStyle name="AggOrange 2 3 4 2 2 4 8" xfId="35401" xr:uid="{00000000-0005-0000-0000-0000351D0000}"/>
    <cellStyle name="AggOrange 2 3 4 2 2 4 9" xfId="39290" xr:uid="{00000000-0005-0000-0000-0000361D0000}"/>
    <cellStyle name="AggOrange 2 3 4 2 2 5" xfId="8255" xr:uid="{00000000-0005-0000-0000-0000371D0000}"/>
    <cellStyle name="AggOrange 2 3 4 2 2 6" xfId="12171" xr:uid="{00000000-0005-0000-0000-0000381D0000}"/>
    <cellStyle name="AggOrange 2 3 4 2 2 7" xfId="16264" xr:uid="{00000000-0005-0000-0000-0000391D0000}"/>
    <cellStyle name="AggOrange 2 3 4 2 2 8" xfId="20207" xr:uid="{00000000-0005-0000-0000-00003A1D0000}"/>
    <cellStyle name="AggOrange 2 3 4 2 2 9" xfId="24225" xr:uid="{00000000-0005-0000-0000-00003B1D0000}"/>
    <cellStyle name="AggOrange 2 3 4 2 3" xfId="3170" xr:uid="{00000000-0005-0000-0000-00003C1D0000}"/>
    <cellStyle name="AggOrange 2 3 4 2 3 10" xfId="32502" xr:uid="{00000000-0005-0000-0000-00003D1D0000}"/>
    <cellStyle name="AggOrange 2 3 4 2 3 11" xfId="36409" xr:uid="{00000000-0005-0000-0000-00003E1D0000}"/>
    <cellStyle name="AggOrange 2 3 4 2 3 12" xfId="40199" xr:uid="{00000000-0005-0000-0000-00003F1D0000}"/>
    <cellStyle name="AggOrange 2 3 4 2 3 2" xfId="5471" xr:uid="{00000000-0005-0000-0000-0000401D0000}"/>
    <cellStyle name="AggOrange 2 3 4 2 3 2 10" xfId="42455" xr:uid="{00000000-0005-0000-0000-0000411D0000}"/>
    <cellStyle name="AggOrange 2 3 4 2 3 2 2" xfId="10999" xr:uid="{00000000-0005-0000-0000-0000421D0000}"/>
    <cellStyle name="AggOrange 2 3 4 2 3 2 3" xfId="14906" xr:uid="{00000000-0005-0000-0000-0000431D0000}"/>
    <cellStyle name="AggOrange 2 3 4 2 3 2 4" xfId="18998" xr:uid="{00000000-0005-0000-0000-0000441D0000}"/>
    <cellStyle name="AggOrange 2 3 4 2 3 2 5" xfId="22928" xr:uid="{00000000-0005-0000-0000-0000451D0000}"/>
    <cellStyle name="AggOrange 2 3 4 2 3 2 6" xfId="26954" xr:uid="{00000000-0005-0000-0000-0000461D0000}"/>
    <cellStyle name="AggOrange 2 3 4 2 3 2 7" xfId="30943" xr:uid="{00000000-0005-0000-0000-0000471D0000}"/>
    <cellStyle name="AggOrange 2 3 4 2 3 2 8" xfId="34774" xr:uid="{00000000-0005-0000-0000-0000481D0000}"/>
    <cellStyle name="AggOrange 2 3 4 2 3 2 9" xfId="38665" xr:uid="{00000000-0005-0000-0000-0000491D0000}"/>
    <cellStyle name="AggOrange 2 3 4 2 3 3" xfId="4843" xr:uid="{00000000-0005-0000-0000-00004A1D0000}"/>
    <cellStyle name="AggOrange 2 3 4 2 3 3 10" xfId="41827" xr:uid="{00000000-0005-0000-0000-00004B1D0000}"/>
    <cellStyle name="AggOrange 2 3 4 2 3 3 2" xfId="10371" xr:uid="{00000000-0005-0000-0000-00004C1D0000}"/>
    <cellStyle name="AggOrange 2 3 4 2 3 3 3" xfId="14278" xr:uid="{00000000-0005-0000-0000-00004D1D0000}"/>
    <cellStyle name="AggOrange 2 3 4 2 3 3 4" xfId="18370" xr:uid="{00000000-0005-0000-0000-00004E1D0000}"/>
    <cellStyle name="AggOrange 2 3 4 2 3 3 5" xfId="22300" xr:uid="{00000000-0005-0000-0000-00004F1D0000}"/>
    <cellStyle name="AggOrange 2 3 4 2 3 3 6" xfId="26326" xr:uid="{00000000-0005-0000-0000-0000501D0000}"/>
    <cellStyle name="AggOrange 2 3 4 2 3 3 7" xfId="30315" xr:uid="{00000000-0005-0000-0000-0000511D0000}"/>
    <cellStyle name="AggOrange 2 3 4 2 3 3 8" xfId="34146" xr:uid="{00000000-0005-0000-0000-0000521D0000}"/>
    <cellStyle name="AggOrange 2 3 4 2 3 3 9" xfId="38037" xr:uid="{00000000-0005-0000-0000-0000531D0000}"/>
    <cellStyle name="AggOrange 2 3 4 2 3 4" xfId="8705" xr:uid="{00000000-0005-0000-0000-0000541D0000}"/>
    <cellStyle name="AggOrange 2 3 4 2 3 5" xfId="12621" xr:uid="{00000000-0005-0000-0000-0000551D0000}"/>
    <cellStyle name="AggOrange 2 3 4 2 3 6" xfId="16714" xr:uid="{00000000-0005-0000-0000-0000561D0000}"/>
    <cellStyle name="AggOrange 2 3 4 2 3 7" xfId="20657" xr:uid="{00000000-0005-0000-0000-0000571D0000}"/>
    <cellStyle name="AggOrange 2 3 4 2 3 8" xfId="24675" xr:uid="{00000000-0005-0000-0000-0000581D0000}"/>
    <cellStyle name="AggOrange 2 3 4 2 3 9" xfId="28679" xr:uid="{00000000-0005-0000-0000-0000591D0000}"/>
    <cellStyle name="AggOrange 2 3 4 2 4" xfId="3665" xr:uid="{00000000-0005-0000-0000-00005A1D0000}"/>
    <cellStyle name="AggOrange 2 3 4 2 4 10" xfId="40649" xr:uid="{00000000-0005-0000-0000-00005B1D0000}"/>
    <cellStyle name="AggOrange 2 3 4 2 4 2" xfId="9193" xr:uid="{00000000-0005-0000-0000-00005C1D0000}"/>
    <cellStyle name="AggOrange 2 3 4 2 4 3" xfId="13100" xr:uid="{00000000-0005-0000-0000-00005D1D0000}"/>
    <cellStyle name="AggOrange 2 3 4 2 4 4" xfId="17192" xr:uid="{00000000-0005-0000-0000-00005E1D0000}"/>
    <cellStyle name="AggOrange 2 3 4 2 4 5" xfId="21122" xr:uid="{00000000-0005-0000-0000-00005F1D0000}"/>
    <cellStyle name="AggOrange 2 3 4 2 4 6" xfId="25148" xr:uid="{00000000-0005-0000-0000-0000601D0000}"/>
    <cellStyle name="AggOrange 2 3 4 2 4 7" xfId="29137" xr:uid="{00000000-0005-0000-0000-0000611D0000}"/>
    <cellStyle name="AggOrange 2 3 4 2 4 8" xfId="32968" xr:uid="{00000000-0005-0000-0000-0000621D0000}"/>
    <cellStyle name="AggOrange 2 3 4 2 4 9" xfId="36859" xr:uid="{00000000-0005-0000-0000-0000631D0000}"/>
    <cellStyle name="AggOrange 2 3 4 2 5" xfId="5645" xr:uid="{00000000-0005-0000-0000-0000641D0000}"/>
    <cellStyle name="AggOrange 2 3 4 2 5 10" xfId="42629" xr:uid="{00000000-0005-0000-0000-0000651D0000}"/>
    <cellStyle name="AggOrange 2 3 4 2 5 2" xfId="11173" xr:uid="{00000000-0005-0000-0000-0000661D0000}"/>
    <cellStyle name="AggOrange 2 3 4 2 5 3" xfId="15080" xr:uid="{00000000-0005-0000-0000-0000671D0000}"/>
    <cellStyle name="AggOrange 2 3 4 2 5 4" xfId="19172" xr:uid="{00000000-0005-0000-0000-0000681D0000}"/>
    <cellStyle name="AggOrange 2 3 4 2 5 5" xfId="23102" xr:uid="{00000000-0005-0000-0000-0000691D0000}"/>
    <cellStyle name="AggOrange 2 3 4 2 5 6" xfId="27128" xr:uid="{00000000-0005-0000-0000-00006A1D0000}"/>
    <cellStyle name="AggOrange 2 3 4 2 5 7" xfId="31117" xr:uid="{00000000-0005-0000-0000-00006B1D0000}"/>
    <cellStyle name="AggOrange 2 3 4 2 5 8" xfId="34948" xr:uid="{00000000-0005-0000-0000-00006C1D0000}"/>
    <cellStyle name="AggOrange 2 3 4 2 5 9" xfId="38839" xr:uid="{00000000-0005-0000-0000-00006D1D0000}"/>
    <cellStyle name="AggOrange 2 3 4 2 6" xfId="6657" xr:uid="{00000000-0005-0000-0000-00006E1D0000}"/>
    <cellStyle name="AggOrange 2 3 4 2 7" xfId="7993" xr:uid="{00000000-0005-0000-0000-00006F1D0000}"/>
    <cellStyle name="AggOrange 2 3 4 2 8" xfId="8141" xr:uid="{00000000-0005-0000-0000-0000701D0000}"/>
    <cellStyle name="AggOrange 2 3 4 2 9" xfId="16058" xr:uid="{00000000-0005-0000-0000-0000711D0000}"/>
    <cellStyle name="AggOrange 2 3 4 3" xfId="2719" xr:uid="{00000000-0005-0000-0000-0000721D0000}"/>
    <cellStyle name="AggOrange 2 3 4 3 10" xfId="28228" xr:uid="{00000000-0005-0000-0000-0000731D0000}"/>
    <cellStyle name="AggOrange 2 3 4 3 11" xfId="32051" xr:uid="{00000000-0005-0000-0000-0000741D0000}"/>
    <cellStyle name="AggOrange 2 3 4 3 12" xfId="35958" xr:uid="{00000000-0005-0000-0000-0000751D0000}"/>
    <cellStyle name="AggOrange 2 3 4 3 13" xfId="39748" xr:uid="{00000000-0005-0000-0000-0000761D0000}"/>
    <cellStyle name="AggOrange 2 3 4 3 2" xfId="5020" xr:uid="{00000000-0005-0000-0000-0000771D0000}"/>
    <cellStyle name="AggOrange 2 3 4 3 2 10" xfId="42004" xr:uid="{00000000-0005-0000-0000-0000781D0000}"/>
    <cellStyle name="AggOrange 2 3 4 3 2 2" xfId="10548" xr:uid="{00000000-0005-0000-0000-0000791D0000}"/>
    <cellStyle name="AggOrange 2 3 4 3 2 3" xfId="14455" xr:uid="{00000000-0005-0000-0000-00007A1D0000}"/>
    <cellStyle name="AggOrange 2 3 4 3 2 4" xfId="18547" xr:uid="{00000000-0005-0000-0000-00007B1D0000}"/>
    <cellStyle name="AggOrange 2 3 4 3 2 5" xfId="22477" xr:uid="{00000000-0005-0000-0000-00007C1D0000}"/>
    <cellStyle name="AggOrange 2 3 4 3 2 6" xfId="26503" xr:uid="{00000000-0005-0000-0000-00007D1D0000}"/>
    <cellStyle name="AggOrange 2 3 4 3 2 7" xfId="30492" xr:uid="{00000000-0005-0000-0000-00007E1D0000}"/>
    <cellStyle name="AggOrange 2 3 4 3 2 8" xfId="34323" xr:uid="{00000000-0005-0000-0000-00007F1D0000}"/>
    <cellStyle name="AggOrange 2 3 4 3 2 9" xfId="38214" xr:uid="{00000000-0005-0000-0000-0000801D0000}"/>
    <cellStyle name="AggOrange 2 3 4 3 3" xfId="4392" xr:uid="{00000000-0005-0000-0000-0000811D0000}"/>
    <cellStyle name="AggOrange 2 3 4 3 3 10" xfId="41376" xr:uid="{00000000-0005-0000-0000-0000821D0000}"/>
    <cellStyle name="AggOrange 2 3 4 3 3 2" xfId="9920" xr:uid="{00000000-0005-0000-0000-0000831D0000}"/>
    <cellStyle name="AggOrange 2 3 4 3 3 3" xfId="13827" xr:uid="{00000000-0005-0000-0000-0000841D0000}"/>
    <cellStyle name="AggOrange 2 3 4 3 3 4" xfId="17919" xr:uid="{00000000-0005-0000-0000-0000851D0000}"/>
    <cellStyle name="AggOrange 2 3 4 3 3 5" xfId="21849" xr:uid="{00000000-0005-0000-0000-0000861D0000}"/>
    <cellStyle name="AggOrange 2 3 4 3 3 6" xfId="25875" xr:uid="{00000000-0005-0000-0000-0000871D0000}"/>
    <cellStyle name="AggOrange 2 3 4 3 3 7" xfId="29864" xr:uid="{00000000-0005-0000-0000-0000881D0000}"/>
    <cellStyle name="AggOrange 2 3 4 3 3 8" xfId="33695" xr:uid="{00000000-0005-0000-0000-0000891D0000}"/>
    <cellStyle name="AggOrange 2 3 4 3 3 9" xfId="37586" xr:uid="{00000000-0005-0000-0000-00008A1D0000}"/>
    <cellStyle name="AggOrange 2 3 4 3 4" xfId="6101" xr:uid="{00000000-0005-0000-0000-00008B1D0000}"/>
    <cellStyle name="AggOrange 2 3 4 3 4 10" xfId="43079" xr:uid="{00000000-0005-0000-0000-00008C1D0000}"/>
    <cellStyle name="AggOrange 2 3 4 3 4 2" xfId="11630" xr:uid="{00000000-0005-0000-0000-00008D1D0000}"/>
    <cellStyle name="AggOrange 2 3 4 3 4 3" xfId="15534" xr:uid="{00000000-0005-0000-0000-00008E1D0000}"/>
    <cellStyle name="AggOrange 2 3 4 3 4 4" xfId="19628" xr:uid="{00000000-0005-0000-0000-00008F1D0000}"/>
    <cellStyle name="AggOrange 2 3 4 3 4 5" xfId="23555" xr:uid="{00000000-0005-0000-0000-0000901D0000}"/>
    <cellStyle name="AggOrange 2 3 4 3 4 6" xfId="27582" xr:uid="{00000000-0005-0000-0000-0000911D0000}"/>
    <cellStyle name="AggOrange 2 3 4 3 4 7" xfId="31567" xr:uid="{00000000-0005-0000-0000-0000921D0000}"/>
    <cellStyle name="AggOrange 2 3 4 3 4 8" xfId="35400" xr:uid="{00000000-0005-0000-0000-0000931D0000}"/>
    <cellStyle name="AggOrange 2 3 4 3 4 9" xfId="39289" xr:uid="{00000000-0005-0000-0000-0000941D0000}"/>
    <cellStyle name="AggOrange 2 3 4 3 5" xfId="8254" xr:uid="{00000000-0005-0000-0000-0000951D0000}"/>
    <cellStyle name="AggOrange 2 3 4 3 6" xfId="12170" xr:uid="{00000000-0005-0000-0000-0000961D0000}"/>
    <cellStyle name="AggOrange 2 3 4 3 7" xfId="16263" xr:uid="{00000000-0005-0000-0000-0000971D0000}"/>
    <cellStyle name="AggOrange 2 3 4 3 8" xfId="20206" xr:uid="{00000000-0005-0000-0000-0000981D0000}"/>
    <cellStyle name="AggOrange 2 3 4 3 9" xfId="24224" xr:uid="{00000000-0005-0000-0000-0000991D0000}"/>
    <cellStyle name="AggOrange 2 3 4 4" xfId="3169" xr:uid="{00000000-0005-0000-0000-00009A1D0000}"/>
    <cellStyle name="AggOrange 2 3 4 4 10" xfId="32501" xr:uid="{00000000-0005-0000-0000-00009B1D0000}"/>
    <cellStyle name="AggOrange 2 3 4 4 11" xfId="36408" xr:uid="{00000000-0005-0000-0000-00009C1D0000}"/>
    <cellStyle name="AggOrange 2 3 4 4 12" xfId="40198" xr:uid="{00000000-0005-0000-0000-00009D1D0000}"/>
    <cellStyle name="AggOrange 2 3 4 4 2" xfId="5470" xr:uid="{00000000-0005-0000-0000-00009E1D0000}"/>
    <cellStyle name="AggOrange 2 3 4 4 2 10" xfId="42454" xr:uid="{00000000-0005-0000-0000-00009F1D0000}"/>
    <cellStyle name="AggOrange 2 3 4 4 2 2" xfId="10998" xr:uid="{00000000-0005-0000-0000-0000A01D0000}"/>
    <cellStyle name="AggOrange 2 3 4 4 2 3" xfId="14905" xr:uid="{00000000-0005-0000-0000-0000A11D0000}"/>
    <cellStyle name="AggOrange 2 3 4 4 2 4" xfId="18997" xr:uid="{00000000-0005-0000-0000-0000A21D0000}"/>
    <cellStyle name="AggOrange 2 3 4 4 2 5" xfId="22927" xr:uid="{00000000-0005-0000-0000-0000A31D0000}"/>
    <cellStyle name="AggOrange 2 3 4 4 2 6" xfId="26953" xr:uid="{00000000-0005-0000-0000-0000A41D0000}"/>
    <cellStyle name="AggOrange 2 3 4 4 2 7" xfId="30942" xr:uid="{00000000-0005-0000-0000-0000A51D0000}"/>
    <cellStyle name="AggOrange 2 3 4 4 2 8" xfId="34773" xr:uid="{00000000-0005-0000-0000-0000A61D0000}"/>
    <cellStyle name="AggOrange 2 3 4 4 2 9" xfId="38664" xr:uid="{00000000-0005-0000-0000-0000A71D0000}"/>
    <cellStyle name="AggOrange 2 3 4 4 3" xfId="4842" xr:uid="{00000000-0005-0000-0000-0000A81D0000}"/>
    <cellStyle name="AggOrange 2 3 4 4 3 10" xfId="41826" xr:uid="{00000000-0005-0000-0000-0000A91D0000}"/>
    <cellStyle name="AggOrange 2 3 4 4 3 2" xfId="10370" xr:uid="{00000000-0005-0000-0000-0000AA1D0000}"/>
    <cellStyle name="AggOrange 2 3 4 4 3 3" xfId="14277" xr:uid="{00000000-0005-0000-0000-0000AB1D0000}"/>
    <cellStyle name="AggOrange 2 3 4 4 3 4" xfId="18369" xr:uid="{00000000-0005-0000-0000-0000AC1D0000}"/>
    <cellStyle name="AggOrange 2 3 4 4 3 5" xfId="22299" xr:uid="{00000000-0005-0000-0000-0000AD1D0000}"/>
    <cellStyle name="AggOrange 2 3 4 4 3 6" xfId="26325" xr:uid="{00000000-0005-0000-0000-0000AE1D0000}"/>
    <cellStyle name="AggOrange 2 3 4 4 3 7" xfId="30314" xr:uid="{00000000-0005-0000-0000-0000AF1D0000}"/>
    <cellStyle name="AggOrange 2 3 4 4 3 8" xfId="34145" xr:uid="{00000000-0005-0000-0000-0000B01D0000}"/>
    <cellStyle name="AggOrange 2 3 4 4 3 9" xfId="38036" xr:uid="{00000000-0005-0000-0000-0000B11D0000}"/>
    <cellStyle name="AggOrange 2 3 4 4 4" xfId="8704" xr:uid="{00000000-0005-0000-0000-0000B21D0000}"/>
    <cellStyle name="AggOrange 2 3 4 4 5" xfId="12620" xr:uid="{00000000-0005-0000-0000-0000B31D0000}"/>
    <cellStyle name="AggOrange 2 3 4 4 6" xfId="16713" xr:uid="{00000000-0005-0000-0000-0000B41D0000}"/>
    <cellStyle name="AggOrange 2 3 4 4 7" xfId="20656" xr:uid="{00000000-0005-0000-0000-0000B51D0000}"/>
    <cellStyle name="AggOrange 2 3 4 4 8" xfId="24674" xr:uid="{00000000-0005-0000-0000-0000B61D0000}"/>
    <cellStyle name="AggOrange 2 3 4 4 9" xfId="28678" xr:uid="{00000000-0005-0000-0000-0000B71D0000}"/>
    <cellStyle name="AggOrange 2 3 4 5" xfId="3664" xr:uid="{00000000-0005-0000-0000-0000B81D0000}"/>
    <cellStyle name="AggOrange 2 3 4 5 10" xfId="40648" xr:uid="{00000000-0005-0000-0000-0000B91D0000}"/>
    <cellStyle name="AggOrange 2 3 4 5 2" xfId="9192" xr:uid="{00000000-0005-0000-0000-0000BA1D0000}"/>
    <cellStyle name="AggOrange 2 3 4 5 3" xfId="13099" xr:uid="{00000000-0005-0000-0000-0000BB1D0000}"/>
    <cellStyle name="AggOrange 2 3 4 5 4" xfId="17191" xr:uid="{00000000-0005-0000-0000-0000BC1D0000}"/>
    <cellStyle name="AggOrange 2 3 4 5 5" xfId="21121" xr:uid="{00000000-0005-0000-0000-0000BD1D0000}"/>
    <cellStyle name="AggOrange 2 3 4 5 6" xfId="25147" xr:uid="{00000000-0005-0000-0000-0000BE1D0000}"/>
    <cellStyle name="AggOrange 2 3 4 5 7" xfId="29136" xr:uid="{00000000-0005-0000-0000-0000BF1D0000}"/>
    <cellStyle name="AggOrange 2 3 4 5 8" xfId="32967" xr:uid="{00000000-0005-0000-0000-0000C01D0000}"/>
    <cellStyle name="AggOrange 2 3 4 5 9" xfId="36858" xr:uid="{00000000-0005-0000-0000-0000C11D0000}"/>
    <cellStyle name="AggOrange 2 3 4 6" xfId="5644" xr:uid="{00000000-0005-0000-0000-0000C21D0000}"/>
    <cellStyle name="AggOrange 2 3 4 6 10" xfId="42628" xr:uid="{00000000-0005-0000-0000-0000C31D0000}"/>
    <cellStyle name="AggOrange 2 3 4 6 2" xfId="11172" xr:uid="{00000000-0005-0000-0000-0000C41D0000}"/>
    <cellStyle name="AggOrange 2 3 4 6 3" xfId="15079" xr:uid="{00000000-0005-0000-0000-0000C51D0000}"/>
    <cellStyle name="AggOrange 2 3 4 6 4" xfId="19171" xr:uid="{00000000-0005-0000-0000-0000C61D0000}"/>
    <cellStyle name="AggOrange 2 3 4 6 5" xfId="23101" xr:uid="{00000000-0005-0000-0000-0000C71D0000}"/>
    <cellStyle name="AggOrange 2 3 4 6 6" xfId="27127" xr:uid="{00000000-0005-0000-0000-0000C81D0000}"/>
    <cellStyle name="AggOrange 2 3 4 6 7" xfId="31116" xr:uid="{00000000-0005-0000-0000-0000C91D0000}"/>
    <cellStyle name="AggOrange 2 3 4 6 8" xfId="34947" xr:uid="{00000000-0005-0000-0000-0000CA1D0000}"/>
    <cellStyle name="AggOrange 2 3 4 6 9" xfId="38838" xr:uid="{00000000-0005-0000-0000-0000CB1D0000}"/>
    <cellStyle name="AggOrange 2 3 4 7" xfId="6656" xr:uid="{00000000-0005-0000-0000-0000CC1D0000}"/>
    <cellStyle name="AggOrange 2 3 4 8" xfId="7994" xr:uid="{00000000-0005-0000-0000-0000CD1D0000}"/>
    <cellStyle name="AggOrange 2 3 4 9" xfId="8140" xr:uid="{00000000-0005-0000-0000-0000CE1D0000}"/>
    <cellStyle name="AggOrange 2 3 5" xfId="2714" xr:uid="{00000000-0005-0000-0000-0000CF1D0000}"/>
    <cellStyle name="AggOrange 2 3 5 10" xfId="28223" xr:uid="{00000000-0005-0000-0000-0000D01D0000}"/>
    <cellStyle name="AggOrange 2 3 5 11" xfId="32046" xr:uid="{00000000-0005-0000-0000-0000D11D0000}"/>
    <cellStyle name="AggOrange 2 3 5 12" xfId="35953" xr:uid="{00000000-0005-0000-0000-0000D21D0000}"/>
    <cellStyle name="AggOrange 2 3 5 13" xfId="39743" xr:uid="{00000000-0005-0000-0000-0000D31D0000}"/>
    <cellStyle name="AggOrange 2 3 5 2" xfId="5015" xr:uid="{00000000-0005-0000-0000-0000D41D0000}"/>
    <cellStyle name="AggOrange 2 3 5 2 10" xfId="41999" xr:uid="{00000000-0005-0000-0000-0000D51D0000}"/>
    <cellStyle name="AggOrange 2 3 5 2 2" xfId="10543" xr:uid="{00000000-0005-0000-0000-0000D61D0000}"/>
    <cellStyle name="AggOrange 2 3 5 2 3" xfId="14450" xr:uid="{00000000-0005-0000-0000-0000D71D0000}"/>
    <cellStyle name="AggOrange 2 3 5 2 4" xfId="18542" xr:uid="{00000000-0005-0000-0000-0000D81D0000}"/>
    <cellStyle name="AggOrange 2 3 5 2 5" xfId="22472" xr:uid="{00000000-0005-0000-0000-0000D91D0000}"/>
    <cellStyle name="AggOrange 2 3 5 2 6" xfId="26498" xr:uid="{00000000-0005-0000-0000-0000DA1D0000}"/>
    <cellStyle name="AggOrange 2 3 5 2 7" xfId="30487" xr:uid="{00000000-0005-0000-0000-0000DB1D0000}"/>
    <cellStyle name="AggOrange 2 3 5 2 8" xfId="34318" xr:uid="{00000000-0005-0000-0000-0000DC1D0000}"/>
    <cellStyle name="AggOrange 2 3 5 2 9" xfId="38209" xr:uid="{00000000-0005-0000-0000-0000DD1D0000}"/>
    <cellStyle name="AggOrange 2 3 5 3" xfId="4387" xr:uid="{00000000-0005-0000-0000-0000DE1D0000}"/>
    <cellStyle name="AggOrange 2 3 5 3 10" xfId="41371" xr:uid="{00000000-0005-0000-0000-0000DF1D0000}"/>
    <cellStyle name="AggOrange 2 3 5 3 2" xfId="9915" xr:uid="{00000000-0005-0000-0000-0000E01D0000}"/>
    <cellStyle name="AggOrange 2 3 5 3 3" xfId="13822" xr:uid="{00000000-0005-0000-0000-0000E11D0000}"/>
    <cellStyle name="AggOrange 2 3 5 3 4" xfId="17914" xr:uid="{00000000-0005-0000-0000-0000E21D0000}"/>
    <cellStyle name="AggOrange 2 3 5 3 5" xfId="21844" xr:uid="{00000000-0005-0000-0000-0000E31D0000}"/>
    <cellStyle name="AggOrange 2 3 5 3 6" xfId="25870" xr:uid="{00000000-0005-0000-0000-0000E41D0000}"/>
    <cellStyle name="AggOrange 2 3 5 3 7" xfId="29859" xr:uid="{00000000-0005-0000-0000-0000E51D0000}"/>
    <cellStyle name="AggOrange 2 3 5 3 8" xfId="33690" xr:uid="{00000000-0005-0000-0000-0000E61D0000}"/>
    <cellStyle name="AggOrange 2 3 5 3 9" xfId="37581" xr:uid="{00000000-0005-0000-0000-0000E71D0000}"/>
    <cellStyle name="AggOrange 2 3 5 4" xfId="6096" xr:uid="{00000000-0005-0000-0000-0000E81D0000}"/>
    <cellStyle name="AggOrange 2 3 5 4 10" xfId="43074" xr:uid="{00000000-0005-0000-0000-0000E91D0000}"/>
    <cellStyle name="AggOrange 2 3 5 4 2" xfId="11625" xr:uid="{00000000-0005-0000-0000-0000EA1D0000}"/>
    <cellStyle name="AggOrange 2 3 5 4 3" xfId="15529" xr:uid="{00000000-0005-0000-0000-0000EB1D0000}"/>
    <cellStyle name="AggOrange 2 3 5 4 4" xfId="19623" xr:uid="{00000000-0005-0000-0000-0000EC1D0000}"/>
    <cellStyle name="AggOrange 2 3 5 4 5" xfId="23550" xr:uid="{00000000-0005-0000-0000-0000ED1D0000}"/>
    <cellStyle name="AggOrange 2 3 5 4 6" xfId="27577" xr:uid="{00000000-0005-0000-0000-0000EE1D0000}"/>
    <cellStyle name="AggOrange 2 3 5 4 7" xfId="31562" xr:uid="{00000000-0005-0000-0000-0000EF1D0000}"/>
    <cellStyle name="AggOrange 2 3 5 4 8" xfId="35395" xr:uid="{00000000-0005-0000-0000-0000F01D0000}"/>
    <cellStyle name="AggOrange 2 3 5 4 9" xfId="39284" xr:uid="{00000000-0005-0000-0000-0000F11D0000}"/>
    <cellStyle name="AggOrange 2 3 5 5" xfId="8249" xr:uid="{00000000-0005-0000-0000-0000F21D0000}"/>
    <cellStyle name="AggOrange 2 3 5 6" xfId="12165" xr:uid="{00000000-0005-0000-0000-0000F31D0000}"/>
    <cellStyle name="AggOrange 2 3 5 7" xfId="16258" xr:uid="{00000000-0005-0000-0000-0000F41D0000}"/>
    <cellStyle name="AggOrange 2 3 5 8" xfId="20201" xr:uid="{00000000-0005-0000-0000-0000F51D0000}"/>
    <cellStyle name="AggOrange 2 3 5 9" xfId="24219" xr:uid="{00000000-0005-0000-0000-0000F61D0000}"/>
    <cellStyle name="AggOrange 2 3 6" xfId="3164" xr:uid="{00000000-0005-0000-0000-0000F71D0000}"/>
    <cellStyle name="AggOrange 2 3 6 10" xfId="32496" xr:uid="{00000000-0005-0000-0000-0000F81D0000}"/>
    <cellStyle name="AggOrange 2 3 6 11" xfId="36403" xr:uid="{00000000-0005-0000-0000-0000F91D0000}"/>
    <cellStyle name="AggOrange 2 3 6 12" xfId="40193" xr:uid="{00000000-0005-0000-0000-0000FA1D0000}"/>
    <cellStyle name="AggOrange 2 3 6 2" xfId="5465" xr:uid="{00000000-0005-0000-0000-0000FB1D0000}"/>
    <cellStyle name="AggOrange 2 3 6 2 10" xfId="42449" xr:uid="{00000000-0005-0000-0000-0000FC1D0000}"/>
    <cellStyle name="AggOrange 2 3 6 2 2" xfId="10993" xr:uid="{00000000-0005-0000-0000-0000FD1D0000}"/>
    <cellStyle name="AggOrange 2 3 6 2 3" xfId="14900" xr:uid="{00000000-0005-0000-0000-0000FE1D0000}"/>
    <cellStyle name="AggOrange 2 3 6 2 4" xfId="18992" xr:uid="{00000000-0005-0000-0000-0000FF1D0000}"/>
    <cellStyle name="AggOrange 2 3 6 2 5" xfId="22922" xr:uid="{00000000-0005-0000-0000-0000001E0000}"/>
    <cellStyle name="AggOrange 2 3 6 2 6" xfId="26948" xr:uid="{00000000-0005-0000-0000-0000011E0000}"/>
    <cellStyle name="AggOrange 2 3 6 2 7" xfId="30937" xr:uid="{00000000-0005-0000-0000-0000021E0000}"/>
    <cellStyle name="AggOrange 2 3 6 2 8" xfId="34768" xr:uid="{00000000-0005-0000-0000-0000031E0000}"/>
    <cellStyle name="AggOrange 2 3 6 2 9" xfId="38659" xr:uid="{00000000-0005-0000-0000-0000041E0000}"/>
    <cellStyle name="AggOrange 2 3 6 3" xfId="4837" xr:uid="{00000000-0005-0000-0000-0000051E0000}"/>
    <cellStyle name="AggOrange 2 3 6 3 10" xfId="41821" xr:uid="{00000000-0005-0000-0000-0000061E0000}"/>
    <cellStyle name="AggOrange 2 3 6 3 2" xfId="10365" xr:uid="{00000000-0005-0000-0000-0000071E0000}"/>
    <cellStyle name="AggOrange 2 3 6 3 3" xfId="14272" xr:uid="{00000000-0005-0000-0000-0000081E0000}"/>
    <cellStyle name="AggOrange 2 3 6 3 4" xfId="18364" xr:uid="{00000000-0005-0000-0000-0000091E0000}"/>
    <cellStyle name="AggOrange 2 3 6 3 5" xfId="22294" xr:uid="{00000000-0005-0000-0000-00000A1E0000}"/>
    <cellStyle name="AggOrange 2 3 6 3 6" xfId="26320" xr:uid="{00000000-0005-0000-0000-00000B1E0000}"/>
    <cellStyle name="AggOrange 2 3 6 3 7" xfId="30309" xr:uid="{00000000-0005-0000-0000-00000C1E0000}"/>
    <cellStyle name="AggOrange 2 3 6 3 8" xfId="34140" xr:uid="{00000000-0005-0000-0000-00000D1E0000}"/>
    <cellStyle name="AggOrange 2 3 6 3 9" xfId="38031" xr:uid="{00000000-0005-0000-0000-00000E1E0000}"/>
    <cellStyle name="AggOrange 2 3 6 4" xfId="8699" xr:uid="{00000000-0005-0000-0000-00000F1E0000}"/>
    <cellStyle name="AggOrange 2 3 6 5" xfId="12615" xr:uid="{00000000-0005-0000-0000-0000101E0000}"/>
    <cellStyle name="AggOrange 2 3 6 6" xfId="16708" xr:uid="{00000000-0005-0000-0000-0000111E0000}"/>
    <cellStyle name="AggOrange 2 3 6 7" xfId="20651" xr:uid="{00000000-0005-0000-0000-0000121E0000}"/>
    <cellStyle name="AggOrange 2 3 6 8" xfId="24669" xr:uid="{00000000-0005-0000-0000-0000131E0000}"/>
    <cellStyle name="AggOrange 2 3 6 9" xfId="28673" xr:uid="{00000000-0005-0000-0000-0000141E0000}"/>
    <cellStyle name="AggOrange 2 3 7" xfId="3659" xr:uid="{00000000-0005-0000-0000-0000151E0000}"/>
    <cellStyle name="AggOrange 2 3 7 10" xfId="40643" xr:uid="{00000000-0005-0000-0000-0000161E0000}"/>
    <cellStyle name="AggOrange 2 3 7 2" xfId="9187" xr:uid="{00000000-0005-0000-0000-0000171E0000}"/>
    <cellStyle name="AggOrange 2 3 7 3" xfId="13094" xr:uid="{00000000-0005-0000-0000-0000181E0000}"/>
    <cellStyle name="AggOrange 2 3 7 4" xfId="17186" xr:uid="{00000000-0005-0000-0000-0000191E0000}"/>
    <cellStyle name="AggOrange 2 3 7 5" xfId="21116" xr:uid="{00000000-0005-0000-0000-00001A1E0000}"/>
    <cellStyle name="AggOrange 2 3 7 6" xfId="25142" xr:uid="{00000000-0005-0000-0000-00001B1E0000}"/>
    <cellStyle name="AggOrange 2 3 7 7" xfId="29131" xr:uid="{00000000-0005-0000-0000-00001C1E0000}"/>
    <cellStyle name="AggOrange 2 3 7 8" xfId="32962" xr:uid="{00000000-0005-0000-0000-00001D1E0000}"/>
    <cellStyle name="AggOrange 2 3 7 9" xfId="36853" xr:uid="{00000000-0005-0000-0000-00001E1E0000}"/>
    <cellStyle name="AggOrange 2 3 8" xfId="5639" xr:uid="{00000000-0005-0000-0000-00001F1E0000}"/>
    <cellStyle name="AggOrange 2 3 8 10" xfId="42623" xr:uid="{00000000-0005-0000-0000-0000201E0000}"/>
    <cellStyle name="AggOrange 2 3 8 2" xfId="11167" xr:uid="{00000000-0005-0000-0000-0000211E0000}"/>
    <cellStyle name="AggOrange 2 3 8 3" xfId="15074" xr:uid="{00000000-0005-0000-0000-0000221E0000}"/>
    <cellStyle name="AggOrange 2 3 8 4" xfId="19166" xr:uid="{00000000-0005-0000-0000-0000231E0000}"/>
    <cellStyle name="AggOrange 2 3 8 5" xfId="23096" xr:uid="{00000000-0005-0000-0000-0000241E0000}"/>
    <cellStyle name="AggOrange 2 3 8 6" xfId="27122" xr:uid="{00000000-0005-0000-0000-0000251E0000}"/>
    <cellStyle name="AggOrange 2 3 8 7" xfId="31111" xr:uid="{00000000-0005-0000-0000-0000261E0000}"/>
    <cellStyle name="AggOrange 2 3 8 8" xfId="34942" xr:uid="{00000000-0005-0000-0000-0000271E0000}"/>
    <cellStyle name="AggOrange 2 3 8 9" xfId="38833" xr:uid="{00000000-0005-0000-0000-0000281E0000}"/>
    <cellStyle name="AggOrange 2 3 9" xfId="6651" xr:uid="{00000000-0005-0000-0000-0000291E0000}"/>
    <cellStyle name="AggOrange 2 4" xfId="2709" xr:uid="{00000000-0005-0000-0000-00002A1E0000}"/>
    <cellStyle name="AggOrange 2 4 10" xfId="28218" xr:uid="{00000000-0005-0000-0000-00002B1E0000}"/>
    <cellStyle name="AggOrange 2 4 11" xfId="32041" xr:uid="{00000000-0005-0000-0000-00002C1E0000}"/>
    <cellStyle name="AggOrange 2 4 12" xfId="35948" xr:uid="{00000000-0005-0000-0000-00002D1E0000}"/>
    <cellStyle name="AggOrange 2 4 13" xfId="39738" xr:uid="{00000000-0005-0000-0000-00002E1E0000}"/>
    <cellStyle name="AggOrange 2 4 2" xfId="5010" xr:uid="{00000000-0005-0000-0000-00002F1E0000}"/>
    <cellStyle name="AggOrange 2 4 2 10" xfId="41994" xr:uid="{00000000-0005-0000-0000-0000301E0000}"/>
    <cellStyle name="AggOrange 2 4 2 2" xfId="10538" xr:uid="{00000000-0005-0000-0000-0000311E0000}"/>
    <cellStyle name="AggOrange 2 4 2 3" xfId="14445" xr:uid="{00000000-0005-0000-0000-0000321E0000}"/>
    <cellStyle name="AggOrange 2 4 2 4" xfId="18537" xr:uid="{00000000-0005-0000-0000-0000331E0000}"/>
    <cellStyle name="AggOrange 2 4 2 5" xfId="22467" xr:uid="{00000000-0005-0000-0000-0000341E0000}"/>
    <cellStyle name="AggOrange 2 4 2 6" xfId="26493" xr:uid="{00000000-0005-0000-0000-0000351E0000}"/>
    <cellStyle name="AggOrange 2 4 2 7" xfId="30482" xr:uid="{00000000-0005-0000-0000-0000361E0000}"/>
    <cellStyle name="AggOrange 2 4 2 8" xfId="34313" xr:uid="{00000000-0005-0000-0000-0000371E0000}"/>
    <cellStyle name="AggOrange 2 4 2 9" xfId="38204" xr:uid="{00000000-0005-0000-0000-0000381E0000}"/>
    <cellStyle name="AggOrange 2 4 3" xfId="4382" xr:uid="{00000000-0005-0000-0000-0000391E0000}"/>
    <cellStyle name="AggOrange 2 4 3 10" xfId="41366" xr:uid="{00000000-0005-0000-0000-00003A1E0000}"/>
    <cellStyle name="AggOrange 2 4 3 2" xfId="9910" xr:uid="{00000000-0005-0000-0000-00003B1E0000}"/>
    <cellStyle name="AggOrange 2 4 3 3" xfId="13817" xr:uid="{00000000-0005-0000-0000-00003C1E0000}"/>
    <cellStyle name="AggOrange 2 4 3 4" xfId="17909" xr:uid="{00000000-0005-0000-0000-00003D1E0000}"/>
    <cellStyle name="AggOrange 2 4 3 5" xfId="21839" xr:uid="{00000000-0005-0000-0000-00003E1E0000}"/>
    <cellStyle name="AggOrange 2 4 3 6" xfId="25865" xr:uid="{00000000-0005-0000-0000-00003F1E0000}"/>
    <cellStyle name="AggOrange 2 4 3 7" xfId="29854" xr:uid="{00000000-0005-0000-0000-0000401E0000}"/>
    <cellStyle name="AggOrange 2 4 3 8" xfId="33685" xr:uid="{00000000-0005-0000-0000-0000411E0000}"/>
    <cellStyle name="AggOrange 2 4 3 9" xfId="37576" xr:uid="{00000000-0005-0000-0000-0000421E0000}"/>
    <cellStyle name="AggOrange 2 4 4" xfId="6091" xr:uid="{00000000-0005-0000-0000-0000431E0000}"/>
    <cellStyle name="AggOrange 2 4 4 10" xfId="43069" xr:uid="{00000000-0005-0000-0000-0000441E0000}"/>
    <cellStyle name="AggOrange 2 4 4 2" xfId="11620" xr:uid="{00000000-0005-0000-0000-0000451E0000}"/>
    <cellStyle name="AggOrange 2 4 4 3" xfId="15524" xr:uid="{00000000-0005-0000-0000-0000461E0000}"/>
    <cellStyle name="AggOrange 2 4 4 4" xfId="19618" xr:uid="{00000000-0005-0000-0000-0000471E0000}"/>
    <cellStyle name="AggOrange 2 4 4 5" xfId="23545" xr:uid="{00000000-0005-0000-0000-0000481E0000}"/>
    <cellStyle name="AggOrange 2 4 4 6" xfId="27572" xr:uid="{00000000-0005-0000-0000-0000491E0000}"/>
    <cellStyle name="AggOrange 2 4 4 7" xfId="31557" xr:uid="{00000000-0005-0000-0000-00004A1E0000}"/>
    <cellStyle name="AggOrange 2 4 4 8" xfId="35390" xr:uid="{00000000-0005-0000-0000-00004B1E0000}"/>
    <cellStyle name="AggOrange 2 4 4 9" xfId="39279" xr:uid="{00000000-0005-0000-0000-00004C1E0000}"/>
    <cellStyle name="AggOrange 2 4 5" xfId="8244" xr:uid="{00000000-0005-0000-0000-00004D1E0000}"/>
    <cellStyle name="AggOrange 2 4 6" xfId="12160" xr:uid="{00000000-0005-0000-0000-00004E1E0000}"/>
    <cellStyle name="AggOrange 2 4 7" xfId="16253" xr:uid="{00000000-0005-0000-0000-00004F1E0000}"/>
    <cellStyle name="AggOrange 2 4 8" xfId="20196" xr:uid="{00000000-0005-0000-0000-0000501E0000}"/>
    <cellStyle name="AggOrange 2 4 9" xfId="24214" xr:uid="{00000000-0005-0000-0000-0000511E0000}"/>
    <cellStyle name="AggOrange 2 5" xfId="3159" xr:uid="{00000000-0005-0000-0000-0000521E0000}"/>
    <cellStyle name="AggOrange 2 5 10" xfId="32491" xr:uid="{00000000-0005-0000-0000-0000531E0000}"/>
    <cellStyle name="AggOrange 2 5 11" xfId="36398" xr:uid="{00000000-0005-0000-0000-0000541E0000}"/>
    <cellStyle name="AggOrange 2 5 12" xfId="40188" xr:uid="{00000000-0005-0000-0000-0000551E0000}"/>
    <cellStyle name="AggOrange 2 5 2" xfId="5460" xr:uid="{00000000-0005-0000-0000-0000561E0000}"/>
    <cellStyle name="AggOrange 2 5 2 10" xfId="42444" xr:uid="{00000000-0005-0000-0000-0000571E0000}"/>
    <cellStyle name="AggOrange 2 5 2 2" xfId="10988" xr:uid="{00000000-0005-0000-0000-0000581E0000}"/>
    <cellStyle name="AggOrange 2 5 2 3" xfId="14895" xr:uid="{00000000-0005-0000-0000-0000591E0000}"/>
    <cellStyle name="AggOrange 2 5 2 4" xfId="18987" xr:uid="{00000000-0005-0000-0000-00005A1E0000}"/>
    <cellStyle name="AggOrange 2 5 2 5" xfId="22917" xr:uid="{00000000-0005-0000-0000-00005B1E0000}"/>
    <cellStyle name="AggOrange 2 5 2 6" xfId="26943" xr:uid="{00000000-0005-0000-0000-00005C1E0000}"/>
    <cellStyle name="AggOrange 2 5 2 7" xfId="30932" xr:uid="{00000000-0005-0000-0000-00005D1E0000}"/>
    <cellStyle name="AggOrange 2 5 2 8" xfId="34763" xr:uid="{00000000-0005-0000-0000-00005E1E0000}"/>
    <cellStyle name="AggOrange 2 5 2 9" xfId="38654" xr:uid="{00000000-0005-0000-0000-00005F1E0000}"/>
    <cellStyle name="AggOrange 2 5 3" xfId="4832" xr:uid="{00000000-0005-0000-0000-0000601E0000}"/>
    <cellStyle name="AggOrange 2 5 3 10" xfId="41816" xr:uid="{00000000-0005-0000-0000-0000611E0000}"/>
    <cellStyle name="AggOrange 2 5 3 2" xfId="10360" xr:uid="{00000000-0005-0000-0000-0000621E0000}"/>
    <cellStyle name="AggOrange 2 5 3 3" xfId="14267" xr:uid="{00000000-0005-0000-0000-0000631E0000}"/>
    <cellStyle name="AggOrange 2 5 3 4" xfId="18359" xr:uid="{00000000-0005-0000-0000-0000641E0000}"/>
    <cellStyle name="AggOrange 2 5 3 5" xfId="22289" xr:uid="{00000000-0005-0000-0000-0000651E0000}"/>
    <cellStyle name="AggOrange 2 5 3 6" xfId="26315" xr:uid="{00000000-0005-0000-0000-0000661E0000}"/>
    <cellStyle name="AggOrange 2 5 3 7" xfId="30304" xr:uid="{00000000-0005-0000-0000-0000671E0000}"/>
    <cellStyle name="AggOrange 2 5 3 8" xfId="34135" xr:uid="{00000000-0005-0000-0000-0000681E0000}"/>
    <cellStyle name="AggOrange 2 5 3 9" xfId="38026" xr:uid="{00000000-0005-0000-0000-0000691E0000}"/>
    <cellStyle name="AggOrange 2 5 4" xfId="8694" xr:uid="{00000000-0005-0000-0000-00006A1E0000}"/>
    <cellStyle name="AggOrange 2 5 5" xfId="12610" xr:uid="{00000000-0005-0000-0000-00006B1E0000}"/>
    <cellStyle name="AggOrange 2 5 6" xfId="16703" xr:uid="{00000000-0005-0000-0000-00006C1E0000}"/>
    <cellStyle name="AggOrange 2 5 7" xfId="20646" xr:uid="{00000000-0005-0000-0000-00006D1E0000}"/>
    <cellStyle name="AggOrange 2 5 8" xfId="24664" xr:uid="{00000000-0005-0000-0000-00006E1E0000}"/>
    <cellStyle name="AggOrange 2 5 9" xfId="28668" xr:uid="{00000000-0005-0000-0000-00006F1E0000}"/>
    <cellStyle name="AggOrange 2 6" xfId="3654" xr:uid="{00000000-0005-0000-0000-0000701E0000}"/>
    <cellStyle name="AggOrange 2 6 10" xfId="40638" xr:uid="{00000000-0005-0000-0000-0000711E0000}"/>
    <cellStyle name="AggOrange 2 6 2" xfId="9182" xr:uid="{00000000-0005-0000-0000-0000721E0000}"/>
    <cellStyle name="AggOrange 2 6 3" xfId="13089" xr:uid="{00000000-0005-0000-0000-0000731E0000}"/>
    <cellStyle name="AggOrange 2 6 4" xfId="17181" xr:uid="{00000000-0005-0000-0000-0000741E0000}"/>
    <cellStyle name="AggOrange 2 6 5" xfId="21111" xr:uid="{00000000-0005-0000-0000-0000751E0000}"/>
    <cellStyle name="AggOrange 2 6 6" xfId="25137" xr:uid="{00000000-0005-0000-0000-0000761E0000}"/>
    <cellStyle name="AggOrange 2 6 7" xfId="29126" xr:uid="{00000000-0005-0000-0000-0000771E0000}"/>
    <cellStyle name="AggOrange 2 6 8" xfId="32957" xr:uid="{00000000-0005-0000-0000-0000781E0000}"/>
    <cellStyle name="AggOrange 2 6 9" xfId="36848" xr:uid="{00000000-0005-0000-0000-0000791E0000}"/>
    <cellStyle name="AggOrange 2 7" xfId="5634" xr:uid="{00000000-0005-0000-0000-00007A1E0000}"/>
    <cellStyle name="AggOrange 2 7 10" xfId="42618" xr:uid="{00000000-0005-0000-0000-00007B1E0000}"/>
    <cellStyle name="AggOrange 2 7 2" xfId="11162" xr:uid="{00000000-0005-0000-0000-00007C1E0000}"/>
    <cellStyle name="AggOrange 2 7 3" xfId="15069" xr:uid="{00000000-0005-0000-0000-00007D1E0000}"/>
    <cellStyle name="AggOrange 2 7 4" xfId="19161" xr:uid="{00000000-0005-0000-0000-00007E1E0000}"/>
    <cellStyle name="AggOrange 2 7 5" xfId="23091" xr:uid="{00000000-0005-0000-0000-00007F1E0000}"/>
    <cellStyle name="AggOrange 2 7 6" xfId="27117" xr:uid="{00000000-0005-0000-0000-0000801E0000}"/>
    <cellStyle name="AggOrange 2 7 7" xfId="31106" xr:uid="{00000000-0005-0000-0000-0000811E0000}"/>
    <cellStyle name="AggOrange 2 7 8" xfId="34937" xr:uid="{00000000-0005-0000-0000-0000821E0000}"/>
    <cellStyle name="AggOrange 2 7 9" xfId="38828" xr:uid="{00000000-0005-0000-0000-0000831E0000}"/>
    <cellStyle name="AggOrange 2 8" xfId="6646" xr:uid="{00000000-0005-0000-0000-0000841E0000}"/>
    <cellStyle name="AggOrange 2 9" xfId="8004" xr:uid="{00000000-0005-0000-0000-0000851E0000}"/>
    <cellStyle name="AggOrange 3" xfId="206" xr:uid="{00000000-0005-0000-0000-0000861E0000}"/>
    <cellStyle name="AggOrange 3 10" xfId="8142" xr:uid="{00000000-0005-0000-0000-0000871E0000}"/>
    <cellStyle name="AggOrange 3 11" xfId="16057" xr:uid="{00000000-0005-0000-0000-0000881E0000}"/>
    <cellStyle name="AggOrange 3 12" xfId="16153" xr:uid="{00000000-0005-0000-0000-0000891E0000}"/>
    <cellStyle name="AggOrange 3 13" xfId="23969" xr:uid="{00000000-0005-0000-0000-00008A1E0000}"/>
    <cellStyle name="AggOrange 3 14" xfId="28052" xr:uid="{00000000-0005-0000-0000-00008B1E0000}"/>
    <cellStyle name="AggOrange 3 15" xfId="28132" xr:uid="{00000000-0005-0000-0000-00008C1E0000}"/>
    <cellStyle name="AggOrange 3 16" xfId="35814" xr:uid="{00000000-0005-0000-0000-00008D1E0000}"/>
    <cellStyle name="AggOrange 3 2" xfId="207" xr:uid="{00000000-0005-0000-0000-00008E1E0000}"/>
    <cellStyle name="AggOrange 3 2 10" xfId="16056" xr:uid="{00000000-0005-0000-0000-00008F1E0000}"/>
    <cellStyle name="AggOrange 3 2 11" xfId="6483" xr:uid="{00000000-0005-0000-0000-0000901E0000}"/>
    <cellStyle name="AggOrange 3 2 12" xfId="23968" xr:uid="{00000000-0005-0000-0000-0000911E0000}"/>
    <cellStyle name="AggOrange 3 2 13" xfId="28051" xr:uid="{00000000-0005-0000-0000-0000921E0000}"/>
    <cellStyle name="AggOrange 3 2 14" xfId="24053" xr:uid="{00000000-0005-0000-0000-0000931E0000}"/>
    <cellStyle name="AggOrange 3 2 15" xfId="35813" xr:uid="{00000000-0005-0000-0000-0000941E0000}"/>
    <cellStyle name="AggOrange 3 2 2" xfId="208" xr:uid="{00000000-0005-0000-0000-0000951E0000}"/>
    <cellStyle name="AggOrange 3 2 2 10" xfId="8119" xr:uid="{00000000-0005-0000-0000-0000961E0000}"/>
    <cellStyle name="AggOrange 3 2 2 11" xfId="23967" xr:uid="{00000000-0005-0000-0000-0000971E0000}"/>
    <cellStyle name="AggOrange 3 2 2 12" xfId="28050" xr:uid="{00000000-0005-0000-0000-0000981E0000}"/>
    <cellStyle name="AggOrange 3 2 2 13" xfId="24052" xr:uid="{00000000-0005-0000-0000-0000991E0000}"/>
    <cellStyle name="AggOrange 3 2 2 14" xfId="35812" xr:uid="{00000000-0005-0000-0000-00009A1E0000}"/>
    <cellStyle name="AggOrange 3 2 2 2" xfId="2723" xr:uid="{00000000-0005-0000-0000-00009B1E0000}"/>
    <cellStyle name="AggOrange 3 2 2 2 10" xfId="28232" xr:uid="{00000000-0005-0000-0000-00009C1E0000}"/>
    <cellStyle name="AggOrange 3 2 2 2 11" xfId="32055" xr:uid="{00000000-0005-0000-0000-00009D1E0000}"/>
    <cellStyle name="AggOrange 3 2 2 2 12" xfId="35962" xr:uid="{00000000-0005-0000-0000-00009E1E0000}"/>
    <cellStyle name="AggOrange 3 2 2 2 13" xfId="39752" xr:uid="{00000000-0005-0000-0000-00009F1E0000}"/>
    <cellStyle name="AggOrange 3 2 2 2 2" xfId="5024" xr:uid="{00000000-0005-0000-0000-0000A01E0000}"/>
    <cellStyle name="AggOrange 3 2 2 2 2 10" xfId="42008" xr:uid="{00000000-0005-0000-0000-0000A11E0000}"/>
    <cellStyle name="AggOrange 3 2 2 2 2 2" xfId="10552" xr:uid="{00000000-0005-0000-0000-0000A21E0000}"/>
    <cellStyle name="AggOrange 3 2 2 2 2 3" xfId="14459" xr:uid="{00000000-0005-0000-0000-0000A31E0000}"/>
    <cellStyle name="AggOrange 3 2 2 2 2 4" xfId="18551" xr:uid="{00000000-0005-0000-0000-0000A41E0000}"/>
    <cellStyle name="AggOrange 3 2 2 2 2 5" xfId="22481" xr:uid="{00000000-0005-0000-0000-0000A51E0000}"/>
    <cellStyle name="AggOrange 3 2 2 2 2 6" xfId="26507" xr:uid="{00000000-0005-0000-0000-0000A61E0000}"/>
    <cellStyle name="AggOrange 3 2 2 2 2 7" xfId="30496" xr:uid="{00000000-0005-0000-0000-0000A71E0000}"/>
    <cellStyle name="AggOrange 3 2 2 2 2 8" xfId="34327" xr:uid="{00000000-0005-0000-0000-0000A81E0000}"/>
    <cellStyle name="AggOrange 3 2 2 2 2 9" xfId="38218" xr:uid="{00000000-0005-0000-0000-0000A91E0000}"/>
    <cellStyle name="AggOrange 3 2 2 2 3" xfId="4396" xr:uid="{00000000-0005-0000-0000-0000AA1E0000}"/>
    <cellStyle name="AggOrange 3 2 2 2 3 10" xfId="41380" xr:uid="{00000000-0005-0000-0000-0000AB1E0000}"/>
    <cellStyle name="AggOrange 3 2 2 2 3 2" xfId="9924" xr:uid="{00000000-0005-0000-0000-0000AC1E0000}"/>
    <cellStyle name="AggOrange 3 2 2 2 3 3" xfId="13831" xr:uid="{00000000-0005-0000-0000-0000AD1E0000}"/>
    <cellStyle name="AggOrange 3 2 2 2 3 4" xfId="17923" xr:uid="{00000000-0005-0000-0000-0000AE1E0000}"/>
    <cellStyle name="AggOrange 3 2 2 2 3 5" xfId="21853" xr:uid="{00000000-0005-0000-0000-0000AF1E0000}"/>
    <cellStyle name="AggOrange 3 2 2 2 3 6" xfId="25879" xr:uid="{00000000-0005-0000-0000-0000B01E0000}"/>
    <cellStyle name="AggOrange 3 2 2 2 3 7" xfId="29868" xr:uid="{00000000-0005-0000-0000-0000B11E0000}"/>
    <cellStyle name="AggOrange 3 2 2 2 3 8" xfId="33699" xr:uid="{00000000-0005-0000-0000-0000B21E0000}"/>
    <cellStyle name="AggOrange 3 2 2 2 3 9" xfId="37590" xr:uid="{00000000-0005-0000-0000-0000B31E0000}"/>
    <cellStyle name="AggOrange 3 2 2 2 4" xfId="6105" xr:uid="{00000000-0005-0000-0000-0000B41E0000}"/>
    <cellStyle name="AggOrange 3 2 2 2 4 10" xfId="43083" xr:uid="{00000000-0005-0000-0000-0000B51E0000}"/>
    <cellStyle name="AggOrange 3 2 2 2 4 2" xfId="11634" xr:uid="{00000000-0005-0000-0000-0000B61E0000}"/>
    <cellStyle name="AggOrange 3 2 2 2 4 3" xfId="15538" xr:uid="{00000000-0005-0000-0000-0000B71E0000}"/>
    <cellStyle name="AggOrange 3 2 2 2 4 4" xfId="19632" xr:uid="{00000000-0005-0000-0000-0000B81E0000}"/>
    <cellStyle name="AggOrange 3 2 2 2 4 5" xfId="23559" xr:uid="{00000000-0005-0000-0000-0000B91E0000}"/>
    <cellStyle name="AggOrange 3 2 2 2 4 6" xfId="27586" xr:uid="{00000000-0005-0000-0000-0000BA1E0000}"/>
    <cellStyle name="AggOrange 3 2 2 2 4 7" xfId="31571" xr:uid="{00000000-0005-0000-0000-0000BB1E0000}"/>
    <cellStyle name="AggOrange 3 2 2 2 4 8" xfId="35404" xr:uid="{00000000-0005-0000-0000-0000BC1E0000}"/>
    <cellStyle name="AggOrange 3 2 2 2 4 9" xfId="39293" xr:uid="{00000000-0005-0000-0000-0000BD1E0000}"/>
    <cellStyle name="AggOrange 3 2 2 2 5" xfId="8258" xr:uid="{00000000-0005-0000-0000-0000BE1E0000}"/>
    <cellStyle name="AggOrange 3 2 2 2 6" xfId="12174" xr:uid="{00000000-0005-0000-0000-0000BF1E0000}"/>
    <cellStyle name="AggOrange 3 2 2 2 7" xfId="16267" xr:uid="{00000000-0005-0000-0000-0000C01E0000}"/>
    <cellStyle name="AggOrange 3 2 2 2 8" xfId="20210" xr:uid="{00000000-0005-0000-0000-0000C11E0000}"/>
    <cellStyle name="AggOrange 3 2 2 2 9" xfId="24228" xr:uid="{00000000-0005-0000-0000-0000C21E0000}"/>
    <cellStyle name="AggOrange 3 2 2 3" xfId="3173" xr:uid="{00000000-0005-0000-0000-0000C31E0000}"/>
    <cellStyle name="AggOrange 3 2 2 3 10" xfId="32505" xr:uid="{00000000-0005-0000-0000-0000C41E0000}"/>
    <cellStyle name="AggOrange 3 2 2 3 11" xfId="36412" xr:uid="{00000000-0005-0000-0000-0000C51E0000}"/>
    <cellStyle name="AggOrange 3 2 2 3 12" xfId="40202" xr:uid="{00000000-0005-0000-0000-0000C61E0000}"/>
    <cellStyle name="AggOrange 3 2 2 3 2" xfId="5474" xr:uid="{00000000-0005-0000-0000-0000C71E0000}"/>
    <cellStyle name="AggOrange 3 2 2 3 2 10" xfId="42458" xr:uid="{00000000-0005-0000-0000-0000C81E0000}"/>
    <cellStyle name="AggOrange 3 2 2 3 2 2" xfId="11002" xr:uid="{00000000-0005-0000-0000-0000C91E0000}"/>
    <cellStyle name="AggOrange 3 2 2 3 2 3" xfId="14909" xr:uid="{00000000-0005-0000-0000-0000CA1E0000}"/>
    <cellStyle name="AggOrange 3 2 2 3 2 4" xfId="19001" xr:uid="{00000000-0005-0000-0000-0000CB1E0000}"/>
    <cellStyle name="AggOrange 3 2 2 3 2 5" xfId="22931" xr:uid="{00000000-0005-0000-0000-0000CC1E0000}"/>
    <cellStyle name="AggOrange 3 2 2 3 2 6" xfId="26957" xr:uid="{00000000-0005-0000-0000-0000CD1E0000}"/>
    <cellStyle name="AggOrange 3 2 2 3 2 7" xfId="30946" xr:uid="{00000000-0005-0000-0000-0000CE1E0000}"/>
    <cellStyle name="AggOrange 3 2 2 3 2 8" xfId="34777" xr:uid="{00000000-0005-0000-0000-0000CF1E0000}"/>
    <cellStyle name="AggOrange 3 2 2 3 2 9" xfId="38668" xr:uid="{00000000-0005-0000-0000-0000D01E0000}"/>
    <cellStyle name="AggOrange 3 2 2 3 3" xfId="4846" xr:uid="{00000000-0005-0000-0000-0000D11E0000}"/>
    <cellStyle name="AggOrange 3 2 2 3 3 10" xfId="41830" xr:uid="{00000000-0005-0000-0000-0000D21E0000}"/>
    <cellStyle name="AggOrange 3 2 2 3 3 2" xfId="10374" xr:uid="{00000000-0005-0000-0000-0000D31E0000}"/>
    <cellStyle name="AggOrange 3 2 2 3 3 3" xfId="14281" xr:uid="{00000000-0005-0000-0000-0000D41E0000}"/>
    <cellStyle name="AggOrange 3 2 2 3 3 4" xfId="18373" xr:uid="{00000000-0005-0000-0000-0000D51E0000}"/>
    <cellStyle name="AggOrange 3 2 2 3 3 5" xfId="22303" xr:uid="{00000000-0005-0000-0000-0000D61E0000}"/>
    <cellStyle name="AggOrange 3 2 2 3 3 6" xfId="26329" xr:uid="{00000000-0005-0000-0000-0000D71E0000}"/>
    <cellStyle name="AggOrange 3 2 2 3 3 7" xfId="30318" xr:uid="{00000000-0005-0000-0000-0000D81E0000}"/>
    <cellStyle name="AggOrange 3 2 2 3 3 8" xfId="34149" xr:uid="{00000000-0005-0000-0000-0000D91E0000}"/>
    <cellStyle name="AggOrange 3 2 2 3 3 9" xfId="38040" xr:uid="{00000000-0005-0000-0000-0000DA1E0000}"/>
    <cellStyle name="AggOrange 3 2 2 3 4" xfId="8708" xr:uid="{00000000-0005-0000-0000-0000DB1E0000}"/>
    <cellStyle name="AggOrange 3 2 2 3 5" xfId="12624" xr:uid="{00000000-0005-0000-0000-0000DC1E0000}"/>
    <cellStyle name="AggOrange 3 2 2 3 6" xfId="16717" xr:uid="{00000000-0005-0000-0000-0000DD1E0000}"/>
    <cellStyle name="AggOrange 3 2 2 3 7" xfId="20660" xr:uid="{00000000-0005-0000-0000-0000DE1E0000}"/>
    <cellStyle name="AggOrange 3 2 2 3 8" xfId="24678" xr:uid="{00000000-0005-0000-0000-0000DF1E0000}"/>
    <cellStyle name="AggOrange 3 2 2 3 9" xfId="28682" xr:uid="{00000000-0005-0000-0000-0000E01E0000}"/>
    <cellStyle name="AggOrange 3 2 2 4" xfId="3668" xr:uid="{00000000-0005-0000-0000-0000E11E0000}"/>
    <cellStyle name="AggOrange 3 2 2 4 10" xfId="40652" xr:uid="{00000000-0005-0000-0000-0000E21E0000}"/>
    <cellStyle name="AggOrange 3 2 2 4 2" xfId="9196" xr:uid="{00000000-0005-0000-0000-0000E31E0000}"/>
    <cellStyle name="AggOrange 3 2 2 4 3" xfId="13103" xr:uid="{00000000-0005-0000-0000-0000E41E0000}"/>
    <cellStyle name="AggOrange 3 2 2 4 4" xfId="17195" xr:uid="{00000000-0005-0000-0000-0000E51E0000}"/>
    <cellStyle name="AggOrange 3 2 2 4 5" xfId="21125" xr:uid="{00000000-0005-0000-0000-0000E61E0000}"/>
    <cellStyle name="AggOrange 3 2 2 4 6" xfId="25151" xr:uid="{00000000-0005-0000-0000-0000E71E0000}"/>
    <cellStyle name="AggOrange 3 2 2 4 7" xfId="29140" xr:uid="{00000000-0005-0000-0000-0000E81E0000}"/>
    <cellStyle name="AggOrange 3 2 2 4 8" xfId="32971" xr:uid="{00000000-0005-0000-0000-0000E91E0000}"/>
    <cellStyle name="AggOrange 3 2 2 4 9" xfId="36862" xr:uid="{00000000-0005-0000-0000-0000EA1E0000}"/>
    <cellStyle name="AggOrange 3 2 2 5" xfId="5648" xr:uid="{00000000-0005-0000-0000-0000EB1E0000}"/>
    <cellStyle name="AggOrange 3 2 2 5 10" xfId="42632" xr:uid="{00000000-0005-0000-0000-0000EC1E0000}"/>
    <cellStyle name="AggOrange 3 2 2 5 2" xfId="11176" xr:uid="{00000000-0005-0000-0000-0000ED1E0000}"/>
    <cellStyle name="AggOrange 3 2 2 5 3" xfId="15083" xr:uid="{00000000-0005-0000-0000-0000EE1E0000}"/>
    <cellStyle name="AggOrange 3 2 2 5 4" xfId="19175" xr:uid="{00000000-0005-0000-0000-0000EF1E0000}"/>
    <cellStyle name="AggOrange 3 2 2 5 5" xfId="23105" xr:uid="{00000000-0005-0000-0000-0000F01E0000}"/>
    <cellStyle name="AggOrange 3 2 2 5 6" xfId="27131" xr:uid="{00000000-0005-0000-0000-0000F11E0000}"/>
    <cellStyle name="AggOrange 3 2 2 5 7" xfId="31120" xr:uid="{00000000-0005-0000-0000-0000F21E0000}"/>
    <cellStyle name="AggOrange 3 2 2 5 8" xfId="34951" xr:uid="{00000000-0005-0000-0000-0000F31E0000}"/>
    <cellStyle name="AggOrange 3 2 2 5 9" xfId="38842" xr:uid="{00000000-0005-0000-0000-0000F41E0000}"/>
    <cellStyle name="AggOrange 3 2 2 6" xfId="6660" xr:uid="{00000000-0005-0000-0000-0000F51E0000}"/>
    <cellStyle name="AggOrange 3 2 2 7" xfId="7990" xr:uid="{00000000-0005-0000-0000-0000F61E0000}"/>
    <cellStyle name="AggOrange 3 2 2 8" xfId="8144" xr:uid="{00000000-0005-0000-0000-0000F71E0000}"/>
    <cellStyle name="AggOrange 3 2 2 9" xfId="16055" xr:uid="{00000000-0005-0000-0000-0000F81E0000}"/>
    <cellStyle name="AggOrange 3 2 3" xfId="2722" xr:uid="{00000000-0005-0000-0000-0000F91E0000}"/>
    <cellStyle name="AggOrange 3 2 3 10" xfId="28231" xr:uid="{00000000-0005-0000-0000-0000FA1E0000}"/>
    <cellStyle name="AggOrange 3 2 3 11" xfId="32054" xr:uid="{00000000-0005-0000-0000-0000FB1E0000}"/>
    <cellStyle name="AggOrange 3 2 3 12" xfId="35961" xr:uid="{00000000-0005-0000-0000-0000FC1E0000}"/>
    <cellStyle name="AggOrange 3 2 3 13" xfId="39751" xr:uid="{00000000-0005-0000-0000-0000FD1E0000}"/>
    <cellStyle name="AggOrange 3 2 3 2" xfId="5023" xr:uid="{00000000-0005-0000-0000-0000FE1E0000}"/>
    <cellStyle name="AggOrange 3 2 3 2 10" xfId="42007" xr:uid="{00000000-0005-0000-0000-0000FF1E0000}"/>
    <cellStyle name="AggOrange 3 2 3 2 2" xfId="10551" xr:uid="{00000000-0005-0000-0000-0000001F0000}"/>
    <cellStyle name="AggOrange 3 2 3 2 3" xfId="14458" xr:uid="{00000000-0005-0000-0000-0000011F0000}"/>
    <cellStyle name="AggOrange 3 2 3 2 4" xfId="18550" xr:uid="{00000000-0005-0000-0000-0000021F0000}"/>
    <cellStyle name="AggOrange 3 2 3 2 5" xfId="22480" xr:uid="{00000000-0005-0000-0000-0000031F0000}"/>
    <cellStyle name="AggOrange 3 2 3 2 6" xfId="26506" xr:uid="{00000000-0005-0000-0000-0000041F0000}"/>
    <cellStyle name="AggOrange 3 2 3 2 7" xfId="30495" xr:uid="{00000000-0005-0000-0000-0000051F0000}"/>
    <cellStyle name="AggOrange 3 2 3 2 8" xfId="34326" xr:uid="{00000000-0005-0000-0000-0000061F0000}"/>
    <cellStyle name="AggOrange 3 2 3 2 9" xfId="38217" xr:uid="{00000000-0005-0000-0000-0000071F0000}"/>
    <cellStyle name="AggOrange 3 2 3 3" xfId="4395" xr:uid="{00000000-0005-0000-0000-0000081F0000}"/>
    <cellStyle name="AggOrange 3 2 3 3 10" xfId="41379" xr:uid="{00000000-0005-0000-0000-0000091F0000}"/>
    <cellStyle name="AggOrange 3 2 3 3 2" xfId="9923" xr:uid="{00000000-0005-0000-0000-00000A1F0000}"/>
    <cellStyle name="AggOrange 3 2 3 3 3" xfId="13830" xr:uid="{00000000-0005-0000-0000-00000B1F0000}"/>
    <cellStyle name="AggOrange 3 2 3 3 4" xfId="17922" xr:uid="{00000000-0005-0000-0000-00000C1F0000}"/>
    <cellStyle name="AggOrange 3 2 3 3 5" xfId="21852" xr:uid="{00000000-0005-0000-0000-00000D1F0000}"/>
    <cellStyle name="AggOrange 3 2 3 3 6" xfId="25878" xr:uid="{00000000-0005-0000-0000-00000E1F0000}"/>
    <cellStyle name="AggOrange 3 2 3 3 7" xfId="29867" xr:uid="{00000000-0005-0000-0000-00000F1F0000}"/>
    <cellStyle name="AggOrange 3 2 3 3 8" xfId="33698" xr:uid="{00000000-0005-0000-0000-0000101F0000}"/>
    <cellStyle name="AggOrange 3 2 3 3 9" xfId="37589" xr:uid="{00000000-0005-0000-0000-0000111F0000}"/>
    <cellStyle name="AggOrange 3 2 3 4" xfId="6104" xr:uid="{00000000-0005-0000-0000-0000121F0000}"/>
    <cellStyle name="AggOrange 3 2 3 4 10" xfId="43082" xr:uid="{00000000-0005-0000-0000-0000131F0000}"/>
    <cellStyle name="AggOrange 3 2 3 4 2" xfId="11633" xr:uid="{00000000-0005-0000-0000-0000141F0000}"/>
    <cellStyle name="AggOrange 3 2 3 4 3" xfId="15537" xr:uid="{00000000-0005-0000-0000-0000151F0000}"/>
    <cellStyle name="AggOrange 3 2 3 4 4" xfId="19631" xr:uid="{00000000-0005-0000-0000-0000161F0000}"/>
    <cellStyle name="AggOrange 3 2 3 4 5" xfId="23558" xr:uid="{00000000-0005-0000-0000-0000171F0000}"/>
    <cellStyle name="AggOrange 3 2 3 4 6" xfId="27585" xr:uid="{00000000-0005-0000-0000-0000181F0000}"/>
    <cellStyle name="AggOrange 3 2 3 4 7" xfId="31570" xr:uid="{00000000-0005-0000-0000-0000191F0000}"/>
    <cellStyle name="AggOrange 3 2 3 4 8" xfId="35403" xr:uid="{00000000-0005-0000-0000-00001A1F0000}"/>
    <cellStyle name="AggOrange 3 2 3 4 9" xfId="39292" xr:uid="{00000000-0005-0000-0000-00001B1F0000}"/>
    <cellStyle name="AggOrange 3 2 3 5" xfId="8257" xr:uid="{00000000-0005-0000-0000-00001C1F0000}"/>
    <cellStyle name="AggOrange 3 2 3 6" xfId="12173" xr:uid="{00000000-0005-0000-0000-00001D1F0000}"/>
    <cellStyle name="AggOrange 3 2 3 7" xfId="16266" xr:uid="{00000000-0005-0000-0000-00001E1F0000}"/>
    <cellStyle name="AggOrange 3 2 3 8" xfId="20209" xr:uid="{00000000-0005-0000-0000-00001F1F0000}"/>
    <cellStyle name="AggOrange 3 2 3 9" xfId="24227" xr:uid="{00000000-0005-0000-0000-0000201F0000}"/>
    <cellStyle name="AggOrange 3 2 4" xfId="3172" xr:uid="{00000000-0005-0000-0000-0000211F0000}"/>
    <cellStyle name="AggOrange 3 2 4 10" xfId="32504" xr:uid="{00000000-0005-0000-0000-0000221F0000}"/>
    <cellStyle name="AggOrange 3 2 4 11" xfId="36411" xr:uid="{00000000-0005-0000-0000-0000231F0000}"/>
    <cellStyle name="AggOrange 3 2 4 12" xfId="40201" xr:uid="{00000000-0005-0000-0000-0000241F0000}"/>
    <cellStyle name="AggOrange 3 2 4 2" xfId="5473" xr:uid="{00000000-0005-0000-0000-0000251F0000}"/>
    <cellStyle name="AggOrange 3 2 4 2 10" xfId="42457" xr:uid="{00000000-0005-0000-0000-0000261F0000}"/>
    <cellStyle name="AggOrange 3 2 4 2 2" xfId="11001" xr:uid="{00000000-0005-0000-0000-0000271F0000}"/>
    <cellStyle name="AggOrange 3 2 4 2 3" xfId="14908" xr:uid="{00000000-0005-0000-0000-0000281F0000}"/>
    <cellStyle name="AggOrange 3 2 4 2 4" xfId="19000" xr:uid="{00000000-0005-0000-0000-0000291F0000}"/>
    <cellStyle name="AggOrange 3 2 4 2 5" xfId="22930" xr:uid="{00000000-0005-0000-0000-00002A1F0000}"/>
    <cellStyle name="AggOrange 3 2 4 2 6" xfId="26956" xr:uid="{00000000-0005-0000-0000-00002B1F0000}"/>
    <cellStyle name="AggOrange 3 2 4 2 7" xfId="30945" xr:uid="{00000000-0005-0000-0000-00002C1F0000}"/>
    <cellStyle name="AggOrange 3 2 4 2 8" xfId="34776" xr:uid="{00000000-0005-0000-0000-00002D1F0000}"/>
    <cellStyle name="AggOrange 3 2 4 2 9" xfId="38667" xr:uid="{00000000-0005-0000-0000-00002E1F0000}"/>
    <cellStyle name="AggOrange 3 2 4 3" xfId="4845" xr:uid="{00000000-0005-0000-0000-00002F1F0000}"/>
    <cellStyle name="AggOrange 3 2 4 3 10" xfId="41829" xr:uid="{00000000-0005-0000-0000-0000301F0000}"/>
    <cellStyle name="AggOrange 3 2 4 3 2" xfId="10373" xr:uid="{00000000-0005-0000-0000-0000311F0000}"/>
    <cellStyle name="AggOrange 3 2 4 3 3" xfId="14280" xr:uid="{00000000-0005-0000-0000-0000321F0000}"/>
    <cellStyle name="AggOrange 3 2 4 3 4" xfId="18372" xr:uid="{00000000-0005-0000-0000-0000331F0000}"/>
    <cellStyle name="AggOrange 3 2 4 3 5" xfId="22302" xr:uid="{00000000-0005-0000-0000-0000341F0000}"/>
    <cellStyle name="AggOrange 3 2 4 3 6" xfId="26328" xr:uid="{00000000-0005-0000-0000-0000351F0000}"/>
    <cellStyle name="AggOrange 3 2 4 3 7" xfId="30317" xr:uid="{00000000-0005-0000-0000-0000361F0000}"/>
    <cellStyle name="AggOrange 3 2 4 3 8" xfId="34148" xr:uid="{00000000-0005-0000-0000-0000371F0000}"/>
    <cellStyle name="AggOrange 3 2 4 3 9" xfId="38039" xr:uid="{00000000-0005-0000-0000-0000381F0000}"/>
    <cellStyle name="AggOrange 3 2 4 4" xfId="8707" xr:uid="{00000000-0005-0000-0000-0000391F0000}"/>
    <cellStyle name="AggOrange 3 2 4 5" xfId="12623" xr:uid="{00000000-0005-0000-0000-00003A1F0000}"/>
    <cellStyle name="AggOrange 3 2 4 6" xfId="16716" xr:uid="{00000000-0005-0000-0000-00003B1F0000}"/>
    <cellStyle name="AggOrange 3 2 4 7" xfId="20659" xr:uid="{00000000-0005-0000-0000-00003C1F0000}"/>
    <cellStyle name="AggOrange 3 2 4 8" xfId="24677" xr:uid="{00000000-0005-0000-0000-00003D1F0000}"/>
    <cellStyle name="AggOrange 3 2 4 9" xfId="28681" xr:uid="{00000000-0005-0000-0000-00003E1F0000}"/>
    <cellStyle name="AggOrange 3 2 5" xfId="3667" xr:uid="{00000000-0005-0000-0000-00003F1F0000}"/>
    <cellStyle name="AggOrange 3 2 5 10" xfId="40651" xr:uid="{00000000-0005-0000-0000-0000401F0000}"/>
    <cellStyle name="AggOrange 3 2 5 2" xfId="9195" xr:uid="{00000000-0005-0000-0000-0000411F0000}"/>
    <cellStyle name="AggOrange 3 2 5 3" xfId="13102" xr:uid="{00000000-0005-0000-0000-0000421F0000}"/>
    <cellStyle name="AggOrange 3 2 5 4" xfId="17194" xr:uid="{00000000-0005-0000-0000-0000431F0000}"/>
    <cellStyle name="AggOrange 3 2 5 5" xfId="21124" xr:uid="{00000000-0005-0000-0000-0000441F0000}"/>
    <cellStyle name="AggOrange 3 2 5 6" xfId="25150" xr:uid="{00000000-0005-0000-0000-0000451F0000}"/>
    <cellStyle name="AggOrange 3 2 5 7" xfId="29139" xr:uid="{00000000-0005-0000-0000-0000461F0000}"/>
    <cellStyle name="AggOrange 3 2 5 8" xfId="32970" xr:uid="{00000000-0005-0000-0000-0000471F0000}"/>
    <cellStyle name="AggOrange 3 2 5 9" xfId="36861" xr:uid="{00000000-0005-0000-0000-0000481F0000}"/>
    <cellStyle name="AggOrange 3 2 6" xfId="5647" xr:uid="{00000000-0005-0000-0000-0000491F0000}"/>
    <cellStyle name="AggOrange 3 2 6 10" xfId="42631" xr:uid="{00000000-0005-0000-0000-00004A1F0000}"/>
    <cellStyle name="AggOrange 3 2 6 2" xfId="11175" xr:uid="{00000000-0005-0000-0000-00004B1F0000}"/>
    <cellStyle name="AggOrange 3 2 6 3" xfId="15082" xr:uid="{00000000-0005-0000-0000-00004C1F0000}"/>
    <cellStyle name="AggOrange 3 2 6 4" xfId="19174" xr:uid="{00000000-0005-0000-0000-00004D1F0000}"/>
    <cellStyle name="AggOrange 3 2 6 5" xfId="23104" xr:uid="{00000000-0005-0000-0000-00004E1F0000}"/>
    <cellStyle name="AggOrange 3 2 6 6" xfId="27130" xr:uid="{00000000-0005-0000-0000-00004F1F0000}"/>
    <cellStyle name="AggOrange 3 2 6 7" xfId="31119" xr:uid="{00000000-0005-0000-0000-0000501F0000}"/>
    <cellStyle name="AggOrange 3 2 6 8" xfId="34950" xr:uid="{00000000-0005-0000-0000-0000511F0000}"/>
    <cellStyle name="AggOrange 3 2 6 9" xfId="38841" xr:uid="{00000000-0005-0000-0000-0000521F0000}"/>
    <cellStyle name="AggOrange 3 2 7" xfId="6659" xr:uid="{00000000-0005-0000-0000-0000531F0000}"/>
    <cellStyle name="AggOrange 3 2 8" xfId="7991" xr:uid="{00000000-0005-0000-0000-0000541F0000}"/>
    <cellStyle name="AggOrange 3 2 9" xfId="8143" xr:uid="{00000000-0005-0000-0000-0000551F0000}"/>
    <cellStyle name="AggOrange 3 3" xfId="209" xr:uid="{00000000-0005-0000-0000-0000561F0000}"/>
    <cellStyle name="AggOrange 3 3 10" xfId="16154" xr:uid="{00000000-0005-0000-0000-0000571F0000}"/>
    <cellStyle name="AggOrange 3 3 11" xfId="23966" xr:uid="{00000000-0005-0000-0000-0000581F0000}"/>
    <cellStyle name="AggOrange 3 3 12" xfId="28049" xr:uid="{00000000-0005-0000-0000-0000591F0000}"/>
    <cellStyle name="AggOrange 3 3 13" xfId="28133" xr:uid="{00000000-0005-0000-0000-00005A1F0000}"/>
    <cellStyle name="AggOrange 3 3 14" xfId="35811" xr:uid="{00000000-0005-0000-0000-00005B1F0000}"/>
    <cellStyle name="AggOrange 3 3 2" xfId="2724" xr:uid="{00000000-0005-0000-0000-00005C1F0000}"/>
    <cellStyle name="AggOrange 3 3 2 10" xfId="28233" xr:uid="{00000000-0005-0000-0000-00005D1F0000}"/>
    <cellStyle name="AggOrange 3 3 2 11" xfId="32056" xr:uid="{00000000-0005-0000-0000-00005E1F0000}"/>
    <cellStyle name="AggOrange 3 3 2 12" xfId="35963" xr:uid="{00000000-0005-0000-0000-00005F1F0000}"/>
    <cellStyle name="AggOrange 3 3 2 13" xfId="39753" xr:uid="{00000000-0005-0000-0000-0000601F0000}"/>
    <cellStyle name="AggOrange 3 3 2 2" xfId="5025" xr:uid="{00000000-0005-0000-0000-0000611F0000}"/>
    <cellStyle name="AggOrange 3 3 2 2 10" xfId="42009" xr:uid="{00000000-0005-0000-0000-0000621F0000}"/>
    <cellStyle name="AggOrange 3 3 2 2 2" xfId="10553" xr:uid="{00000000-0005-0000-0000-0000631F0000}"/>
    <cellStyle name="AggOrange 3 3 2 2 3" xfId="14460" xr:uid="{00000000-0005-0000-0000-0000641F0000}"/>
    <cellStyle name="AggOrange 3 3 2 2 4" xfId="18552" xr:uid="{00000000-0005-0000-0000-0000651F0000}"/>
    <cellStyle name="AggOrange 3 3 2 2 5" xfId="22482" xr:uid="{00000000-0005-0000-0000-0000661F0000}"/>
    <cellStyle name="AggOrange 3 3 2 2 6" xfId="26508" xr:uid="{00000000-0005-0000-0000-0000671F0000}"/>
    <cellStyle name="AggOrange 3 3 2 2 7" xfId="30497" xr:uid="{00000000-0005-0000-0000-0000681F0000}"/>
    <cellStyle name="AggOrange 3 3 2 2 8" xfId="34328" xr:uid="{00000000-0005-0000-0000-0000691F0000}"/>
    <cellStyle name="AggOrange 3 3 2 2 9" xfId="38219" xr:uid="{00000000-0005-0000-0000-00006A1F0000}"/>
    <cellStyle name="AggOrange 3 3 2 3" xfId="4397" xr:uid="{00000000-0005-0000-0000-00006B1F0000}"/>
    <cellStyle name="AggOrange 3 3 2 3 10" xfId="41381" xr:uid="{00000000-0005-0000-0000-00006C1F0000}"/>
    <cellStyle name="AggOrange 3 3 2 3 2" xfId="9925" xr:uid="{00000000-0005-0000-0000-00006D1F0000}"/>
    <cellStyle name="AggOrange 3 3 2 3 3" xfId="13832" xr:uid="{00000000-0005-0000-0000-00006E1F0000}"/>
    <cellStyle name="AggOrange 3 3 2 3 4" xfId="17924" xr:uid="{00000000-0005-0000-0000-00006F1F0000}"/>
    <cellStyle name="AggOrange 3 3 2 3 5" xfId="21854" xr:uid="{00000000-0005-0000-0000-0000701F0000}"/>
    <cellStyle name="AggOrange 3 3 2 3 6" xfId="25880" xr:uid="{00000000-0005-0000-0000-0000711F0000}"/>
    <cellStyle name="AggOrange 3 3 2 3 7" xfId="29869" xr:uid="{00000000-0005-0000-0000-0000721F0000}"/>
    <cellStyle name="AggOrange 3 3 2 3 8" xfId="33700" xr:uid="{00000000-0005-0000-0000-0000731F0000}"/>
    <cellStyle name="AggOrange 3 3 2 3 9" xfId="37591" xr:uid="{00000000-0005-0000-0000-0000741F0000}"/>
    <cellStyle name="AggOrange 3 3 2 4" xfId="6106" xr:uid="{00000000-0005-0000-0000-0000751F0000}"/>
    <cellStyle name="AggOrange 3 3 2 4 10" xfId="43084" xr:uid="{00000000-0005-0000-0000-0000761F0000}"/>
    <cellStyle name="AggOrange 3 3 2 4 2" xfId="11635" xr:uid="{00000000-0005-0000-0000-0000771F0000}"/>
    <cellStyle name="AggOrange 3 3 2 4 3" xfId="15539" xr:uid="{00000000-0005-0000-0000-0000781F0000}"/>
    <cellStyle name="AggOrange 3 3 2 4 4" xfId="19633" xr:uid="{00000000-0005-0000-0000-0000791F0000}"/>
    <cellStyle name="AggOrange 3 3 2 4 5" xfId="23560" xr:uid="{00000000-0005-0000-0000-00007A1F0000}"/>
    <cellStyle name="AggOrange 3 3 2 4 6" xfId="27587" xr:uid="{00000000-0005-0000-0000-00007B1F0000}"/>
    <cellStyle name="AggOrange 3 3 2 4 7" xfId="31572" xr:uid="{00000000-0005-0000-0000-00007C1F0000}"/>
    <cellStyle name="AggOrange 3 3 2 4 8" xfId="35405" xr:uid="{00000000-0005-0000-0000-00007D1F0000}"/>
    <cellStyle name="AggOrange 3 3 2 4 9" xfId="39294" xr:uid="{00000000-0005-0000-0000-00007E1F0000}"/>
    <cellStyle name="AggOrange 3 3 2 5" xfId="8259" xr:uid="{00000000-0005-0000-0000-00007F1F0000}"/>
    <cellStyle name="AggOrange 3 3 2 6" xfId="12175" xr:uid="{00000000-0005-0000-0000-0000801F0000}"/>
    <cellStyle name="AggOrange 3 3 2 7" xfId="16268" xr:uid="{00000000-0005-0000-0000-0000811F0000}"/>
    <cellStyle name="AggOrange 3 3 2 8" xfId="20211" xr:uid="{00000000-0005-0000-0000-0000821F0000}"/>
    <cellStyle name="AggOrange 3 3 2 9" xfId="24229" xr:uid="{00000000-0005-0000-0000-0000831F0000}"/>
    <cellStyle name="AggOrange 3 3 3" xfId="3174" xr:uid="{00000000-0005-0000-0000-0000841F0000}"/>
    <cellStyle name="AggOrange 3 3 3 10" xfId="32506" xr:uid="{00000000-0005-0000-0000-0000851F0000}"/>
    <cellStyle name="AggOrange 3 3 3 11" xfId="36413" xr:uid="{00000000-0005-0000-0000-0000861F0000}"/>
    <cellStyle name="AggOrange 3 3 3 12" xfId="40203" xr:uid="{00000000-0005-0000-0000-0000871F0000}"/>
    <cellStyle name="AggOrange 3 3 3 2" xfId="5475" xr:uid="{00000000-0005-0000-0000-0000881F0000}"/>
    <cellStyle name="AggOrange 3 3 3 2 10" xfId="42459" xr:uid="{00000000-0005-0000-0000-0000891F0000}"/>
    <cellStyle name="AggOrange 3 3 3 2 2" xfId="11003" xr:uid="{00000000-0005-0000-0000-00008A1F0000}"/>
    <cellStyle name="AggOrange 3 3 3 2 3" xfId="14910" xr:uid="{00000000-0005-0000-0000-00008B1F0000}"/>
    <cellStyle name="AggOrange 3 3 3 2 4" xfId="19002" xr:uid="{00000000-0005-0000-0000-00008C1F0000}"/>
    <cellStyle name="AggOrange 3 3 3 2 5" xfId="22932" xr:uid="{00000000-0005-0000-0000-00008D1F0000}"/>
    <cellStyle name="AggOrange 3 3 3 2 6" xfId="26958" xr:uid="{00000000-0005-0000-0000-00008E1F0000}"/>
    <cellStyle name="AggOrange 3 3 3 2 7" xfId="30947" xr:uid="{00000000-0005-0000-0000-00008F1F0000}"/>
    <cellStyle name="AggOrange 3 3 3 2 8" xfId="34778" xr:uid="{00000000-0005-0000-0000-0000901F0000}"/>
    <cellStyle name="AggOrange 3 3 3 2 9" xfId="38669" xr:uid="{00000000-0005-0000-0000-0000911F0000}"/>
    <cellStyle name="AggOrange 3 3 3 3" xfId="4847" xr:uid="{00000000-0005-0000-0000-0000921F0000}"/>
    <cellStyle name="AggOrange 3 3 3 3 10" xfId="41831" xr:uid="{00000000-0005-0000-0000-0000931F0000}"/>
    <cellStyle name="AggOrange 3 3 3 3 2" xfId="10375" xr:uid="{00000000-0005-0000-0000-0000941F0000}"/>
    <cellStyle name="AggOrange 3 3 3 3 3" xfId="14282" xr:uid="{00000000-0005-0000-0000-0000951F0000}"/>
    <cellStyle name="AggOrange 3 3 3 3 4" xfId="18374" xr:uid="{00000000-0005-0000-0000-0000961F0000}"/>
    <cellStyle name="AggOrange 3 3 3 3 5" xfId="22304" xr:uid="{00000000-0005-0000-0000-0000971F0000}"/>
    <cellStyle name="AggOrange 3 3 3 3 6" xfId="26330" xr:uid="{00000000-0005-0000-0000-0000981F0000}"/>
    <cellStyle name="AggOrange 3 3 3 3 7" xfId="30319" xr:uid="{00000000-0005-0000-0000-0000991F0000}"/>
    <cellStyle name="AggOrange 3 3 3 3 8" xfId="34150" xr:uid="{00000000-0005-0000-0000-00009A1F0000}"/>
    <cellStyle name="AggOrange 3 3 3 3 9" xfId="38041" xr:uid="{00000000-0005-0000-0000-00009B1F0000}"/>
    <cellStyle name="AggOrange 3 3 3 4" xfId="8709" xr:uid="{00000000-0005-0000-0000-00009C1F0000}"/>
    <cellStyle name="AggOrange 3 3 3 5" xfId="12625" xr:uid="{00000000-0005-0000-0000-00009D1F0000}"/>
    <cellStyle name="AggOrange 3 3 3 6" xfId="16718" xr:uid="{00000000-0005-0000-0000-00009E1F0000}"/>
    <cellStyle name="AggOrange 3 3 3 7" xfId="20661" xr:uid="{00000000-0005-0000-0000-00009F1F0000}"/>
    <cellStyle name="AggOrange 3 3 3 8" xfId="24679" xr:uid="{00000000-0005-0000-0000-0000A01F0000}"/>
    <cellStyle name="AggOrange 3 3 3 9" xfId="28683" xr:uid="{00000000-0005-0000-0000-0000A11F0000}"/>
    <cellStyle name="AggOrange 3 3 4" xfId="3669" xr:uid="{00000000-0005-0000-0000-0000A21F0000}"/>
    <cellStyle name="AggOrange 3 3 4 10" xfId="40653" xr:uid="{00000000-0005-0000-0000-0000A31F0000}"/>
    <cellStyle name="AggOrange 3 3 4 2" xfId="9197" xr:uid="{00000000-0005-0000-0000-0000A41F0000}"/>
    <cellStyle name="AggOrange 3 3 4 3" xfId="13104" xr:uid="{00000000-0005-0000-0000-0000A51F0000}"/>
    <cellStyle name="AggOrange 3 3 4 4" xfId="17196" xr:uid="{00000000-0005-0000-0000-0000A61F0000}"/>
    <cellStyle name="AggOrange 3 3 4 5" xfId="21126" xr:uid="{00000000-0005-0000-0000-0000A71F0000}"/>
    <cellStyle name="AggOrange 3 3 4 6" xfId="25152" xr:uid="{00000000-0005-0000-0000-0000A81F0000}"/>
    <cellStyle name="AggOrange 3 3 4 7" xfId="29141" xr:uid="{00000000-0005-0000-0000-0000A91F0000}"/>
    <cellStyle name="AggOrange 3 3 4 8" xfId="32972" xr:uid="{00000000-0005-0000-0000-0000AA1F0000}"/>
    <cellStyle name="AggOrange 3 3 4 9" xfId="36863" xr:uid="{00000000-0005-0000-0000-0000AB1F0000}"/>
    <cellStyle name="AggOrange 3 3 5" xfId="5649" xr:uid="{00000000-0005-0000-0000-0000AC1F0000}"/>
    <cellStyle name="AggOrange 3 3 5 10" xfId="42633" xr:uid="{00000000-0005-0000-0000-0000AD1F0000}"/>
    <cellStyle name="AggOrange 3 3 5 2" xfId="11177" xr:uid="{00000000-0005-0000-0000-0000AE1F0000}"/>
    <cellStyle name="AggOrange 3 3 5 3" xfId="15084" xr:uid="{00000000-0005-0000-0000-0000AF1F0000}"/>
    <cellStyle name="AggOrange 3 3 5 4" xfId="19176" xr:uid="{00000000-0005-0000-0000-0000B01F0000}"/>
    <cellStyle name="AggOrange 3 3 5 5" xfId="23106" xr:uid="{00000000-0005-0000-0000-0000B11F0000}"/>
    <cellStyle name="AggOrange 3 3 5 6" xfId="27132" xr:uid="{00000000-0005-0000-0000-0000B21F0000}"/>
    <cellStyle name="AggOrange 3 3 5 7" xfId="31121" xr:uid="{00000000-0005-0000-0000-0000B31F0000}"/>
    <cellStyle name="AggOrange 3 3 5 8" xfId="34952" xr:uid="{00000000-0005-0000-0000-0000B41F0000}"/>
    <cellStyle name="AggOrange 3 3 5 9" xfId="38843" xr:uid="{00000000-0005-0000-0000-0000B51F0000}"/>
    <cellStyle name="AggOrange 3 3 6" xfId="6661" xr:uid="{00000000-0005-0000-0000-0000B61F0000}"/>
    <cellStyle name="AggOrange 3 3 7" xfId="7989" xr:uid="{00000000-0005-0000-0000-0000B71F0000}"/>
    <cellStyle name="AggOrange 3 3 8" xfId="8145" xr:uid="{00000000-0005-0000-0000-0000B81F0000}"/>
    <cellStyle name="AggOrange 3 3 9" xfId="16054" xr:uid="{00000000-0005-0000-0000-0000B91F0000}"/>
    <cellStyle name="AggOrange 3 4" xfId="2721" xr:uid="{00000000-0005-0000-0000-0000BA1F0000}"/>
    <cellStyle name="AggOrange 3 4 10" xfId="28230" xr:uid="{00000000-0005-0000-0000-0000BB1F0000}"/>
    <cellStyle name="AggOrange 3 4 11" xfId="32053" xr:uid="{00000000-0005-0000-0000-0000BC1F0000}"/>
    <cellStyle name="AggOrange 3 4 12" xfId="35960" xr:uid="{00000000-0005-0000-0000-0000BD1F0000}"/>
    <cellStyle name="AggOrange 3 4 13" xfId="39750" xr:uid="{00000000-0005-0000-0000-0000BE1F0000}"/>
    <cellStyle name="AggOrange 3 4 2" xfId="5022" xr:uid="{00000000-0005-0000-0000-0000BF1F0000}"/>
    <cellStyle name="AggOrange 3 4 2 10" xfId="42006" xr:uid="{00000000-0005-0000-0000-0000C01F0000}"/>
    <cellStyle name="AggOrange 3 4 2 2" xfId="10550" xr:uid="{00000000-0005-0000-0000-0000C11F0000}"/>
    <cellStyle name="AggOrange 3 4 2 3" xfId="14457" xr:uid="{00000000-0005-0000-0000-0000C21F0000}"/>
    <cellStyle name="AggOrange 3 4 2 4" xfId="18549" xr:uid="{00000000-0005-0000-0000-0000C31F0000}"/>
    <cellStyle name="AggOrange 3 4 2 5" xfId="22479" xr:uid="{00000000-0005-0000-0000-0000C41F0000}"/>
    <cellStyle name="AggOrange 3 4 2 6" xfId="26505" xr:uid="{00000000-0005-0000-0000-0000C51F0000}"/>
    <cellStyle name="AggOrange 3 4 2 7" xfId="30494" xr:uid="{00000000-0005-0000-0000-0000C61F0000}"/>
    <cellStyle name="AggOrange 3 4 2 8" xfId="34325" xr:uid="{00000000-0005-0000-0000-0000C71F0000}"/>
    <cellStyle name="AggOrange 3 4 2 9" xfId="38216" xr:uid="{00000000-0005-0000-0000-0000C81F0000}"/>
    <cellStyle name="AggOrange 3 4 3" xfId="4394" xr:uid="{00000000-0005-0000-0000-0000C91F0000}"/>
    <cellStyle name="AggOrange 3 4 3 10" xfId="41378" xr:uid="{00000000-0005-0000-0000-0000CA1F0000}"/>
    <cellStyle name="AggOrange 3 4 3 2" xfId="9922" xr:uid="{00000000-0005-0000-0000-0000CB1F0000}"/>
    <cellStyle name="AggOrange 3 4 3 3" xfId="13829" xr:uid="{00000000-0005-0000-0000-0000CC1F0000}"/>
    <cellStyle name="AggOrange 3 4 3 4" xfId="17921" xr:uid="{00000000-0005-0000-0000-0000CD1F0000}"/>
    <cellStyle name="AggOrange 3 4 3 5" xfId="21851" xr:uid="{00000000-0005-0000-0000-0000CE1F0000}"/>
    <cellStyle name="AggOrange 3 4 3 6" xfId="25877" xr:uid="{00000000-0005-0000-0000-0000CF1F0000}"/>
    <cellStyle name="AggOrange 3 4 3 7" xfId="29866" xr:uid="{00000000-0005-0000-0000-0000D01F0000}"/>
    <cellStyle name="AggOrange 3 4 3 8" xfId="33697" xr:uid="{00000000-0005-0000-0000-0000D11F0000}"/>
    <cellStyle name="AggOrange 3 4 3 9" xfId="37588" xr:uid="{00000000-0005-0000-0000-0000D21F0000}"/>
    <cellStyle name="AggOrange 3 4 4" xfId="6103" xr:uid="{00000000-0005-0000-0000-0000D31F0000}"/>
    <cellStyle name="AggOrange 3 4 4 10" xfId="43081" xr:uid="{00000000-0005-0000-0000-0000D41F0000}"/>
    <cellStyle name="AggOrange 3 4 4 2" xfId="11632" xr:uid="{00000000-0005-0000-0000-0000D51F0000}"/>
    <cellStyle name="AggOrange 3 4 4 3" xfId="15536" xr:uid="{00000000-0005-0000-0000-0000D61F0000}"/>
    <cellStyle name="AggOrange 3 4 4 4" xfId="19630" xr:uid="{00000000-0005-0000-0000-0000D71F0000}"/>
    <cellStyle name="AggOrange 3 4 4 5" xfId="23557" xr:uid="{00000000-0005-0000-0000-0000D81F0000}"/>
    <cellStyle name="AggOrange 3 4 4 6" xfId="27584" xr:uid="{00000000-0005-0000-0000-0000D91F0000}"/>
    <cellStyle name="AggOrange 3 4 4 7" xfId="31569" xr:uid="{00000000-0005-0000-0000-0000DA1F0000}"/>
    <cellStyle name="AggOrange 3 4 4 8" xfId="35402" xr:uid="{00000000-0005-0000-0000-0000DB1F0000}"/>
    <cellStyle name="AggOrange 3 4 4 9" xfId="39291" xr:uid="{00000000-0005-0000-0000-0000DC1F0000}"/>
    <cellStyle name="AggOrange 3 4 5" xfId="8256" xr:uid="{00000000-0005-0000-0000-0000DD1F0000}"/>
    <cellStyle name="AggOrange 3 4 6" xfId="12172" xr:uid="{00000000-0005-0000-0000-0000DE1F0000}"/>
    <cellStyle name="AggOrange 3 4 7" xfId="16265" xr:uid="{00000000-0005-0000-0000-0000DF1F0000}"/>
    <cellStyle name="AggOrange 3 4 8" xfId="20208" xr:uid="{00000000-0005-0000-0000-0000E01F0000}"/>
    <cellStyle name="AggOrange 3 4 9" xfId="24226" xr:uid="{00000000-0005-0000-0000-0000E11F0000}"/>
    <cellStyle name="AggOrange 3 5" xfId="3171" xr:uid="{00000000-0005-0000-0000-0000E21F0000}"/>
    <cellStyle name="AggOrange 3 5 10" xfId="32503" xr:uid="{00000000-0005-0000-0000-0000E31F0000}"/>
    <cellStyle name="AggOrange 3 5 11" xfId="36410" xr:uid="{00000000-0005-0000-0000-0000E41F0000}"/>
    <cellStyle name="AggOrange 3 5 12" xfId="40200" xr:uid="{00000000-0005-0000-0000-0000E51F0000}"/>
    <cellStyle name="AggOrange 3 5 2" xfId="5472" xr:uid="{00000000-0005-0000-0000-0000E61F0000}"/>
    <cellStyle name="AggOrange 3 5 2 10" xfId="42456" xr:uid="{00000000-0005-0000-0000-0000E71F0000}"/>
    <cellStyle name="AggOrange 3 5 2 2" xfId="11000" xr:uid="{00000000-0005-0000-0000-0000E81F0000}"/>
    <cellStyle name="AggOrange 3 5 2 3" xfId="14907" xr:uid="{00000000-0005-0000-0000-0000E91F0000}"/>
    <cellStyle name="AggOrange 3 5 2 4" xfId="18999" xr:uid="{00000000-0005-0000-0000-0000EA1F0000}"/>
    <cellStyle name="AggOrange 3 5 2 5" xfId="22929" xr:uid="{00000000-0005-0000-0000-0000EB1F0000}"/>
    <cellStyle name="AggOrange 3 5 2 6" xfId="26955" xr:uid="{00000000-0005-0000-0000-0000EC1F0000}"/>
    <cellStyle name="AggOrange 3 5 2 7" xfId="30944" xr:uid="{00000000-0005-0000-0000-0000ED1F0000}"/>
    <cellStyle name="AggOrange 3 5 2 8" xfId="34775" xr:uid="{00000000-0005-0000-0000-0000EE1F0000}"/>
    <cellStyle name="AggOrange 3 5 2 9" xfId="38666" xr:uid="{00000000-0005-0000-0000-0000EF1F0000}"/>
    <cellStyle name="AggOrange 3 5 3" xfId="4844" xr:uid="{00000000-0005-0000-0000-0000F01F0000}"/>
    <cellStyle name="AggOrange 3 5 3 10" xfId="41828" xr:uid="{00000000-0005-0000-0000-0000F11F0000}"/>
    <cellStyle name="AggOrange 3 5 3 2" xfId="10372" xr:uid="{00000000-0005-0000-0000-0000F21F0000}"/>
    <cellStyle name="AggOrange 3 5 3 3" xfId="14279" xr:uid="{00000000-0005-0000-0000-0000F31F0000}"/>
    <cellStyle name="AggOrange 3 5 3 4" xfId="18371" xr:uid="{00000000-0005-0000-0000-0000F41F0000}"/>
    <cellStyle name="AggOrange 3 5 3 5" xfId="22301" xr:uid="{00000000-0005-0000-0000-0000F51F0000}"/>
    <cellStyle name="AggOrange 3 5 3 6" xfId="26327" xr:uid="{00000000-0005-0000-0000-0000F61F0000}"/>
    <cellStyle name="AggOrange 3 5 3 7" xfId="30316" xr:uid="{00000000-0005-0000-0000-0000F71F0000}"/>
    <cellStyle name="AggOrange 3 5 3 8" xfId="34147" xr:uid="{00000000-0005-0000-0000-0000F81F0000}"/>
    <cellStyle name="AggOrange 3 5 3 9" xfId="38038" xr:uid="{00000000-0005-0000-0000-0000F91F0000}"/>
    <cellStyle name="AggOrange 3 5 4" xfId="8706" xr:uid="{00000000-0005-0000-0000-0000FA1F0000}"/>
    <cellStyle name="AggOrange 3 5 5" xfId="12622" xr:uid="{00000000-0005-0000-0000-0000FB1F0000}"/>
    <cellStyle name="AggOrange 3 5 6" xfId="16715" xr:uid="{00000000-0005-0000-0000-0000FC1F0000}"/>
    <cellStyle name="AggOrange 3 5 7" xfId="20658" xr:uid="{00000000-0005-0000-0000-0000FD1F0000}"/>
    <cellStyle name="AggOrange 3 5 8" xfId="24676" xr:uid="{00000000-0005-0000-0000-0000FE1F0000}"/>
    <cellStyle name="AggOrange 3 5 9" xfId="28680" xr:uid="{00000000-0005-0000-0000-0000FF1F0000}"/>
    <cellStyle name="AggOrange 3 6" xfId="3666" xr:uid="{00000000-0005-0000-0000-000000200000}"/>
    <cellStyle name="AggOrange 3 6 10" xfId="40650" xr:uid="{00000000-0005-0000-0000-000001200000}"/>
    <cellStyle name="AggOrange 3 6 2" xfId="9194" xr:uid="{00000000-0005-0000-0000-000002200000}"/>
    <cellStyle name="AggOrange 3 6 3" xfId="13101" xr:uid="{00000000-0005-0000-0000-000003200000}"/>
    <cellStyle name="AggOrange 3 6 4" xfId="17193" xr:uid="{00000000-0005-0000-0000-000004200000}"/>
    <cellStyle name="AggOrange 3 6 5" xfId="21123" xr:uid="{00000000-0005-0000-0000-000005200000}"/>
    <cellStyle name="AggOrange 3 6 6" xfId="25149" xr:uid="{00000000-0005-0000-0000-000006200000}"/>
    <cellStyle name="AggOrange 3 6 7" xfId="29138" xr:uid="{00000000-0005-0000-0000-000007200000}"/>
    <cellStyle name="AggOrange 3 6 8" xfId="32969" xr:uid="{00000000-0005-0000-0000-000008200000}"/>
    <cellStyle name="AggOrange 3 6 9" xfId="36860" xr:uid="{00000000-0005-0000-0000-000009200000}"/>
    <cellStyle name="AggOrange 3 7" xfId="5646" xr:uid="{00000000-0005-0000-0000-00000A200000}"/>
    <cellStyle name="AggOrange 3 7 10" xfId="42630" xr:uid="{00000000-0005-0000-0000-00000B200000}"/>
    <cellStyle name="AggOrange 3 7 2" xfId="11174" xr:uid="{00000000-0005-0000-0000-00000C200000}"/>
    <cellStyle name="AggOrange 3 7 3" xfId="15081" xr:uid="{00000000-0005-0000-0000-00000D200000}"/>
    <cellStyle name="AggOrange 3 7 4" xfId="19173" xr:uid="{00000000-0005-0000-0000-00000E200000}"/>
    <cellStyle name="AggOrange 3 7 5" xfId="23103" xr:uid="{00000000-0005-0000-0000-00000F200000}"/>
    <cellStyle name="AggOrange 3 7 6" xfId="27129" xr:uid="{00000000-0005-0000-0000-000010200000}"/>
    <cellStyle name="AggOrange 3 7 7" xfId="31118" xr:uid="{00000000-0005-0000-0000-000011200000}"/>
    <cellStyle name="AggOrange 3 7 8" xfId="34949" xr:uid="{00000000-0005-0000-0000-000012200000}"/>
    <cellStyle name="AggOrange 3 7 9" xfId="38840" xr:uid="{00000000-0005-0000-0000-000013200000}"/>
    <cellStyle name="AggOrange 3 8" xfId="6658" xr:uid="{00000000-0005-0000-0000-000014200000}"/>
    <cellStyle name="AggOrange 3 9" xfId="7992" xr:uid="{00000000-0005-0000-0000-000015200000}"/>
    <cellStyle name="AggOrange 4" xfId="210" xr:uid="{00000000-0005-0000-0000-000016200000}"/>
    <cellStyle name="AggOrange 4 10" xfId="7988" xr:uid="{00000000-0005-0000-0000-000017200000}"/>
    <cellStyle name="AggOrange 4 11" xfId="7201" xr:uid="{00000000-0005-0000-0000-000018200000}"/>
    <cellStyle name="AggOrange 4 12" xfId="16053" xr:uid="{00000000-0005-0000-0000-000019200000}"/>
    <cellStyle name="AggOrange 4 13" xfId="8120" xr:uid="{00000000-0005-0000-0000-00001A200000}"/>
    <cellStyle name="AggOrange 4 14" xfId="23965" xr:uid="{00000000-0005-0000-0000-00001B200000}"/>
    <cellStyle name="AggOrange 4 15" xfId="28048" xr:uid="{00000000-0005-0000-0000-00001C200000}"/>
    <cellStyle name="AggOrange 4 16" xfId="24051" xr:uid="{00000000-0005-0000-0000-00001D200000}"/>
    <cellStyle name="AggOrange 4 17" xfId="35810" xr:uid="{00000000-0005-0000-0000-00001E200000}"/>
    <cellStyle name="AggOrange 4 2" xfId="211" xr:uid="{00000000-0005-0000-0000-00001F200000}"/>
    <cellStyle name="AggOrange 4 2 10" xfId="16052" xr:uid="{00000000-0005-0000-0000-000020200000}"/>
    <cellStyle name="AggOrange 4 2 11" xfId="7188" xr:uid="{00000000-0005-0000-0000-000021200000}"/>
    <cellStyle name="AggOrange 4 2 12" xfId="23964" xr:uid="{00000000-0005-0000-0000-000022200000}"/>
    <cellStyle name="AggOrange 4 2 13" xfId="28047" xr:uid="{00000000-0005-0000-0000-000023200000}"/>
    <cellStyle name="AggOrange 4 2 14" xfId="24050" xr:uid="{00000000-0005-0000-0000-000024200000}"/>
    <cellStyle name="AggOrange 4 2 15" xfId="35809" xr:uid="{00000000-0005-0000-0000-000025200000}"/>
    <cellStyle name="AggOrange 4 2 2" xfId="212" xr:uid="{00000000-0005-0000-0000-000026200000}"/>
    <cellStyle name="AggOrange 4 2 2 10" xfId="16155" xr:uid="{00000000-0005-0000-0000-000027200000}"/>
    <cellStyle name="AggOrange 4 2 2 11" xfId="23963" xr:uid="{00000000-0005-0000-0000-000028200000}"/>
    <cellStyle name="AggOrange 4 2 2 12" xfId="28046" xr:uid="{00000000-0005-0000-0000-000029200000}"/>
    <cellStyle name="AggOrange 4 2 2 13" xfId="28134" xr:uid="{00000000-0005-0000-0000-00002A200000}"/>
    <cellStyle name="AggOrange 4 2 2 14" xfId="35808" xr:uid="{00000000-0005-0000-0000-00002B200000}"/>
    <cellStyle name="AggOrange 4 2 2 2" xfId="2727" xr:uid="{00000000-0005-0000-0000-00002C200000}"/>
    <cellStyle name="AggOrange 4 2 2 2 10" xfId="28236" xr:uid="{00000000-0005-0000-0000-00002D200000}"/>
    <cellStyle name="AggOrange 4 2 2 2 11" xfId="32059" xr:uid="{00000000-0005-0000-0000-00002E200000}"/>
    <cellStyle name="AggOrange 4 2 2 2 12" xfId="35966" xr:uid="{00000000-0005-0000-0000-00002F200000}"/>
    <cellStyle name="AggOrange 4 2 2 2 13" xfId="39756" xr:uid="{00000000-0005-0000-0000-000030200000}"/>
    <cellStyle name="AggOrange 4 2 2 2 2" xfId="5028" xr:uid="{00000000-0005-0000-0000-000031200000}"/>
    <cellStyle name="AggOrange 4 2 2 2 2 10" xfId="42012" xr:uid="{00000000-0005-0000-0000-000032200000}"/>
    <cellStyle name="AggOrange 4 2 2 2 2 2" xfId="10556" xr:uid="{00000000-0005-0000-0000-000033200000}"/>
    <cellStyle name="AggOrange 4 2 2 2 2 3" xfId="14463" xr:uid="{00000000-0005-0000-0000-000034200000}"/>
    <cellStyle name="AggOrange 4 2 2 2 2 4" xfId="18555" xr:uid="{00000000-0005-0000-0000-000035200000}"/>
    <cellStyle name="AggOrange 4 2 2 2 2 5" xfId="22485" xr:uid="{00000000-0005-0000-0000-000036200000}"/>
    <cellStyle name="AggOrange 4 2 2 2 2 6" xfId="26511" xr:uid="{00000000-0005-0000-0000-000037200000}"/>
    <cellStyle name="AggOrange 4 2 2 2 2 7" xfId="30500" xr:uid="{00000000-0005-0000-0000-000038200000}"/>
    <cellStyle name="AggOrange 4 2 2 2 2 8" xfId="34331" xr:uid="{00000000-0005-0000-0000-000039200000}"/>
    <cellStyle name="AggOrange 4 2 2 2 2 9" xfId="38222" xr:uid="{00000000-0005-0000-0000-00003A200000}"/>
    <cellStyle name="AggOrange 4 2 2 2 3" xfId="4400" xr:uid="{00000000-0005-0000-0000-00003B200000}"/>
    <cellStyle name="AggOrange 4 2 2 2 3 10" xfId="41384" xr:uid="{00000000-0005-0000-0000-00003C200000}"/>
    <cellStyle name="AggOrange 4 2 2 2 3 2" xfId="9928" xr:uid="{00000000-0005-0000-0000-00003D200000}"/>
    <cellStyle name="AggOrange 4 2 2 2 3 3" xfId="13835" xr:uid="{00000000-0005-0000-0000-00003E200000}"/>
    <cellStyle name="AggOrange 4 2 2 2 3 4" xfId="17927" xr:uid="{00000000-0005-0000-0000-00003F200000}"/>
    <cellStyle name="AggOrange 4 2 2 2 3 5" xfId="21857" xr:uid="{00000000-0005-0000-0000-000040200000}"/>
    <cellStyle name="AggOrange 4 2 2 2 3 6" xfId="25883" xr:uid="{00000000-0005-0000-0000-000041200000}"/>
    <cellStyle name="AggOrange 4 2 2 2 3 7" xfId="29872" xr:uid="{00000000-0005-0000-0000-000042200000}"/>
    <cellStyle name="AggOrange 4 2 2 2 3 8" xfId="33703" xr:uid="{00000000-0005-0000-0000-000043200000}"/>
    <cellStyle name="AggOrange 4 2 2 2 3 9" xfId="37594" xr:uid="{00000000-0005-0000-0000-000044200000}"/>
    <cellStyle name="AggOrange 4 2 2 2 4" xfId="6109" xr:uid="{00000000-0005-0000-0000-000045200000}"/>
    <cellStyle name="AggOrange 4 2 2 2 4 10" xfId="43087" xr:uid="{00000000-0005-0000-0000-000046200000}"/>
    <cellStyle name="AggOrange 4 2 2 2 4 2" xfId="11638" xr:uid="{00000000-0005-0000-0000-000047200000}"/>
    <cellStyle name="AggOrange 4 2 2 2 4 3" xfId="15542" xr:uid="{00000000-0005-0000-0000-000048200000}"/>
    <cellStyle name="AggOrange 4 2 2 2 4 4" xfId="19636" xr:uid="{00000000-0005-0000-0000-000049200000}"/>
    <cellStyle name="AggOrange 4 2 2 2 4 5" xfId="23563" xr:uid="{00000000-0005-0000-0000-00004A200000}"/>
    <cellStyle name="AggOrange 4 2 2 2 4 6" xfId="27590" xr:uid="{00000000-0005-0000-0000-00004B200000}"/>
    <cellStyle name="AggOrange 4 2 2 2 4 7" xfId="31575" xr:uid="{00000000-0005-0000-0000-00004C200000}"/>
    <cellStyle name="AggOrange 4 2 2 2 4 8" xfId="35408" xr:uid="{00000000-0005-0000-0000-00004D200000}"/>
    <cellStyle name="AggOrange 4 2 2 2 4 9" xfId="39297" xr:uid="{00000000-0005-0000-0000-00004E200000}"/>
    <cellStyle name="AggOrange 4 2 2 2 5" xfId="8262" xr:uid="{00000000-0005-0000-0000-00004F200000}"/>
    <cellStyle name="AggOrange 4 2 2 2 6" xfId="12178" xr:uid="{00000000-0005-0000-0000-000050200000}"/>
    <cellStyle name="AggOrange 4 2 2 2 7" xfId="16271" xr:uid="{00000000-0005-0000-0000-000051200000}"/>
    <cellStyle name="AggOrange 4 2 2 2 8" xfId="20214" xr:uid="{00000000-0005-0000-0000-000052200000}"/>
    <cellStyle name="AggOrange 4 2 2 2 9" xfId="24232" xr:uid="{00000000-0005-0000-0000-000053200000}"/>
    <cellStyle name="AggOrange 4 2 2 3" xfId="3177" xr:uid="{00000000-0005-0000-0000-000054200000}"/>
    <cellStyle name="AggOrange 4 2 2 3 10" xfId="32509" xr:uid="{00000000-0005-0000-0000-000055200000}"/>
    <cellStyle name="AggOrange 4 2 2 3 11" xfId="36416" xr:uid="{00000000-0005-0000-0000-000056200000}"/>
    <cellStyle name="AggOrange 4 2 2 3 12" xfId="40206" xr:uid="{00000000-0005-0000-0000-000057200000}"/>
    <cellStyle name="AggOrange 4 2 2 3 2" xfId="5478" xr:uid="{00000000-0005-0000-0000-000058200000}"/>
    <cellStyle name="AggOrange 4 2 2 3 2 10" xfId="42462" xr:uid="{00000000-0005-0000-0000-000059200000}"/>
    <cellStyle name="AggOrange 4 2 2 3 2 2" xfId="11006" xr:uid="{00000000-0005-0000-0000-00005A200000}"/>
    <cellStyle name="AggOrange 4 2 2 3 2 3" xfId="14913" xr:uid="{00000000-0005-0000-0000-00005B200000}"/>
    <cellStyle name="AggOrange 4 2 2 3 2 4" xfId="19005" xr:uid="{00000000-0005-0000-0000-00005C200000}"/>
    <cellStyle name="AggOrange 4 2 2 3 2 5" xfId="22935" xr:uid="{00000000-0005-0000-0000-00005D200000}"/>
    <cellStyle name="AggOrange 4 2 2 3 2 6" xfId="26961" xr:uid="{00000000-0005-0000-0000-00005E200000}"/>
    <cellStyle name="AggOrange 4 2 2 3 2 7" xfId="30950" xr:uid="{00000000-0005-0000-0000-00005F200000}"/>
    <cellStyle name="AggOrange 4 2 2 3 2 8" xfId="34781" xr:uid="{00000000-0005-0000-0000-000060200000}"/>
    <cellStyle name="AggOrange 4 2 2 3 2 9" xfId="38672" xr:uid="{00000000-0005-0000-0000-000061200000}"/>
    <cellStyle name="AggOrange 4 2 2 3 3" xfId="4850" xr:uid="{00000000-0005-0000-0000-000062200000}"/>
    <cellStyle name="AggOrange 4 2 2 3 3 10" xfId="41834" xr:uid="{00000000-0005-0000-0000-000063200000}"/>
    <cellStyle name="AggOrange 4 2 2 3 3 2" xfId="10378" xr:uid="{00000000-0005-0000-0000-000064200000}"/>
    <cellStyle name="AggOrange 4 2 2 3 3 3" xfId="14285" xr:uid="{00000000-0005-0000-0000-000065200000}"/>
    <cellStyle name="AggOrange 4 2 2 3 3 4" xfId="18377" xr:uid="{00000000-0005-0000-0000-000066200000}"/>
    <cellStyle name="AggOrange 4 2 2 3 3 5" xfId="22307" xr:uid="{00000000-0005-0000-0000-000067200000}"/>
    <cellStyle name="AggOrange 4 2 2 3 3 6" xfId="26333" xr:uid="{00000000-0005-0000-0000-000068200000}"/>
    <cellStyle name="AggOrange 4 2 2 3 3 7" xfId="30322" xr:uid="{00000000-0005-0000-0000-000069200000}"/>
    <cellStyle name="AggOrange 4 2 2 3 3 8" xfId="34153" xr:uid="{00000000-0005-0000-0000-00006A200000}"/>
    <cellStyle name="AggOrange 4 2 2 3 3 9" xfId="38044" xr:uid="{00000000-0005-0000-0000-00006B200000}"/>
    <cellStyle name="AggOrange 4 2 2 3 4" xfId="8712" xr:uid="{00000000-0005-0000-0000-00006C200000}"/>
    <cellStyle name="AggOrange 4 2 2 3 5" xfId="12628" xr:uid="{00000000-0005-0000-0000-00006D200000}"/>
    <cellStyle name="AggOrange 4 2 2 3 6" xfId="16721" xr:uid="{00000000-0005-0000-0000-00006E200000}"/>
    <cellStyle name="AggOrange 4 2 2 3 7" xfId="20664" xr:uid="{00000000-0005-0000-0000-00006F200000}"/>
    <cellStyle name="AggOrange 4 2 2 3 8" xfId="24682" xr:uid="{00000000-0005-0000-0000-000070200000}"/>
    <cellStyle name="AggOrange 4 2 2 3 9" xfId="28686" xr:uid="{00000000-0005-0000-0000-000071200000}"/>
    <cellStyle name="AggOrange 4 2 2 4" xfId="3672" xr:uid="{00000000-0005-0000-0000-000072200000}"/>
    <cellStyle name="AggOrange 4 2 2 4 10" xfId="40656" xr:uid="{00000000-0005-0000-0000-000073200000}"/>
    <cellStyle name="AggOrange 4 2 2 4 2" xfId="9200" xr:uid="{00000000-0005-0000-0000-000074200000}"/>
    <cellStyle name="AggOrange 4 2 2 4 3" xfId="13107" xr:uid="{00000000-0005-0000-0000-000075200000}"/>
    <cellStyle name="AggOrange 4 2 2 4 4" xfId="17199" xr:uid="{00000000-0005-0000-0000-000076200000}"/>
    <cellStyle name="AggOrange 4 2 2 4 5" xfId="21129" xr:uid="{00000000-0005-0000-0000-000077200000}"/>
    <cellStyle name="AggOrange 4 2 2 4 6" xfId="25155" xr:uid="{00000000-0005-0000-0000-000078200000}"/>
    <cellStyle name="AggOrange 4 2 2 4 7" xfId="29144" xr:uid="{00000000-0005-0000-0000-000079200000}"/>
    <cellStyle name="AggOrange 4 2 2 4 8" xfId="32975" xr:uid="{00000000-0005-0000-0000-00007A200000}"/>
    <cellStyle name="AggOrange 4 2 2 4 9" xfId="36866" xr:uid="{00000000-0005-0000-0000-00007B200000}"/>
    <cellStyle name="AggOrange 4 2 2 5" xfId="5652" xr:uid="{00000000-0005-0000-0000-00007C200000}"/>
    <cellStyle name="AggOrange 4 2 2 5 10" xfId="42636" xr:uid="{00000000-0005-0000-0000-00007D200000}"/>
    <cellStyle name="AggOrange 4 2 2 5 2" xfId="11180" xr:uid="{00000000-0005-0000-0000-00007E200000}"/>
    <cellStyle name="AggOrange 4 2 2 5 3" xfId="15087" xr:uid="{00000000-0005-0000-0000-00007F200000}"/>
    <cellStyle name="AggOrange 4 2 2 5 4" xfId="19179" xr:uid="{00000000-0005-0000-0000-000080200000}"/>
    <cellStyle name="AggOrange 4 2 2 5 5" xfId="23109" xr:uid="{00000000-0005-0000-0000-000081200000}"/>
    <cellStyle name="AggOrange 4 2 2 5 6" xfId="27135" xr:uid="{00000000-0005-0000-0000-000082200000}"/>
    <cellStyle name="AggOrange 4 2 2 5 7" xfId="31124" xr:uid="{00000000-0005-0000-0000-000083200000}"/>
    <cellStyle name="AggOrange 4 2 2 5 8" xfId="34955" xr:uid="{00000000-0005-0000-0000-000084200000}"/>
    <cellStyle name="AggOrange 4 2 2 5 9" xfId="38846" xr:uid="{00000000-0005-0000-0000-000085200000}"/>
    <cellStyle name="AggOrange 4 2 2 6" xfId="6664" xr:uid="{00000000-0005-0000-0000-000086200000}"/>
    <cellStyle name="AggOrange 4 2 2 7" xfId="7986" xr:uid="{00000000-0005-0000-0000-000087200000}"/>
    <cellStyle name="AggOrange 4 2 2 8" xfId="7265" xr:uid="{00000000-0005-0000-0000-000088200000}"/>
    <cellStyle name="AggOrange 4 2 2 9" xfId="16051" xr:uid="{00000000-0005-0000-0000-000089200000}"/>
    <cellStyle name="AggOrange 4 2 3" xfId="2726" xr:uid="{00000000-0005-0000-0000-00008A200000}"/>
    <cellStyle name="AggOrange 4 2 3 10" xfId="28235" xr:uid="{00000000-0005-0000-0000-00008B200000}"/>
    <cellStyle name="AggOrange 4 2 3 11" xfId="32058" xr:uid="{00000000-0005-0000-0000-00008C200000}"/>
    <cellStyle name="AggOrange 4 2 3 12" xfId="35965" xr:uid="{00000000-0005-0000-0000-00008D200000}"/>
    <cellStyle name="AggOrange 4 2 3 13" xfId="39755" xr:uid="{00000000-0005-0000-0000-00008E200000}"/>
    <cellStyle name="AggOrange 4 2 3 2" xfId="5027" xr:uid="{00000000-0005-0000-0000-00008F200000}"/>
    <cellStyle name="AggOrange 4 2 3 2 10" xfId="42011" xr:uid="{00000000-0005-0000-0000-000090200000}"/>
    <cellStyle name="AggOrange 4 2 3 2 2" xfId="10555" xr:uid="{00000000-0005-0000-0000-000091200000}"/>
    <cellStyle name="AggOrange 4 2 3 2 3" xfId="14462" xr:uid="{00000000-0005-0000-0000-000092200000}"/>
    <cellStyle name="AggOrange 4 2 3 2 4" xfId="18554" xr:uid="{00000000-0005-0000-0000-000093200000}"/>
    <cellStyle name="AggOrange 4 2 3 2 5" xfId="22484" xr:uid="{00000000-0005-0000-0000-000094200000}"/>
    <cellStyle name="AggOrange 4 2 3 2 6" xfId="26510" xr:uid="{00000000-0005-0000-0000-000095200000}"/>
    <cellStyle name="AggOrange 4 2 3 2 7" xfId="30499" xr:uid="{00000000-0005-0000-0000-000096200000}"/>
    <cellStyle name="AggOrange 4 2 3 2 8" xfId="34330" xr:uid="{00000000-0005-0000-0000-000097200000}"/>
    <cellStyle name="AggOrange 4 2 3 2 9" xfId="38221" xr:uid="{00000000-0005-0000-0000-000098200000}"/>
    <cellStyle name="AggOrange 4 2 3 3" xfId="4399" xr:uid="{00000000-0005-0000-0000-000099200000}"/>
    <cellStyle name="AggOrange 4 2 3 3 10" xfId="41383" xr:uid="{00000000-0005-0000-0000-00009A200000}"/>
    <cellStyle name="AggOrange 4 2 3 3 2" xfId="9927" xr:uid="{00000000-0005-0000-0000-00009B200000}"/>
    <cellStyle name="AggOrange 4 2 3 3 3" xfId="13834" xr:uid="{00000000-0005-0000-0000-00009C200000}"/>
    <cellStyle name="AggOrange 4 2 3 3 4" xfId="17926" xr:uid="{00000000-0005-0000-0000-00009D200000}"/>
    <cellStyle name="AggOrange 4 2 3 3 5" xfId="21856" xr:uid="{00000000-0005-0000-0000-00009E200000}"/>
    <cellStyle name="AggOrange 4 2 3 3 6" xfId="25882" xr:uid="{00000000-0005-0000-0000-00009F200000}"/>
    <cellStyle name="AggOrange 4 2 3 3 7" xfId="29871" xr:uid="{00000000-0005-0000-0000-0000A0200000}"/>
    <cellStyle name="AggOrange 4 2 3 3 8" xfId="33702" xr:uid="{00000000-0005-0000-0000-0000A1200000}"/>
    <cellStyle name="AggOrange 4 2 3 3 9" xfId="37593" xr:uid="{00000000-0005-0000-0000-0000A2200000}"/>
    <cellStyle name="AggOrange 4 2 3 4" xfId="6108" xr:uid="{00000000-0005-0000-0000-0000A3200000}"/>
    <cellStyle name="AggOrange 4 2 3 4 10" xfId="43086" xr:uid="{00000000-0005-0000-0000-0000A4200000}"/>
    <cellStyle name="AggOrange 4 2 3 4 2" xfId="11637" xr:uid="{00000000-0005-0000-0000-0000A5200000}"/>
    <cellStyle name="AggOrange 4 2 3 4 3" xfId="15541" xr:uid="{00000000-0005-0000-0000-0000A6200000}"/>
    <cellStyle name="AggOrange 4 2 3 4 4" xfId="19635" xr:uid="{00000000-0005-0000-0000-0000A7200000}"/>
    <cellStyle name="AggOrange 4 2 3 4 5" xfId="23562" xr:uid="{00000000-0005-0000-0000-0000A8200000}"/>
    <cellStyle name="AggOrange 4 2 3 4 6" xfId="27589" xr:uid="{00000000-0005-0000-0000-0000A9200000}"/>
    <cellStyle name="AggOrange 4 2 3 4 7" xfId="31574" xr:uid="{00000000-0005-0000-0000-0000AA200000}"/>
    <cellStyle name="AggOrange 4 2 3 4 8" xfId="35407" xr:uid="{00000000-0005-0000-0000-0000AB200000}"/>
    <cellStyle name="AggOrange 4 2 3 4 9" xfId="39296" xr:uid="{00000000-0005-0000-0000-0000AC200000}"/>
    <cellStyle name="AggOrange 4 2 3 5" xfId="8261" xr:uid="{00000000-0005-0000-0000-0000AD200000}"/>
    <cellStyle name="AggOrange 4 2 3 6" xfId="12177" xr:uid="{00000000-0005-0000-0000-0000AE200000}"/>
    <cellStyle name="AggOrange 4 2 3 7" xfId="16270" xr:uid="{00000000-0005-0000-0000-0000AF200000}"/>
    <cellStyle name="AggOrange 4 2 3 8" xfId="20213" xr:uid="{00000000-0005-0000-0000-0000B0200000}"/>
    <cellStyle name="AggOrange 4 2 3 9" xfId="24231" xr:uid="{00000000-0005-0000-0000-0000B1200000}"/>
    <cellStyle name="AggOrange 4 2 4" xfId="3176" xr:uid="{00000000-0005-0000-0000-0000B2200000}"/>
    <cellStyle name="AggOrange 4 2 4 10" xfId="32508" xr:uid="{00000000-0005-0000-0000-0000B3200000}"/>
    <cellStyle name="AggOrange 4 2 4 11" xfId="36415" xr:uid="{00000000-0005-0000-0000-0000B4200000}"/>
    <cellStyle name="AggOrange 4 2 4 12" xfId="40205" xr:uid="{00000000-0005-0000-0000-0000B5200000}"/>
    <cellStyle name="AggOrange 4 2 4 2" xfId="5477" xr:uid="{00000000-0005-0000-0000-0000B6200000}"/>
    <cellStyle name="AggOrange 4 2 4 2 10" xfId="42461" xr:uid="{00000000-0005-0000-0000-0000B7200000}"/>
    <cellStyle name="AggOrange 4 2 4 2 2" xfId="11005" xr:uid="{00000000-0005-0000-0000-0000B8200000}"/>
    <cellStyle name="AggOrange 4 2 4 2 3" xfId="14912" xr:uid="{00000000-0005-0000-0000-0000B9200000}"/>
    <cellStyle name="AggOrange 4 2 4 2 4" xfId="19004" xr:uid="{00000000-0005-0000-0000-0000BA200000}"/>
    <cellStyle name="AggOrange 4 2 4 2 5" xfId="22934" xr:uid="{00000000-0005-0000-0000-0000BB200000}"/>
    <cellStyle name="AggOrange 4 2 4 2 6" xfId="26960" xr:uid="{00000000-0005-0000-0000-0000BC200000}"/>
    <cellStyle name="AggOrange 4 2 4 2 7" xfId="30949" xr:uid="{00000000-0005-0000-0000-0000BD200000}"/>
    <cellStyle name="AggOrange 4 2 4 2 8" xfId="34780" xr:uid="{00000000-0005-0000-0000-0000BE200000}"/>
    <cellStyle name="AggOrange 4 2 4 2 9" xfId="38671" xr:uid="{00000000-0005-0000-0000-0000BF200000}"/>
    <cellStyle name="AggOrange 4 2 4 3" xfId="4849" xr:uid="{00000000-0005-0000-0000-0000C0200000}"/>
    <cellStyle name="AggOrange 4 2 4 3 10" xfId="41833" xr:uid="{00000000-0005-0000-0000-0000C1200000}"/>
    <cellStyle name="AggOrange 4 2 4 3 2" xfId="10377" xr:uid="{00000000-0005-0000-0000-0000C2200000}"/>
    <cellStyle name="AggOrange 4 2 4 3 3" xfId="14284" xr:uid="{00000000-0005-0000-0000-0000C3200000}"/>
    <cellStyle name="AggOrange 4 2 4 3 4" xfId="18376" xr:uid="{00000000-0005-0000-0000-0000C4200000}"/>
    <cellStyle name="AggOrange 4 2 4 3 5" xfId="22306" xr:uid="{00000000-0005-0000-0000-0000C5200000}"/>
    <cellStyle name="AggOrange 4 2 4 3 6" xfId="26332" xr:uid="{00000000-0005-0000-0000-0000C6200000}"/>
    <cellStyle name="AggOrange 4 2 4 3 7" xfId="30321" xr:uid="{00000000-0005-0000-0000-0000C7200000}"/>
    <cellStyle name="AggOrange 4 2 4 3 8" xfId="34152" xr:uid="{00000000-0005-0000-0000-0000C8200000}"/>
    <cellStyle name="AggOrange 4 2 4 3 9" xfId="38043" xr:uid="{00000000-0005-0000-0000-0000C9200000}"/>
    <cellStyle name="AggOrange 4 2 4 4" xfId="8711" xr:uid="{00000000-0005-0000-0000-0000CA200000}"/>
    <cellStyle name="AggOrange 4 2 4 5" xfId="12627" xr:uid="{00000000-0005-0000-0000-0000CB200000}"/>
    <cellStyle name="AggOrange 4 2 4 6" xfId="16720" xr:uid="{00000000-0005-0000-0000-0000CC200000}"/>
    <cellStyle name="AggOrange 4 2 4 7" xfId="20663" xr:uid="{00000000-0005-0000-0000-0000CD200000}"/>
    <cellStyle name="AggOrange 4 2 4 8" xfId="24681" xr:uid="{00000000-0005-0000-0000-0000CE200000}"/>
    <cellStyle name="AggOrange 4 2 4 9" xfId="28685" xr:uid="{00000000-0005-0000-0000-0000CF200000}"/>
    <cellStyle name="AggOrange 4 2 5" xfId="3671" xr:uid="{00000000-0005-0000-0000-0000D0200000}"/>
    <cellStyle name="AggOrange 4 2 5 10" xfId="40655" xr:uid="{00000000-0005-0000-0000-0000D1200000}"/>
    <cellStyle name="AggOrange 4 2 5 2" xfId="9199" xr:uid="{00000000-0005-0000-0000-0000D2200000}"/>
    <cellStyle name="AggOrange 4 2 5 3" xfId="13106" xr:uid="{00000000-0005-0000-0000-0000D3200000}"/>
    <cellStyle name="AggOrange 4 2 5 4" xfId="17198" xr:uid="{00000000-0005-0000-0000-0000D4200000}"/>
    <cellStyle name="AggOrange 4 2 5 5" xfId="21128" xr:uid="{00000000-0005-0000-0000-0000D5200000}"/>
    <cellStyle name="AggOrange 4 2 5 6" xfId="25154" xr:uid="{00000000-0005-0000-0000-0000D6200000}"/>
    <cellStyle name="AggOrange 4 2 5 7" xfId="29143" xr:uid="{00000000-0005-0000-0000-0000D7200000}"/>
    <cellStyle name="AggOrange 4 2 5 8" xfId="32974" xr:uid="{00000000-0005-0000-0000-0000D8200000}"/>
    <cellStyle name="AggOrange 4 2 5 9" xfId="36865" xr:uid="{00000000-0005-0000-0000-0000D9200000}"/>
    <cellStyle name="AggOrange 4 2 6" xfId="5651" xr:uid="{00000000-0005-0000-0000-0000DA200000}"/>
    <cellStyle name="AggOrange 4 2 6 10" xfId="42635" xr:uid="{00000000-0005-0000-0000-0000DB200000}"/>
    <cellStyle name="AggOrange 4 2 6 2" xfId="11179" xr:uid="{00000000-0005-0000-0000-0000DC200000}"/>
    <cellStyle name="AggOrange 4 2 6 3" xfId="15086" xr:uid="{00000000-0005-0000-0000-0000DD200000}"/>
    <cellStyle name="AggOrange 4 2 6 4" xfId="19178" xr:uid="{00000000-0005-0000-0000-0000DE200000}"/>
    <cellStyle name="AggOrange 4 2 6 5" xfId="23108" xr:uid="{00000000-0005-0000-0000-0000DF200000}"/>
    <cellStyle name="AggOrange 4 2 6 6" xfId="27134" xr:uid="{00000000-0005-0000-0000-0000E0200000}"/>
    <cellStyle name="AggOrange 4 2 6 7" xfId="31123" xr:uid="{00000000-0005-0000-0000-0000E1200000}"/>
    <cellStyle name="AggOrange 4 2 6 8" xfId="34954" xr:uid="{00000000-0005-0000-0000-0000E2200000}"/>
    <cellStyle name="AggOrange 4 2 6 9" xfId="38845" xr:uid="{00000000-0005-0000-0000-0000E3200000}"/>
    <cellStyle name="AggOrange 4 2 7" xfId="6663" xr:uid="{00000000-0005-0000-0000-0000E4200000}"/>
    <cellStyle name="AggOrange 4 2 8" xfId="7987" xr:uid="{00000000-0005-0000-0000-0000E5200000}"/>
    <cellStyle name="AggOrange 4 2 9" xfId="7239" xr:uid="{00000000-0005-0000-0000-0000E6200000}"/>
    <cellStyle name="AggOrange 4 3" xfId="213" xr:uid="{00000000-0005-0000-0000-0000E7200000}"/>
    <cellStyle name="AggOrange 4 3 10" xfId="16050" xr:uid="{00000000-0005-0000-0000-0000E8200000}"/>
    <cellStyle name="AggOrange 4 3 11" xfId="7231" xr:uid="{00000000-0005-0000-0000-0000E9200000}"/>
    <cellStyle name="AggOrange 4 3 12" xfId="23962" xr:uid="{00000000-0005-0000-0000-0000EA200000}"/>
    <cellStyle name="AggOrange 4 3 13" xfId="28045" xr:uid="{00000000-0005-0000-0000-0000EB200000}"/>
    <cellStyle name="AggOrange 4 3 14" xfId="24049" xr:uid="{00000000-0005-0000-0000-0000EC200000}"/>
    <cellStyle name="AggOrange 4 3 15" xfId="35807" xr:uid="{00000000-0005-0000-0000-0000ED200000}"/>
    <cellStyle name="AggOrange 4 3 2" xfId="214" xr:uid="{00000000-0005-0000-0000-0000EE200000}"/>
    <cellStyle name="AggOrange 4 3 2 10" xfId="7189" xr:uid="{00000000-0005-0000-0000-0000EF200000}"/>
    <cellStyle name="AggOrange 4 3 2 11" xfId="23961" xr:uid="{00000000-0005-0000-0000-0000F0200000}"/>
    <cellStyle name="AggOrange 4 3 2 12" xfId="28044" xr:uid="{00000000-0005-0000-0000-0000F1200000}"/>
    <cellStyle name="AggOrange 4 3 2 13" xfId="24048" xr:uid="{00000000-0005-0000-0000-0000F2200000}"/>
    <cellStyle name="AggOrange 4 3 2 14" xfId="35806" xr:uid="{00000000-0005-0000-0000-0000F3200000}"/>
    <cellStyle name="AggOrange 4 3 2 2" xfId="2729" xr:uid="{00000000-0005-0000-0000-0000F4200000}"/>
    <cellStyle name="AggOrange 4 3 2 2 10" xfId="28238" xr:uid="{00000000-0005-0000-0000-0000F5200000}"/>
    <cellStyle name="AggOrange 4 3 2 2 11" xfId="32061" xr:uid="{00000000-0005-0000-0000-0000F6200000}"/>
    <cellStyle name="AggOrange 4 3 2 2 12" xfId="35968" xr:uid="{00000000-0005-0000-0000-0000F7200000}"/>
    <cellStyle name="AggOrange 4 3 2 2 13" xfId="39758" xr:uid="{00000000-0005-0000-0000-0000F8200000}"/>
    <cellStyle name="AggOrange 4 3 2 2 2" xfId="5030" xr:uid="{00000000-0005-0000-0000-0000F9200000}"/>
    <cellStyle name="AggOrange 4 3 2 2 2 10" xfId="42014" xr:uid="{00000000-0005-0000-0000-0000FA200000}"/>
    <cellStyle name="AggOrange 4 3 2 2 2 2" xfId="10558" xr:uid="{00000000-0005-0000-0000-0000FB200000}"/>
    <cellStyle name="AggOrange 4 3 2 2 2 3" xfId="14465" xr:uid="{00000000-0005-0000-0000-0000FC200000}"/>
    <cellStyle name="AggOrange 4 3 2 2 2 4" xfId="18557" xr:uid="{00000000-0005-0000-0000-0000FD200000}"/>
    <cellStyle name="AggOrange 4 3 2 2 2 5" xfId="22487" xr:uid="{00000000-0005-0000-0000-0000FE200000}"/>
    <cellStyle name="AggOrange 4 3 2 2 2 6" xfId="26513" xr:uid="{00000000-0005-0000-0000-0000FF200000}"/>
    <cellStyle name="AggOrange 4 3 2 2 2 7" xfId="30502" xr:uid="{00000000-0005-0000-0000-000000210000}"/>
    <cellStyle name="AggOrange 4 3 2 2 2 8" xfId="34333" xr:uid="{00000000-0005-0000-0000-000001210000}"/>
    <cellStyle name="AggOrange 4 3 2 2 2 9" xfId="38224" xr:uid="{00000000-0005-0000-0000-000002210000}"/>
    <cellStyle name="AggOrange 4 3 2 2 3" xfId="4402" xr:uid="{00000000-0005-0000-0000-000003210000}"/>
    <cellStyle name="AggOrange 4 3 2 2 3 10" xfId="41386" xr:uid="{00000000-0005-0000-0000-000004210000}"/>
    <cellStyle name="AggOrange 4 3 2 2 3 2" xfId="9930" xr:uid="{00000000-0005-0000-0000-000005210000}"/>
    <cellStyle name="AggOrange 4 3 2 2 3 3" xfId="13837" xr:uid="{00000000-0005-0000-0000-000006210000}"/>
    <cellStyle name="AggOrange 4 3 2 2 3 4" xfId="17929" xr:uid="{00000000-0005-0000-0000-000007210000}"/>
    <cellStyle name="AggOrange 4 3 2 2 3 5" xfId="21859" xr:uid="{00000000-0005-0000-0000-000008210000}"/>
    <cellStyle name="AggOrange 4 3 2 2 3 6" xfId="25885" xr:uid="{00000000-0005-0000-0000-000009210000}"/>
    <cellStyle name="AggOrange 4 3 2 2 3 7" xfId="29874" xr:uid="{00000000-0005-0000-0000-00000A210000}"/>
    <cellStyle name="AggOrange 4 3 2 2 3 8" xfId="33705" xr:uid="{00000000-0005-0000-0000-00000B210000}"/>
    <cellStyle name="AggOrange 4 3 2 2 3 9" xfId="37596" xr:uid="{00000000-0005-0000-0000-00000C210000}"/>
    <cellStyle name="AggOrange 4 3 2 2 4" xfId="6111" xr:uid="{00000000-0005-0000-0000-00000D210000}"/>
    <cellStyle name="AggOrange 4 3 2 2 4 10" xfId="43089" xr:uid="{00000000-0005-0000-0000-00000E210000}"/>
    <cellStyle name="AggOrange 4 3 2 2 4 2" xfId="11640" xr:uid="{00000000-0005-0000-0000-00000F210000}"/>
    <cellStyle name="AggOrange 4 3 2 2 4 3" xfId="15544" xr:uid="{00000000-0005-0000-0000-000010210000}"/>
    <cellStyle name="AggOrange 4 3 2 2 4 4" xfId="19638" xr:uid="{00000000-0005-0000-0000-000011210000}"/>
    <cellStyle name="AggOrange 4 3 2 2 4 5" xfId="23565" xr:uid="{00000000-0005-0000-0000-000012210000}"/>
    <cellStyle name="AggOrange 4 3 2 2 4 6" xfId="27592" xr:uid="{00000000-0005-0000-0000-000013210000}"/>
    <cellStyle name="AggOrange 4 3 2 2 4 7" xfId="31577" xr:uid="{00000000-0005-0000-0000-000014210000}"/>
    <cellStyle name="AggOrange 4 3 2 2 4 8" xfId="35410" xr:uid="{00000000-0005-0000-0000-000015210000}"/>
    <cellStyle name="AggOrange 4 3 2 2 4 9" xfId="39299" xr:uid="{00000000-0005-0000-0000-000016210000}"/>
    <cellStyle name="AggOrange 4 3 2 2 5" xfId="8264" xr:uid="{00000000-0005-0000-0000-000017210000}"/>
    <cellStyle name="AggOrange 4 3 2 2 6" xfId="12180" xr:uid="{00000000-0005-0000-0000-000018210000}"/>
    <cellStyle name="AggOrange 4 3 2 2 7" xfId="16273" xr:uid="{00000000-0005-0000-0000-000019210000}"/>
    <cellStyle name="AggOrange 4 3 2 2 8" xfId="20216" xr:uid="{00000000-0005-0000-0000-00001A210000}"/>
    <cellStyle name="AggOrange 4 3 2 2 9" xfId="24234" xr:uid="{00000000-0005-0000-0000-00001B210000}"/>
    <cellStyle name="AggOrange 4 3 2 3" xfId="3179" xr:uid="{00000000-0005-0000-0000-00001C210000}"/>
    <cellStyle name="AggOrange 4 3 2 3 10" xfId="32511" xr:uid="{00000000-0005-0000-0000-00001D210000}"/>
    <cellStyle name="AggOrange 4 3 2 3 11" xfId="36418" xr:uid="{00000000-0005-0000-0000-00001E210000}"/>
    <cellStyle name="AggOrange 4 3 2 3 12" xfId="40208" xr:uid="{00000000-0005-0000-0000-00001F210000}"/>
    <cellStyle name="AggOrange 4 3 2 3 2" xfId="5480" xr:uid="{00000000-0005-0000-0000-000020210000}"/>
    <cellStyle name="AggOrange 4 3 2 3 2 10" xfId="42464" xr:uid="{00000000-0005-0000-0000-000021210000}"/>
    <cellStyle name="AggOrange 4 3 2 3 2 2" xfId="11008" xr:uid="{00000000-0005-0000-0000-000022210000}"/>
    <cellStyle name="AggOrange 4 3 2 3 2 3" xfId="14915" xr:uid="{00000000-0005-0000-0000-000023210000}"/>
    <cellStyle name="AggOrange 4 3 2 3 2 4" xfId="19007" xr:uid="{00000000-0005-0000-0000-000024210000}"/>
    <cellStyle name="AggOrange 4 3 2 3 2 5" xfId="22937" xr:uid="{00000000-0005-0000-0000-000025210000}"/>
    <cellStyle name="AggOrange 4 3 2 3 2 6" xfId="26963" xr:uid="{00000000-0005-0000-0000-000026210000}"/>
    <cellStyle name="AggOrange 4 3 2 3 2 7" xfId="30952" xr:uid="{00000000-0005-0000-0000-000027210000}"/>
    <cellStyle name="AggOrange 4 3 2 3 2 8" xfId="34783" xr:uid="{00000000-0005-0000-0000-000028210000}"/>
    <cellStyle name="AggOrange 4 3 2 3 2 9" xfId="38674" xr:uid="{00000000-0005-0000-0000-000029210000}"/>
    <cellStyle name="AggOrange 4 3 2 3 3" xfId="4852" xr:uid="{00000000-0005-0000-0000-00002A210000}"/>
    <cellStyle name="AggOrange 4 3 2 3 3 10" xfId="41836" xr:uid="{00000000-0005-0000-0000-00002B210000}"/>
    <cellStyle name="AggOrange 4 3 2 3 3 2" xfId="10380" xr:uid="{00000000-0005-0000-0000-00002C210000}"/>
    <cellStyle name="AggOrange 4 3 2 3 3 3" xfId="14287" xr:uid="{00000000-0005-0000-0000-00002D210000}"/>
    <cellStyle name="AggOrange 4 3 2 3 3 4" xfId="18379" xr:uid="{00000000-0005-0000-0000-00002E210000}"/>
    <cellStyle name="AggOrange 4 3 2 3 3 5" xfId="22309" xr:uid="{00000000-0005-0000-0000-00002F210000}"/>
    <cellStyle name="AggOrange 4 3 2 3 3 6" xfId="26335" xr:uid="{00000000-0005-0000-0000-000030210000}"/>
    <cellStyle name="AggOrange 4 3 2 3 3 7" xfId="30324" xr:uid="{00000000-0005-0000-0000-000031210000}"/>
    <cellStyle name="AggOrange 4 3 2 3 3 8" xfId="34155" xr:uid="{00000000-0005-0000-0000-000032210000}"/>
    <cellStyle name="AggOrange 4 3 2 3 3 9" xfId="38046" xr:uid="{00000000-0005-0000-0000-000033210000}"/>
    <cellStyle name="AggOrange 4 3 2 3 4" xfId="8714" xr:uid="{00000000-0005-0000-0000-000034210000}"/>
    <cellStyle name="AggOrange 4 3 2 3 5" xfId="12630" xr:uid="{00000000-0005-0000-0000-000035210000}"/>
    <cellStyle name="AggOrange 4 3 2 3 6" xfId="16723" xr:uid="{00000000-0005-0000-0000-000036210000}"/>
    <cellStyle name="AggOrange 4 3 2 3 7" xfId="20666" xr:uid="{00000000-0005-0000-0000-000037210000}"/>
    <cellStyle name="AggOrange 4 3 2 3 8" xfId="24684" xr:uid="{00000000-0005-0000-0000-000038210000}"/>
    <cellStyle name="AggOrange 4 3 2 3 9" xfId="28688" xr:uid="{00000000-0005-0000-0000-000039210000}"/>
    <cellStyle name="AggOrange 4 3 2 4" xfId="3674" xr:uid="{00000000-0005-0000-0000-00003A210000}"/>
    <cellStyle name="AggOrange 4 3 2 4 10" xfId="40658" xr:uid="{00000000-0005-0000-0000-00003B210000}"/>
    <cellStyle name="AggOrange 4 3 2 4 2" xfId="9202" xr:uid="{00000000-0005-0000-0000-00003C210000}"/>
    <cellStyle name="AggOrange 4 3 2 4 3" xfId="13109" xr:uid="{00000000-0005-0000-0000-00003D210000}"/>
    <cellStyle name="AggOrange 4 3 2 4 4" xfId="17201" xr:uid="{00000000-0005-0000-0000-00003E210000}"/>
    <cellStyle name="AggOrange 4 3 2 4 5" xfId="21131" xr:uid="{00000000-0005-0000-0000-00003F210000}"/>
    <cellStyle name="AggOrange 4 3 2 4 6" xfId="25157" xr:uid="{00000000-0005-0000-0000-000040210000}"/>
    <cellStyle name="AggOrange 4 3 2 4 7" xfId="29146" xr:uid="{00000000-0005-0000-0000-000041210000}"/>
    <cellStyle name="AggOrange 4 3 2 4 8" xfId="32977" xr:uid="{00000000-0005-0000-0000-000042210000}"/>
    <cellStyle name="AggOrange 4 3 2 4 9" xfId="36868" xr:uid="{00000000-0005-0000-0000-000043210000}"/>
    <cellStyle name="AggOrange 4 3 2 5" xfId="5654" xr:uid="{00000000-0005-0000-0000-000044210000}"/>
    <cellStyle name="AggOrange 4 3 2 5 10" xfId="42638" xr:uid="{00000000-0005-0000-0000-000045210000}"/>
    <cellStyle name="AggOrange 4 3 2 5 2" xfId="11182" xr:uid="{00000000-0005-0000-0000-000046210000}"/>
    <cellStyle name="AggOrange 4 3 2 5 3" xfId="15089" xr:uid="{00000000-0005-0000-0000-000047210000}"/>
    <cellStyle name="AggOrange 4 3 2 5 4" xfId="19181" xr:uid="{00000000-0005-0000-0000-000048210000}"/>
    <cellStyle name="AggOrange 4 3 2 5 5" xfId="23111" xr:uid="{00000000-0005-0000-0000-000049210000}"/>
    <cellStyle name="AggOrange 4 3 2 5 6" xfId="27137" xr:uid="{00000000-0005-0000-0000-00004A210000}"/>
    <cellStyle name="AggOrange 4 3 2 5 7" xfId="31126" xr:uid="{00000000-0005-0000-0000-00004B210000}"/>
    <cellStyle name="AggOrange 4 3 2 5 8" xfId="34957" xr:uid="{00000000-0005-0000-0000-00004C210000}"/>
    <cellStyle name="AggOrange 4 3 2 5 9" xfId="38848" xr:uid="{00000000-0005-0000-0000-00004D210000}"/>
    <cellStyle name="AggOrange 4 3 2 6" xfId="6666" xr:uid="{00000000-0005-0000-0000-00004E210000}"/>
    <cellStyle name="AggOrange 4 3 2 7" xfId="7984" xr:uid="{00000000-0005-0000-0000-00004F210000}"/>
    <cellStyle name="AggOrange 4 3 2 8" xfId="7240" xr:uid="{00000000-0005-0000-0000-000050210000}"/>
    <cellStyle name="AggOrange 4 3 2 9" xfId="16049" xr:uid="{00000000-0005-0000-0000-000051210000}"/>
    <cellStyle name="AggOrange 4 3 3" xfId="2728" xr:uid="{00000000-0005-0000-0000-000052210000}"/>
    <cellStyle name="AggOrange 4 3 3 10" xfId="28237" xr:uid="{00000000-0005-0000-0000-000053210000}"/>
    <cellStyle name="AggOrange 4 3 3 11" xfId="32060" xr:uid="{00000000-0005-0000-0000-000054210000}"/>
    <cellStyle name="AggOrange 4 3 3 12" xfId="35967" xr:uid="{00000000-0005-0000-0000-000055210000}"/>
    <cellStyle name="AggOrange 4 3 3 13" xfId="39757" xr:uid="{00000000-0005-0000-0000-000056210000}"/>
    <cellStyle name="AggOrange 4 3 3 2" xfId="5029" xr:uid="{00000000-0005-0000-0000-000057210000}"/>
    <cellStyle name="AggOrange 4 3 3 2 10" xfId="42013" xr:uid="{00000000-0005-0000-0000-000058210000}"/>
    <cellStyle name="AggOrange 4 3 3 2 2" xfId="10557" xr:uid="{00000000-0005-0000-0000-000059210000}"/>
    <cellStyle name="AggOrange 4 3 3 2 3" xfId="14464" xr:uid="{00000000-0005-0000-0000-00005A210000}"/>
    <cellStyle name="AggOrange 4 3 3 2 4" xfId="18556" xr:uid="{00000000-0005-0000-0000-00005B210000}"/>
    <cellStyle name="AggOrange 4 3 3 2 5" xfId="22486" xr:uid="{00000000-0005-0000-0000-00005C210000}"/>
    <cellStyle name="AggOrange 4 3 3 2 6" xfId="26512" xr:uid="{00000000-0005-0000-0000-00005D210000}"/>
    <cellStyle name="AggOrange 4 3 3 2 7" xfId="30501" xr:uid="{00000000-0005-0000-0000-00005E210000}"/>
    <cellStyle name="AggOrange 4 3 3 2 8" xfId="34332" xr:uid="{00000000-0005-0000-0000-00005F210000}"/>
    <cellStyle name="AggOrange 4 3 3 2 9" xfId="38223" xr:uid="{00000000-0005-0000-0000-000060210000}"/>
    <cellStyle name="AggOrange 4 3 3 3" xfId="4401" xr:uid="{00000000-0005-0000-0000-000061210000}"/>
    <cellStyle name="AggOrange 4 3 3 3 10" xfId="41385" xr:uid="{00000000-0005-0000-0000-000062210000}"/>
    <cellStyle name="AggOrange 4 3 3 3 2" xfId="9929" xr:uid="{00000000-0005-0000-0000-000063210000}"/>
    <cellStyle name="AggOrange 4 3 3 3 3" xfId="13836" xr:uid="{00000000-0005-0000-0000-000064210000}"/>
    <cellStyle name="AggOrange 4 3 3 3 4" xfId="17928" xr:uid="{00000000-0005-0000-0000-000065210000}"/>
    <cellStyle name="AggOrange 4 3 3 3 5" xfId="21858" xr:uid="{00000000-0005-0000-0000-000066210000}"/>
    <cellStyle name="AggOrange 4 3 3 3 6" xfId="25884" xr:uid="{00000000-0005-0000-0000-000067210000}"/>
    <cellStyle name="AggOrange 4 3 3 3 7" xfId="29873" xr:uid="{00000000-0005-0000-0000-000068210000}"/>
    <cellStyle name="AggOrange 4 3 3 3 8" xfId="33704" xr:uid="{00000000-0005-0000-0000-000069210000}"/>
    <cellStyle name="AggOrange 4 3 3 3 9" xfId="37595" xr:uid="{00000000-0005-0000-0000-00006A210000}"/>
    <cellStyle name="AggOrange 4 3 3 4" xfId="6110" xr:uid="{00000000-0005-0000-0000-00006B210000}"/>
    <cellStyle name="AggOrange 4 3 3 4 10" xfId="43088" xr:uid="{00000000-0005-0000-0000-00006C210000}"/>
    <cellStyle name="AggOrange 4 3 3 4 2" xfId="11639" xr:uid="{00000000-0005-0000-0000-00006D210000}"/>
    <cellStyle name="AggOrange 4 3 3 4 3" xfId="15543" xr:uid="{00000000-0005-0000-0000-00006E210000}"/>
    <cellStyle name="AggOrange 4 3 3 4 4" xfId="19637" xr:uid="{00000000-0005-0000-0000-00006F210000}"/>
    <cellStyle name="AggOrange 4 3 3 4 5" xfId="23564" xr:uid="{00000000-0005-0000-0000-000070210000}"/>
    <cellStyle name="AggOrange 4 3 3 4 6" xfId="27591" xr:uid="{00000000-0005-0000-0000-000071210000}"/>
    <cellStyle name="AggOrange 4 3 3 4 7" xfId="31576" xr:uid="{00000000-0005-0000-0000-000072210000}"/>
    <cellStyle name="AggOrange 4 3 3 4 8" xfId="35409" xr:uid="{00000000-0005-0000-0000-000073210000}"/>
    <cellStyle name="AggOrange 4 3 3 4 9" xfId="39298" xr:uid="{00000000-0005-0000-0000-000074210000}"/>
    <cellStyle name="AggOrange 4 3 3 5" xfId="8263" xr:uid="{00000000-0005-0000-0000-000075210000}"/>
    <cellStyle name="AggOrange 4 3 3 6" xfId="12179" xr:uid="{00000000-0005-0000-0000-000076210000}"/>
    <cellStyle name="AggOrange 4 3 3 7" xfId="16272" xr:uid="{00000000-0005-0000-0000-000077210000}"/>
    <cellStyle name="AggOrange 4 3 3 8" xfId="20215" xr:uid="{00000000-0005-0000-0000-000078210000}"/>
    <cellStyle name="AggOrange 4 3 3 9" xfId="24233" xr:uid="{00000000-0005-0000-0000-000079210000}"/>
    <cellStyle name="AggOrange 4 3 4" xfId="3178" xr:uid="{00000000-0005-0000-0000-00007A210000}"/>
    <cellStyle name="AggOrange 4 3 4 10" xfId="32510" xr:uid="{00000000-0005-0000-0000-00007B210000}"/>
    <cellStyle name="AggOrange 4 3 4 11" xfId="36417" xr:uid="{00000000-0005-0000-0000-00007C210000}"/>
    <cellStyle name="AggOrange 4 3 4 12" xfId="40207" xr:uid="{00000000-0005-0000-0000-00007D210000}"/>
    <cellStyle name="AggOrange 4 3 4 2" xfId="5479" xr:uid="{00000000-0005-0000-0000-00007E210000}"/>
    <cellStyle name="AggOrange 4 3 4 2 10" xfId="42463" xr:uid="{00000000-0005-0000-0000-00007F210000}"/>
    <cellStyle name="AggOrange 4 3 4 2 2" xfId="11007" xr:uid="{00000000-0005-0000-0000-000080210000}"/>
    <cellStyle name="AggOrange 4 3 4 2 3" xfId="14914" xr:uid="{00000000-0005-0000-0000-000081210000}"/>
    <cellStyle name="AggOrange 4 3 4 2 4" xfId="19006" xr:uid="{00000000-0005-0000-0000-000082210000}"/>
    <cellStyle name="AggOrange 4 3 4 2 5" xfId="22936" xr:uid="{00000000-0005-0000-0000-000083210000}"/>
    <cellStyle name="AggOrange 4 3 4 2 6" xfId="26962" xr:uid="{00000000-0005-0000-0000-000084210000}"/>
    <cellStyle name="AggOrange 4 3 4 2 7" xfId="30951" xr:uid="{00000000-0005-0000-0000-000085210000}"/>
    <cellStyle name="AggOrange 4 3 4 2 8" xfId="34782" xr:uid="{00000000-0005-0000-0000-000086210000}"/>
    <cellStyle name="AggOrange 4 3 4 2 9" xfId="38673" xr:uid="{00000000-0005-0000-0000-000087210000}"/>
    <cellStyle name="AggOrange 4 3 4 3" xfId="4851" xr:uid="{00000000-0005-0000-0000-000088210000}"/>
    <cellStyle name="AggOrange 4 3 4 3 10" xfId="41835" xr:uid="{00000000-0005-0000-0000-000089210000}"/>
    <cellStyle name="AggOrange 4 3 4 3 2" xfId="10379" xr:uid="{00000000-0005-0000-0000-00008A210000}"/>
    <cellStyle name="AggOrange 4 3 4 3 3" xfId="14286" xr:uid="{00000000-0005-0000-0000-00008B210000}"/>
    <cellStyle name="AggOrange 4 3 4 3 4" xfId="18378" xr:uid="{00000000-0005-0000-0000-00008C210000}"/>
    <cellStyle name="AggOrange 4 3 4 3 5" xfId="22308" xr:uid="{00000000-0005-0000-0000-00008D210000}"/>
    <cellStyle name="AggOrange 4 3 4 3 6" xfId="26334" xr:uid="{00000000-0005-0000-0000-00008E210000}"/>
    <cellStyle name="AggOrange 4 3 4 3 7" xfId="30323" xr:uid="{00000000-0005-0000-0000-00008F210000}"/>
    <cellStyle name="AggOrange 4 3 4 3 8" xfId="34154" xr:uid="{00000000-0005-0000-0000-000090210000}"/>
    <cellStyle name="AggOrange 4 3 4 3 9" xfId="38045" xr:uid="{00000000-0005-0000-0000-000091210000}"/>
    <cellStyle name="AggOrange 4 3 4 4" xfId="8713" xr:uid="{00000000-0005-0000-0000-000092210000}"/>
    <cellStyle name="AggOrange 4 3 4 5" xfId="12629" xr:uid="{00000000-0005-0000-0000-000093210000}"/>
    <cellStyle name="AggOrange 4 3 4 6" xfId="16722" xr:uid="{00000000-0005-0000-0000-000094210000}"/>
    <cellStyle name="AggOrange 4 3 4 7" xfId="20665" xr:uid="{00000000-0005-0000-0000-000095210000}"/>
    <cellStyle name="AggOrange 4 3 4 8" xfId="24683" xr:uid="{00000000-0005-0000-0000-000096210000}"/>
    <cellStyle name="AggOrange 4 3 4 9" xfId="28687" xr:uid="{00000000-0005-0000-0000-000097210000}"/>
    <cellStyle name="AggOrange 4 3 5" xfId="3673" xr:uid="{00000000-0005-0000-0000-000098210000}"/>
    <cellStyle name="AggOrange 4 3 5 10" xfId="40657" xr:uid="{00000000-0005-0000-0000-000099210000}"/>
    <cellStyle name="AggOrange 4 3 5 2" xfId="9201" xr:uid="{00000000-0005-0000-0000-00009A210000}"/>
    <cellStyle name="AggOrange 4 3 5 3" xfId="13108" xr:uid="{00000000-0005-0000-0000-00009B210000}"/>
    <cellStyle name="AggOrange 4 3 5 4" xfId="17200" xr:uid="{00000000-0005-0000-0000-00009C210000}"/>
    <cellStyle name="AggOrange 4 3 5 5" xfId="21130" xr:uid="{00000000-0005-0000-0000-00009D210000}"/>
    <cellStyle name="AggOrange 4 3 5 6" xfId="25156" xr:uid="{00000000-0005-0000-0000-00009E210000}"/>
    <cellStyle name="AggOrange 4 3 5 7" xfId="29145" xr:uid="{00000000-0005-0000-0000-00009F210000}"/>
    <cellStyle name="AggOrange 4 3 5 8" xfId="32976" xr:uid="{00000000-0005-0000-0000-0000A0210000}"/>
    <cellStyle name="AggOrange 4 3 5 9" xfId="36867" xr:uid="{00000000-0005-0000-0000-0000A1210000}"/>
    <cellStyle name="AggOrange 4 3 6" xfId="5653" xr:uid="{00000000-0005-0000-0000-0000A2210000}"/>
    <cellStyle name="AggOrange 4 3 6 10" xfId="42637" xr:uid="{00000000-0005-0000-0000-0000A3210000}"/>
    <cellStyle name="AggOrange 4 3 6 2" xfId="11181" xr:uid="{00000000-0005-0000-0000-0000A4210000}"/>
    <cellStyle name="AggOrange 4 3 6 3" xfId="15088" xr:uid="{00000000-0005-0000-0000-0000A5210000}"/>
    <cellStyle name="AggOrange 4 3 6 4" xfId="19180" xr:uid="{00000000-0005-0000-0000-0000A6210000}"/>
    <cellStyle name="AggOrange 4 3 6 5" xfId="23110" xr:uid="{00000000-0005-0000-0000-0000A7210000}"/>
    <cellStyle name="AggOrange 4 3 6 6" xfId="27136" xr:uid="{00000000-0005-0000-0000-0000A8210000}"/>
    <cellStyle name="AggOrange 4 3 6 7" xfId="31125" xr:uid="{00000000-0005-0000-0000-0000A9210000}"/>
    <cellStyle name="AggOrange 4 3 6 8" xfId="34956" xr:uid="{00000000-0005-0000-0000-0000AA210000}"/>
    <cellStyle name="AggOrange 4 3 6 9" xfId="38847" xr:uid="{00000000-0005-0000-0000-0000AB210000}"/>
    <cellStyle name="AggOrange 4 3 7" xfId="6665" xr:uid="{00000000-0005-0000-0000-0000AC210000}"/>
    <cellStyle name="AggOrange 4 3 8" xfId="7985" xr:uid="{00000000-0005-0000-0000-0000AD210000}"/>
    <cellStyle name="AggOrange 4 3 9" xfId="7202" xr:uid="{00000000-0005-0000-0000-0000AE210000}"/>
    <cellStyle name="AggOrange 4 4" xfId="215" xr:uid="{00000000-0005-0000-0000-0000AF210000}"/>
    <cellStyle name="AggOrange 4 4 10" xfId="16048" xr:uid="{00000000-0005-0000-0000-0000B0210000}"/>
    <cellStyle name="AggOrange 4 4 11" xfId="16156" xr:uid="{00000000-0005-0000-0000-0000B1210000}"/>
    <cellStyle name="AggOrange 4 4 12" xfId="23960" xr:uid="{00000000-0005-0000-0000-0000B2210000}"/>
    <cellStyle name="AggOrange 4 4 13" xfId="28043" xr:uid="{00000000-0005-0000-0000-0000B3210000}"/>
    <cellStyle name="AggOrange 4 4 14" xfId="28135" xr:uid="{00000000-0005-0000-0000-0000B4210000}"/>
    <cellStyle name="AggOrange 4 4 15" xfId="35805" xr:uid="{00000000-0005-0000-0000-0000B5210000}"/>
    <cellStyle name="AggOrange 4 4 2" xfId="216" xr:uid="{00000000-0005-0000-0000-0000B6210000}"/>
    <cellStyle name="AggOrange 4 4 2 10" xfId="7232" xr:uid="{00000000-0005-0000-0000-0000B7210000}"/>
    <cellStyle name="AggOrange 4 4 2 11" xfId="23959" xr:uid="{00000000-0005-0000-0000-0000B8210000}"/>
    <cellStyle name="AggOrange 4 4 2 12" xfId="28042" xr:uid="{00000000-0005-0000-0000-0000B9210000}"/>
    <cellStyle name="AggOrange 4 4 2 13" xfId="24047" xr:uid="{00000000-0005-0000-0000-0000BA210000}"/>
    <cellStyle name="AggOrange 4 4 2 14" xfId="35804" xr:uid="{00000000-0005-0000-0000-0000BB210000}"/>
    <cellStyle name="AggOrange 4 4 2 2" xfId="2731" xr:uid="{00000000-0005-0000-0000-0000BC210000}"/>
    <cellStyle name="AggOrange 4 4 2 2 10" xfId="28240" xr:uid="{00000000-0005-0000-0000-0000BD210000}"/>
    <cellStyle name="AggOrange 4 4 2 2 11" xfId="32063" xr:uid="{00000000-0005-0000-0000-0000BE210000}"/>
    <cellStyle name="AggOrange 4 4 2 2 12" xfId="35970" xr:uid="{00000000-0005-0000-0000-0000BF210000}"/>
    <cellStyle name="AggOrange 4 4 2 2 13" xfId="39760" xr:uid="{00000000-0005-0000-0000-0000C0210000}"/>
    <cellStyle name="AggOrange 4 4 2 2 2" xfId="5032" xr:uid="{00000000-0005-0000-0000-0000C1210000}"/>
    <cellStyle name="AggOrange 4 4 2 2 2 10" xfId="42016" xr:uid="{00000000-0005-0000-0000-0000C2210000}"/>
    <cellStyle name="AggOrange 4 4 2 2 2 2" xfId="10560" xr:uid="{00000000-0005-0000-0000-0000C3210000}"/>
    <cellStyle name="AggOrange 4 4 2 2 2 3" xfId="14467" xr:uid="{00000000-0005-0000-0000-0000C4210000}"/>
    <cellStyle name="AggOrange 4 4 2 2 2 4" xfId="18559" xr:uid="{00000000-0005-0000-0000-0000C5210000}"/>
    <cellStyle name="AggOrange 4 4 2 2 2 5" xfId="22489" xr:uid="{00000000-0005-0000-0000-0000C6210000}"/>
    <cellStyle name="AggOrange 4 4 2 2 2 6" xfId="26515" xr:uid="{00000000-0005-0000-0000-0000C7210000}"/>
    <cellStyle name="AggOrange 4 4 2 2 2 7" xfId="30504" xr:uid="{00000000-0005-0000-0000-0000C8210000}"/>
    <cellStyle name="AggOrange 4 4 2 2 2 8" xfId="34335" xr:uid="{00000000-0005-0000-0000-0000C9210000}"/>
    <cellStyle name="AggOrange 4 4 2 2 2 9" xfId="38226" xr:uid="{00000000-0005-0000-0000-0000CA210000}"/>
    <cellStyle name="AggOrange 4 4 2 2 3" xfId="4404" xr:uid="{00000000-0005-0000-0000-0000CB210000}"/>
    <cellStyle name="AggOrange 4 4 2 2 3 10" xfId="41388" xr:uid="{00000000-0005-0000-0000-0000CC210000}"/>
    <cellStyle name="AggOrange 4 4 2 2 3 2" xfId="9932" xr:uid="{00000000-0005-0000-0000-0000CD210000}"/>
    <cellStyle name="AggOrange 4 4 2 2 3 3" xfId="13839" xr:uid="{00000000-0005-0000-0000-0000CE210000}"/>
    <cellStyle name="AggOrange 4 4 2 2 3 4" xfId="17931" xr:uid="{00000000-0005-0000-0000-0000CF210000}"/>
    <cellStyle name="AggOrange 4 4 2 2 3 5" xfId="21861" xr:uid="{00000000-0005-0000-0000-0000D0210000}"/>
    <cellStyle name="AggOrange 4 4 2 2 3 6" xfId="25887" xr:uid="{00000000-0005-0000-0000-0000D1210000}"/>
    <cellStyle name="AggOrange 4 4 2 2 3 7" xfId="29876" xr:uid="{00000000-0005-0000-0000-0000D2210000}"/>
    <cellStyle name="AggOrange 4 4 2 2 3 8" xfId="33707" xr:uid="{00000000-0005-0000-0000-0000D3210000}"/>
    <cellStyle name="AggOrange 4 4 2 2 3 9" xfId="37598" xr:uid="{00000000-0005-0000-0000-0000D4210000}"/>
    <cellStyle name="AggOrange 4 4 2 2 4" xfId="6113" xr:uid="{00000000-0005-0000-0000-0000D5210000}"/>
    <cellStyle name="AggOrange 4 4 2 2 4 10" xfId="43091" xr:uid="{00000000-0005-0000-0000-0000D6210000}"/>
    <cellStyle name="AggOrange 4 4 2 2 4 2" xfId="11642" xr:uid="{00000000-0005-0000-0000-0000D7210000}"/>
    <cellStyle name="AggOrange 4 4 2 2 4 3" xfId="15546" xr:uid="{00000000-0005-0000-0000-0000D8210000}"/>
    <cellStyle name="AggOrange 4 4 2 2 4 4" xfId="19640" xr:uid="{00000000-0005-0000-0000-0000D9210000}"/>
    <cellStyle name="AggOrange 4 4 2 2 4 5" xfId="23567" xr:uid="{00000000-0005-0000-0000-0000DA210000}"/>
    <cellStyle name="AggOrange 4 4 2 2 4 6" xfId="27594" xr:uid="{00000000-0005-0000-0000-0000DB210000}"/>
    <cellStyle name="AggOrange 4 4 2 2 4 7" xfId="31579" xr:uid="{00000000-0005-0000-0000-0000DC210000}"/>
    <cellStyle name="AggOrange 4 4 2 2 4 8" xfId="35412" xr:uid="{00000000-0005-0000-0000-0000DD210000}"/>
    <cellStyle name="AggOrange 4 4 2 2 4 9" xfId="39301" xr:uid="{00000000-0005-0000-0000-0000DE210000}"/>
    <cellStyle name="AggOrange 4 4 2 2 5" xfId="8266" xr:uid="{00000000-0005-0000-0000-0000DF210000}"/>
    <cellStyle name="AggOrange 4 4 2 2 6" xfId="12182" xr:uid="{00000000-0005-0000-0000-0000E0210000}"/>
    <cellStyle name="AggOrange 4 4 2 2 7" xfId="16275" xr:uid="{00000000-0005-0000-0000-0000E1210000}"/>
    <cellStyle name="AggOrange 4 4 2 2 8" xfId="20218" xr:uid="{00000000-0005-0000-0000-0000E2210000}"/>
    <cellStyle name="AggOrange 4 4 2 2 9" xfId="24236" xr:uid="{00000000-0005-0000-0000-0000E3210000}"/>
    <cellStyle name="AggOrange 4 4 2 3" xfId="3181" xr:uid="{00000000-0005-0000-0000-0000E4210000}"/>
    <cellStyle name="AggOrange 4 4 2 3 10" xfId="32513" xr:uid="{00000000-0005-0000-0000-0000E5210000}"/>
    <cellStyle name="AggOrange 4 4 2 3 11" xfId="36420" xr:uid="{00000000-0005-0000-0000-0000E6210000}"/>
    <cellStyle name="AggOrange 4 4 2 3 12" xfId="40210" xr:uid="{00000000-0005-0000-0000-0000E7210000}"/>
    <cellStyle name="AggOrange 4 4 2 3 2" xfId="5482" xr:uid="{00000000-0005-0000-0000-0000E8210000}"/>
    <cellStyle name="AggOrange 4 4 2 3 2 10" xfId="42466" xr:uid="{00000000-0005-0000-0000-0000E9210000}"/>
    <cellStyle name="AggOrange 4 4 2 3 2 2" xfId="11010" xr:uid="{00000000-0005-0000-0000-0000EA210000}"/>
    <cellStyle name="AggOrange 4 4 2 3 2 3" xfId="14917" xr:uid="{00000000-0005-0000-0000-0000EB210000}"/>
    <cellStyle name="AggOrange 4 4 2 3 2 4" xfId="19009" xr:uid="{00000000-0005-0000-0000-0000EC210000}"/>
    <cellStyle name="AggOrange 4 4 2 3 2 5" xfId="22939" xr:uid="{00000000-0005-0000-0000-0000ED210000}"/>
    <cellStyle name="AggOrange 4 4 2 3 2 6" xfId="26965" xr:uid="{00000000-0005-0000-0000-0000EE210000}"/>
    <cellStyle name="AggOrange 4 4 2 3 2 7" xfId="30954" xr:uid="{00000000-0005-0000-0000-0000EF210000}"/>
    <cellStyle name="AggOrange 4 4 2 3 2 8" xfId="34785" xr:uid="{00000000-0005-0000-0000-0000F0210000}"/>
    <cellStyle name="AggOrange 4 4 2 3 2 9" xfId="38676" xr:uid="{00000000-0005-0000-0000-0000F1210000}"/>
    <cellStyle name="AggOrange 4 4 2 3 3" xfId="4854" xr:uid="{00000000-0005-0000-0000-0000F2210000}"/>
    <cellStyle name="AggOrange 4 4 2 3 3 10" xfId="41838" xr:uid="{00000000-0005-0000-0000-0000F3210000}"/>
    <cellStyle name="AggOrange 4 4 2 3 3 2" xfId="10382" xr:uid="{00000000-0005-0000-0000-0000F4210000}"/>
    <cellStyle name="AggOrange 4 4 2 3 3 3" xfId="14289" xr:uid="{00000000-0005-0000-0000-0000F5210000}"/>
    <cellStyle name="AggOrange 4 4 2 3 3 4" xfId="18381" xr:uid="{00000000-0005-0000-0000-0000F6210000}"/>
    <cellStyle name="AggOrange 4 4 2 3 3 5" xfId="22311" xr:uid="{00000000-0005-0000-0000-0000F7210000}"/>
    <cellStyle name="AggOrange 4 4 2 3 3 6" xfId="26337" xr:uid="{00000000-0005-0000-0000-0000F8210000}"/>
    <cellStyle name="AggOrange 4 4 2 3 3 7" xfId="30326" xr:uid="{00000000-0005-0000-0000-0000F9210000}"/>
    <cellStyle name="AggOrange 4 4 2 3 3 8" xfId="34157" xr:uid="{00000000-0005-0000-0000-0000FA210000}"/>
    <cellStyle name="AggOrange 4 4 2 3 3 9" xfId="38048" xr:uid="{00000000-0005-0000-0000-0000FB210000}"/>
    <cellStyle name="AggOrange 4 4 2 3 4" xfId="8716" xr:uid="{00000000-0005-0000-0000-0000FC210000}"/>
    <cellStyle name="AggOrange 4 4 2 3 5" xfId="12632" xr:uid="{00000000-0005-0000-0000-0000FD210000}"/>
    <cellStyle name="AggOrange 4 4 2 3 6" xfId="16725" xr:uid="{00000000-0005-0000-0000-0000FE210000}"/>
    <cellStyle name="AggOrange 4 4 2 3 7" xfId="20668" xr:uid="{00000000-0005-0000-0000-0000FF210000}"/>
    <cellStyle name="AggOrange 4 4 2 3 8" xfId="24686" xr:uid="{00000000-0005-0000-0000-000000220000}"/>
    <cellStyle name="AggOrange 4 4 2 3 9" xfId="28690" xr:uid="{00000000-0005-0000-0000-000001220000}"/>
    <cellStyle name="AggOrange 4 4 2 4" xfId="3676" xr:uid="{00000000-0005-0000-0000-000002220000}"/>
    <cellStyle name="AggOrange 4 4 2 4 10" xfId="40660" xr:uid="{00000000-0005-0000-0000-000003220000}"/>
    <cellStyle name="AggOrange 4 4 2 4 2" xfId="9204" xr:uid="{00000000-0005-0000-0000-000004220000}"/>
    <cellStyle name="AggOrange 4 4 2 4 3" xfId="13111" xr:uid="{00000000-0005-0000-0000-000005220000}"/>
    <cellStyle name="AggOrange 4 4 2 4 4" xfId="17203" xr:uid="{00000000-0005-0000-0000-000006220000}"/>
    <cellStyle name="AggOrange 4 4 2 4 5" xfId="21133" xr:uid="{00000000-0005-0000-0000-000007220000}"/>
    <cellStyle name="AggOrange 4 4 2 4 6" xfId="25159" xr:uid="{00000000-0005-0000-0000-000008220000}"/>
    <cellStyle name="AggOrange 4 4 2 4 7" xfId="29148" xr:uid="{00000000-0005-0000-0000-000009220000}"/>
    <cellStyle name="AggOrange 4 4 2 4 8" xfId="32979" xr:uid="{00000000-0005-0000-0000-00000A220000}"/>
    <cellStyle name="AggOrange 4 4 2 4 9" xfId="36870" xr:uid="{00000000-0005-0000-0000-00000B220000}"/>
    <cellStyle name="AggOrange 4 4 2 5" xfId="5656" xr:uid="{00000000-0005-0000-0000-00000C220000}"/>
    <cellStyle name="AggOrange 4 4 2 5 10" xfId="42640" xr:uid="{00000000-0005-0000-0000-00000D220000}"/>
    <cellStyle name="AggOrange 4 4 2 5 2" xfId="11184" xr:uid="{00000000-0005-0000-0000-00000E220000}"/>
    <cellStyle name="AggOrange 4 4 2 5 3" xfId="15091" xr:uid="{00000000-0005-0000-0000-00000F220000}"/>
    <cellStyle name="AggOrange 4 4 2 5 4" xfId="19183" xr:uid="{00000000-0005-0000-0000-000010220000}"/>
    <cellStyle name="AggOrange 4 4 2 5 5" xfId="23113" xr:uid="{00000000-0005-0000-0000-000011220000}"/>
    <cellStyle name="AggOrange 4 4 2 5 6" xfId="27139" xr:uid="{00000000-0005-0000-0000-000012220000}"/>
    <cellStyle name="AggOrange 4 4 2 5 7" xfId="31128" xr:uid="{00000000-0005-0000-0000-000013220000}"/>
    <cellStyle name="AggOrange 4 4 2 5 8" xfId="34959" xr:uid="{00000000-0005-0000-0000-000014220000}"/>
    <cellStyle name="AggOrange 4 4 2 5 9" xfId="38850" xr:uid="{00000000-0005-0000-0000-000015220000}"/>
    <cellStyle name="AggOrange 4 4 2 6" xfId="6668" xr:uid="{00000000-0005-0000-0000-000016220000}"/>
    <cellStyle name="AggOrange 4 4 2 7" xfId="7982" xr:uid="{00000000-0005-0000-0000-000017220000}"/>
    <cellStyle name="AggOrange 4 4 2 8" xfId="7241" xr:uid="{00000000-0005-0000-0000-000018220000}"/>
    <cellStyle name="AggOrange 4 4 2 9" xfId="16047" xr:uid="{00000000-0005-0000-0000-000019220000}"/>
    <cellStyle name="AggOrange 4 4 3" xfId="2730" xr:uid="{00000000-0005-0000-0000-00001A220000}"/>
    <cellStyle name="AggOrange 4 4 3 10" xfId="28239" xr:uid="{00000000-0005-0000-0000-00001B220000}"/>
    <cellStyle name="AggOrange 4 4 3 11" xfId="32062" xr:uid="{00000000-0005-0000-0000-00001C220000}"/>
    <cellStyle name="AggOrange 4 4 3 12" xfId="35969" xr:uid="{00000000-0005-0000-0000-00001D220000}"/>
    <cellStyle name="AggOrange 4 4 3 13" xfId="39759" xr:uid="{00000000-0005-0000-0000-00001E220000}"/>
    <cellStyle name="AggOrange 4 4 3 2" xfId="5031" xr:uid="{00000000-0005-0000-0000-00001F220000}"/>
    <cellStyle name="AggOrange 4 4 3 2 10" xfId="42015" xr:uid="{00000000-0005-0000-0000-000020220000}"/>
    <cellStyle name="AggOrange 4 4 3 2 2" xfId="10559" xr:uid="{00000000-0005-0000-0000-000021220000}"/>
    <cellStyle name="AggOrange 4 4 3 2 3" xfId="14466" xr:uid="{00000000-0005-0000-0000-000022220000}"/>
    <cellStyle name="AggOrange 4 4 3 2 4" xfId="18558" xr:uid="{00000000-0005-0000-0000-000023220000}"/>
    <cellStyle name="AggOrange 4 4 3 2 5" xfId="22488" xr:uid="{00000000-0005-0000-0000-000024220000}"/>
    <cellStyle name="AggOrange 4 4 3 2 6" xfId="26514" xr:uid="{00000000-0005-0000-0000-000025220000}"/>
    <cellStyle name="AggOrange 4 4 3 2 7" xfId="30503" xr:uid="{00000000-0005-0000-0000-000026220000}"/>
    <cellStyle name="AggOrange 4 4 3 2 8" xfId="34334" xr:uid="{00000000-0005-0000-0000-000027220000}"/>
    <cellStyle name="AggOrange 4 4 3 2 9" xfId="38225" xr:uid="{00000000-0005-0000-0000-000028220000}"/>
    <cellStyle name="AggOrange 4 4 3 3" xfId="4403" xr:uid="{00000000-0005-0000-0000-000029220000}"/>
    <cellStyle name="AggOrange 4 4 3 3 10" xfId="41387" xr:uid="{00000000-0005-0000-0000-00002A220000}"/>
    <cellStyle name="AggOrange 4 4 3 3 2" xfId="9931" xr:uid="{00000000-0005-0000-0000-00002B220000}"/>
    <cellStyle name="AggOrange 4 4 3 3 3" xfId="13838" xr:uid="{00000000-0005-0000-0000-00002C220000}"/>
    <cellStyle name="AggOrange 4 4 3 3 4" xfId="17930" xr:uid="{00000000-0005-0000-0000-00002D220000}"/>
    <cellStyle name="AggOrange 4 4 3 3 5" xfId="21860" xr:uid="{00000000-0005-0000-0000-00002E220000}"/>
    <cellStyle name="AggOrange 4 4 3 3 6" xfId="25886" xr:uid="{00000000-0005-0000-0000-00002F220000}"/>
    <cellStyle name="AggOrange 4 4 3 3 7" xfId="29875" xr:uid="{00000000-0005-0000-0000-000030220000}"/>
    <cellStyle name="AggOrange 4 4 3 3 8" xfId="33706" xr:uid="{00000000-0005-0000-0000-000031220000}"/>
    <cellStyle name="AggOrange 4 4 3 3 9" xfId="37597" xr:uid="{00000000-0005-0000-0000-000032220000}"/>
    <cellStyle name="AggOrange 4 4 3 4" xfId="6112" xr:uid="{00000000-0005-0000-0000-000033220000}"/>
    <cellStyle name="AggOrange 4 4 3 4 10" xfId="43090" xr:uid="{00000000-0005-0000-0000-000034220000}"/>
    <cellStyle name="AggOrange 4 4 3 4 2" xfId="11641" xr:uid="{00000000-0005-0000-0000-000035220000}"/>
    <cellStyle name="AggOrange 4 4 3 4 3" xfId="15545" xr:uid="{00000000-0005-0000-0000-000036220000}"/>
    <cellStyle name="AggOrange 4 4 3 4 4" xfId="19639" xr:uid="{00000000-0005-0000-0000-000037220000}"/>
    <cellStyle name="AggOrange 4 4 3 4 5" xfId="23566" xr:uid="{00000000-0005-0000-0000-000038220000}"/>
    <cellStyle name="AggOrange 4 4 3 4 6" xfId="27593" xr:uid="{00000000-0005-0000-0000-000039220000}"/>
    <cellStyle name="AggOrange 4 4 3 4 7" xfId="31578" xr:uid="{00000000-0005-0000-0000-00003A220000}"/>
    <cellStyle name="AggOrange 4 4 3 4 8" xfId="35411" xr:uid="{00000000-0005-0000-0000-00003B220000}"/>
    <cellStyle name="AggOrange 4 4 3 4 9" xfId="39300" xr:uid="{00000000-0005-0000-0000-00003C220000}"/>
    <cellStyle name="AggOrange 4 4 3 5" xfId="8265" xr:uid="{00000000-0005-0000-0000-00003D220000}"/>
    <cellStyle name="AggOrange 4 4 3 6" xfId="12181" xr:uid="{00000000-0005-0000-0000-00003E220000}"/>
    <cellStyle name="AggOrange 4 4 3 7" xfId="16274" xr:uid="{00000000-0005-0000-0000-00003F220000}"/>
    <cellStyle name="AggOrange 4 4 3 8" xfId="20217" xr:uid="{00000000-0005-0000-0000-000040220000}"/>
    <cellStyle name="AggOrange 4 4 3 9" xfId="24235" xr:uid="{00000000-0005-0000-0000-000041220000}"/>
    <cellStyle name="AggOrange 4 4 4" xfId="3180" xr:uid="{00000000-0005-0000-0000-000042220000}"/>
    <cellStyle name="AggOrange 4 4 4 10" xfId="32512" xr:uid="{00000000-0005-0000-0000-000043220000}"/>
    <cellStyle name="AggOrange 4 4 4 11" xfId="36419" xr:uid="{00000000-0005-0000-0000-000044220000}"/>
    <cellStyle name="AggOrange 4 4 4 12" xfId="40209" xr:uid="{00000000-0005-0000-0000-000045220000}"/>
    <cellStyle name="AggOrange 4 4 4 2" xfId="5481" xr:uid="{00000000-0005-0000-0000-000046220000}"/>
    <cellStyle name="AggOrange 4 4 4 2 10" xfId="42465" xr:uid="{00000000-0005-0000-0000-000047220000}"/>
    <cellStyle name="AggOrange 4 4 4 2 2" xfId="11009" xr:uid="{00000000-0005-0000-0000-000048220000}"/>
    <cellStyle name="AggOrange 4 4 4 2 3" xfId="14916" xr:uid="{00000000-0005-0000-0000-000049220000}"/>
    <cellStyle name="AggOrange 4 4 4 2 4" xfId="19008" xr:uid="{00000000-0005-0000-0000-00004A220000}"/>
    <cellStyle name="AggOrange 4 4 4 2 5" xfId="22938" xr:uid="{00000000-0005-0000-0000-00004B220000}"/>
    <cellStyle name="AggOrange 4 4 4 2 6" xfId="26964" xr:uid="{00000000-0005-0000-0000-00004C220000}"/>
    <cellStyle name="AggOrange 4 4 4 2 7" xfId="30953" xr:uid="{00000000-0005-0000-0000-00004D220000}"/>
    <cellStyle name="AggOrange 4 4 4 2 8" xfId="34784" xr:uid="{00000000-0005-0000-0000-00004E220000}"/>
    <cellStyle name="AggOrange 4 4 4 2 9" xfId="38675" xr:uid="{00000000-0005-0000-0000-00004F220000}"/>
    <cellStyle name="AggOrange 4 4 4 3" xfId="4853" xr:uid="{00000000-0005-0000-0000-000050220000}"/>
    <cellStyle name="AggOrange 4 4 4 3 10" xfId="41837" xr:uid="{00000000-0005-0000-0000-000051220000}"/>
    <cellStyle name="AggOrange 4 4 4 3 2" xfId="10381" xr:uid="{00000000-0005-0000-0000-000052220000}"/>
    <cellStyle name="AggOrange 4 4 4 3 3" xfId="14288" xr:uid="{00000000-0005-0000-0000-000053220000}"/>
    <cellStyle name="AggOrange 4 4 4 3 4" xfId="18380" xr:uid="{00000000-0005-0000-0000-000054220000}"/>
    <cellStyle name="AggOrange 4 4 4 3 5" xfId="22310" xr:uid="{00000000-0005-0000-0000-000055220000}"/>
    <cellStyle name="AggOrange 4 4 4 3 6" xfId="26336" xr:uid="{00000000-0005-0000-0000-000056220000}"/>
    <cellStyle name="AggOrange 4 4 4 3 7" xfId="30325" xr:uid="{00000000-0005-0000-0000-000057220000}"/>
    <cellStyle name="AggOrange 4 4 4 3 8" xfId="34156" xr:uid="{00000000-0005-0000-0000-000058220000}"/>
    <cellStyle name="AggOrange 4 4 4 3 9" xfId="38047" xr:uid="{00000000-0005-0000-0000-000059220000}"/>
    <cellStyle name="AggOrange 4 4 4 4" xfId="8715" xr:uid="{00000000-0005-0000-0000-00005A220000}"/>
    <cellStyle name="AggOrange 4 4 4 5" xfId="12631" xr:uid="{00000000-0005-0000-0000-00005B220000}"/>
    <cellStyle name="AggOrange 4 4 4 6" xfId="16724" xr:uid="{00000000-0005-0000-0000-00005C220000}"/>
    <cellStyle name="AggOrange 4 4 4 7" xfId="20667" xr:uid="{00000000-0005-0000-0000-00005D220000}"/>
    <cellStyle name="AggOrange 4 4 4 8" xfId="24685" xr:uid="{00000000-0005-0000-0000-00005E220000}"/>
    <cellStyle name="AggOrange 4 4 4 9" xfId="28689" xr:uid="{00000000-0005-0000-0000-00005F220000}"/>
    <cellStyle name="AggOrange 4 4 5" xfId="3675" xr:uid="{00000000-0005-0000-0000-000060220000}"/>
    <cellStyle name="AggOrange 4 4 5 10" xfId="40659" xr:uid="{00000000-0005-0000-0000-000061220000}"/>
    <cellStyle name="AggOrange 4 4 5 2" xfId="9203" xr:uid="{00000000-0005-0000-0000-000062220000}"/>
    <cellStyle name="AggOrange 4 4 5 3" xfId="13110" xr:uid="{00000000-0005-0000-0000-000063220000}"/>
    <cellStyle name="AggOrange 4 4 5 4" xfId="17202" xr:uid="{00000000-0005-0000-0000-000064220000}"/>
    <cellStyle name="AggOrange 4 4 5 5" xfId="21132" xr:uid="{00000000-0005-0000-0000-000065220000}"/>
    <cellStyle name="AggOrange 4 4 5 6" xfId="25158" xr:uid="{00000000-0005-0000-0000-000066220000}"/>
    <cellStyle name="AggOrange 4 4 5 7" xfId="29147" xr:uid="{00000000-0005-0000-0000-000067220000}"/>
    <cellStyle name="AggOrange 4 4 5 8" xfId="32978" xr:uid="{00000000-0005-0000-0000-000068220000}"/>
    <cellStyle name="AggOrange 4 4 5 9" xfId="36869" xr:uid="{00000000-0005-0000-0000-000069220000}"/>
    <cellStyle name="AggOrange 4 4 6" xfId="5655" xr:uid="{00000000-0005-0000-0000-00006A220000}"/>
    <cellStyle name="AggOrange 4 4 6 10" xfId="42639" xr:uid="{00000000-0005-0000-0000-00006B220000}"/>
    <cellStyle name="AggOrange 4 4 6 2" xfId="11183" xr:uid="{00000000-0005-0000-0000-00006C220000}"/>
    <cellStyle name="AggOrange 4 4 6 3" xfId="15090" xr:uid="{00000000-0005-0000-0000-00006D220000}"/>
    <cellStyle name="AggOrange 4 4 6 4" xfId="19182" xr:uid="{00000000-0005-0000-0000-00006E220000}"/>
    <cellStyle name="AggOrange 4 4 6 5" xfId="23112" xr:uid="{00000000-0005-0000-0000-00006F220000}"/>
    <cellStyle name="AggOrange 4 4 6 6" xfId="27138" xr:uid="{00000000-0005-0000-0000-000070220000}"/>
    <cellStyle name="AggOrange 4 4 6 7" xfId="31127" xr:uid="{00000000-0005-0000-0000-000071220000}"/>
    <cellStyle name="AggOrange 4 4 6 8" xfId="34958" xr:uid="{00000000-0005-0000-0000-000072220000}"/>
    <cellStyle name="AggOrange 4 4 6 9" xfId="38849" xr:uid="{00000000-0005-0000-0000-000073220000}"/>
    <cellStyle name="AggOrange 4 4 7" xfId="6667" xr:uid="{00000000-0005-0000-0000-000074220000}"/>
    <cellStyle name="AggOrange 4 4 8" xfId="7983" xr:uid="{00000000-0005-0000-0000-000075220000}"/>
    <cellStyle name="AggOrange 4 4 9" xfId="7203" xr:uid="{00000000-0005-0000-0000-000076220000}"/>
    <cellStyle name="AggOrange 4 5" xfId="2725" xr:uid="{00000000-0005-0000-0000-000077220000}"/>
    <cellStyle name="AggOrange 4 5 10" xfId="28234" xr:uid="{00000000-0005-0000-0000-000078220000}"/>
    <cellStyle name="AggOrange 4 5 11" xfId="32057" xr:uid="{00000000-0005-0000-0000-000079220000}"/>
    <cellStyle name="AggOrange 4 5 12" xfId="35964" xr:uid="{00000000-0005-0000-0000-00007A220000}"/>
    <cellStyle name="AggOrange 4 5 13" xfId="39754" xr:uid="{00000000-0005-0000-0000-00007B220000}"/>
    <cellStyle name="AggOrange 4 5 2" xfId="5026" xr:uid="{00000000-0005-0000-0000-00007C220000}"/>
    <cellStyle name="AggOrange 4 5 2 10" xfId="42010" xr:uid="{00000000-0005-0000-0000-00007D220000}"/>
    <cellStyle name="AggOrange 4 5 2 2" xfId="10554" xr:uid="{00000000-0005-0000-0000-00007E220000}"/>
    <cellStyle name="AggOrange 4 5 2 3" xfId="14461" xr:uid="{00000000-0005-0000-0000-00007F220000}"/>
    <cellStyle name="AggOrange 4 5 2 4" xfId="18553" xr:uid="{00000000-0005-0000-0000-000080220000}"/>
    <cellStyle name="AggOrange 4 5 2 5" xfId="22483" xr:uid="{00000000-0005-0000-0000-000081220000}"/>
    <cellStyle name="AggOrange 4 5 2 6" xfId="26509" xr:uid="{00000000-0005-0000-0000-000082220000}"/>
    <cellStyle name="AggOrange 4 5 2 7" xfId="30498" xr:uid="{00000000-0005-0000-0000-000083220000}"/>
    <cellStyle name="AggOrange 4 5 2 8" xfId="34329" xr:uid="{00000000-0005-0000-0000-000084220000}"/>
    <cellStyle name="AggOrange 4 5 2 9" xfId="38220" xr:uid="{00000000-0005-0000-0000-000085220000}"/>
    <cellStyle name="AggOrange 4 5 3" xfId="4398" xr:uid="{00000000-0005-0000-0000-000086220000}"/>
    <cellStyle name="AggOrange 4 5 3 10" xfId="41382" xr:uid="{00000000-0005-0000-0000-000087220000}"/>
    <cellStyle name="AggOrange 4 5 3 2" xfId="9926" xr:uid="{00000000-0005-0000-0000-000088220000}"/>
    <cellStyle name="AggOrange 4 5 3 3" xfId="13833" xr:uid="{00000000-0005-0000-0000-000089220000}"/>
    <cellStyle name="AggOrange 4 5 3 4" xfId="17925" xr:uid="{00000000-0005-0000-0000-00008A220000}"/>
    <cellStyle name="AggOrange 4 5 3 5" xfId="21855" xr:uid="{00000000-0005-0000-0000-00008B220000}"/>
    <cellStyle name="AggOrange 4 5 3 6" xfId="25881" xr:uid="{00000000-0005-0000-0000-00008C220000}"/>
    <cellStyle name="AggOrange 4 5 3 7" xfId="29870" xr:uid="{00000000-0005-0000-0000-00008D220000}"/>
    <cellStyle name="AggOrange 4 5 3 8" xfId="33701" xr:uid="{00000000-0005-0000-0000-00008E220000}"/>
    <cellStyle name="AggOrange 4 5 3 9" xfId="37592" xr:uid="{00000000-0005-0000-0000-00008F220000}"/>
    <cellStyle name="AggOrange 4 5 4" xfId="6107" xr:uid="{00000000-0005-0000-0000-000090220000}"/>
    <cellStyle name="AggOrange 4 5 4 10" xfId="43085" xr:uid="{00000000-0005-0000-0000-000091220000}"/>
    <cellStyle name="AggOrange 4 5 4 2" xfId="11636" xr:uid="{00000000-0005-0000-0000-000092220000}"/>
    <cellStyle name="AggOrange 4 5 4 3" xfId="15540" xr:uid="{00000000-0005-0000-0000-000093220000}"/>
    <cellStyle name="AggOrange 4 5 4 4" xfId="19634" xr:uid="{00000000-0005-0000-0000-000094220000}"/>
    <cellStyle name="AggOrange 4 5 4 5" xfId="23561" xr:uid="{00000000-0005-0000-0000-000095220000}"/>
    <cellStyle name="AggOrange 4 5 4 6" xfId="27588" xr:uid="{00000000-0005-0000-0000-000096220000}"/>
    <cellStyle name="AggOrange 4 5 4 7" xfId="31573" xr:uid="{00000000-0005-0000-0000-000097220000}"/>
    <cellStyle name="AggOrange 4 5 4 8" xfId="35406" xr:uid="{00000000-0005-0000-0000-000098220000}"/>
    <cellStyle name="AggOrange 4 5 4 9" xfId="39295" xr:uid="{00000000-0005-0000-0000-000099220000}"/>
    <cellStyle name="AggOrange 4 5 5" xfId="8260" xr:uid="{00000000-0005-0000-0000-00009A220000}"/>
    <cellStyle name="AggOrange 4 5 6" xfId="12176" xr:uid="{00000000-0005-0000-0000-00009B220000}"/>
    <cellStyle name="AggOrange 4 5 7" xfId="16269" xr:uid="{00000000-0005-0000-0000-00009C220000}"/>
    <cellStyle name="AggOrange 4 5 8" xfId="20212" xr:uid="{00000000-0005-0000-0000-00009D220000}"/>
    <cellStyle name="AggOrange 4 5 9" xfId="24230" xr:uid="{00000000-0005-0000-0000-00009E220000}"/>
    <cellStyle name="AggOrange 4 6" xfId="3175" xr:uid="{00000000-0005-0000-0000-00009F220000}"/>
    <cellStyle name="AggOrange 4 6 10" xfId="32507" xr:uid="{00000000-0005-0000-0000-0000A0220000}"/>
    <cellStyle name="AggOrange 4 6 11" xfId="36414" xr:uid="{00000000-0005-0000-0000-0000A1220000}"/>
    <cellStyle name="AggOrange 4 6 12" xfId="40204" xr:uid="{00000000-0005-0000-0000-0000A2220000}"/>
    <cellStyle name="AggOrange 4 6 2" xfId="5476" xr:uid="{00000000-0005-0000-0000-0000A3220000}"/>
    <cellStyle name="AggOrange 4 6 2 10" xfId="42460" xr:uid="{00000000-0005-0000-0000-0000A4220000}"/>
    <cellStyle name="AggOrange 4 6 2 2" xfId="11004" xr:uid="{00000000-0005-0000-0000-0000A5220000}"/>
    <cellStyle name="AggOrange 4 6 2 3" xfId="14911" xr:uid="{00000000-0005-0000-0000-0000A6220000}"/>
    <cellStyle name="AggOrange 4 6 2 4" xfId="19003" xr:uid="{00000000-0005-0000-0000-0000A7220000}"/>
    <cellStyle name="AggOrange 4 6 2 5" xfId="22933" xr:uid="{00000000-0005-0000-0000-0000A8220000}"/>
    <cellStyle name="AggOrange 4 6 2 6" xfId="26959" xr:uid="{00000000-0005-0000-0000-0000A9220000}"/>
    <cellStyle name="AggOrange 4 6 2 7" xfId="30948" xr:uid="{00000000-0005-0000-0000-0000AA220000}"/>
    <cellStyle name="AggOrange 4 6 2 8" xfId="34779" xr:uid="{00000000-0005-0000-0000-0000AB220000}"/>
    <cellStyle name="AggOrange 4 6 2 9" xfId="38670" xr:uid="{00000000-0005-0000-0000-0000AC220000}"/>
    <cellStyle name="AggOrange 4 6 3" xfId="4848" xr:uid="{00000000-0005-0000-0000-0000AD220000}"/>
    <cellStyle name="AggOrange 4 6 3 10" xfId="41832" xr:uid="{00000000-0005-0000-0000-0000AE220000}"/>
    <cellStyle name="AggOrange 4 6 3 2" xfId="10376" xr:uid="{00000000-0005-0000-0000-0000AF220000}"/>
    <cellStyle name="AggOrange 4 6 3 3" xfId="14283" xr:uid="{00000000-0005-0000-0000-0000B0220000}"/>
    <cellStyle name="AggOrange 4 6 3 4" xfId="18375" xr:uid="{00000000-0005-0000-0000-0000B1220000}"/>
    <cellStyle name="AggOrange 4 6 3 5" xfId="22305" xr:uid="{00000000-0005-0000-0000-0000B2220000}"/>
    <cellStyle name="AggOrange 4 6 3 6" xfId="26331" xr:uid="{00000000-0005-0000-0000-0000B3220000}"/>
    <cellStyle name="AggOrange 4 6 3 7" xfId="30320" xr:uid="{00000000-0005-0000-0000-0000B4220000}"/>
    <cellStyle name="AggOrange 4 6 3 8" xfId="34151" xr:uid="{00000000-0005-0000-0000-0000B5220000}"/>
    <cellStyle name="AggOrange 4 6 3 9" xfId="38042" xr:uid="{00000000-0005-0000-0000-0000B6220000}"/>
    <cellStyle name="AggOrange 4 6 4" xfId="8710" xr:uid="{00000000-0005-0000-0000-0000B7220000}"/>
    <cellStyle name="AggOrange 4 6 5" xfId="12626" xr:uid="{00000000-0005-0000-0000-0000B8220000}"/>
    <cellStyle name="AggOrange 4 6 6" xfId="16719" xr:uid="{00000000-0005-0000-0000-0000B9220000}"/>
    <cellStyle name="AggOrange 4 6 7" xfId="20662" xr:uid="{00000000-0005-0000-0000-0000BA220000}"/>
    <cellStyle name="AggOrange 4 6 8" xfId="24680" xr:uid="{00000000-0005-0000-0000-0000BB220000}"/>
    <cellStyle name="AggOrange 4 6 9" xfId="28684" xr:uid="{00000000-0005-0000-0000-0000BC220000}"/>
    <cellStyle name="AggOrange 4 7" xfId="3670" xr:uid="{00000000-0005-0000-0000-0000BD220000}"/>
    <cellStyle name="AggOrange 4 7 10" xfId="40654" xr:uid="{00000000-0005-0000-0000-0000BE220000}"/>
    <cellStyle name="AggOrange 4 7 2" xfId="9198" xr:uid="{00000000-0005-0000-0000-0000BF220000}"/>
    <cellStyle name="AggOrange 4 7 3" xfId="13105" xr:uid="{00000000-0005-0000-0000-0000C0220000}"/>
    <cellStyle name="AggOrange 4 7 4" xfId="17197" xr:uid="{00000000-0005-0000-0000-0000C1220000}"/>
    <cellStyle name="AggOrange 4 7 5" xfId="21127" xr:uid="{00000000-0005-0000-0000-0000C2220000}"/>
    <cellStyle name="AggOrange 4 7 6" xfId="25153" xr:uid="{00000000-0005-0000-0000-0000C3220000}"/>
    <cellStyle name="AggOrange 4 7 7" xfId="29142" xr:uid="{00000000-0005-0000-0000-0000C4220000}"/>
    <cellStyle name="AggOrange 4 7 8" xfId="32973" xr:uid="{00000000-0005-0000-0000-0000C5220000}"/>
    <cellStyle name="AggOrange 4 7 9" xfId="36864" xr:uid="{00000000-0005-0000-0000-0000C6220000}"/>
    <cellStyle name="AggOrange 4 8" xfId="5650" xr:uid="{00000000-0005-0000-0000-0000C7220000}"/>
    <cellStyle name="AggOrange 4 8 10" xfId="42634" xr:uid="{00000000-0005-0000-0000-0000C8220000}"/>
    <cellStyle name="AggOrange 4 8 2" xfId="11178" xr:uid="{00000000-0005-0000-0000-0000C9220000}"/>
    <cellStyle name="AggOrange 4 8 3" xfId="15085" xr:uid="{00000000-0005-0000-0000-0000CA220000}"/>
    <cellStyle name="AggOrange 4 8 4" xfId="19177" xr:uid="{00000000-0005-0000-0000-0000CB220000}"/>
    <cellStyle name="AggOrange 4 8 5" xfId="23107" xr:uid="{00000000-0005-0000-0000-0000CC220000}"/>
    <cellStyle name="AggOrange 4 8 6" xfId="27133" xr:uid="{00000000-0005-0000-0000-0000CD220000}"/>
    <cellStyle name="AggOrange 4 8 7" xfId="31122" xr:uid="{00000000-0005-0000-0000-0000CE220000}"/>
    <cellStyle name="AggOrange 4 8 8" xfId="34953" xr:uid="{00000000-0005-0000-0000-0000CF220000}"/>
    <cellStyle name="AggOrange 4 8 9" xfId="38844" xr:uid="{00000000-0005-0000-0000-0000D0220000}"/>
    <cellStyle name="AggOrange 4 9" xfId="6662" xr:uid="{00000000-0005-0000-0000-0000D1220000}"/>
    <cellStyle name="AggOrange 5" xfId="217" xr:uid="{00000000-0005-0000-0000-0000D2220000}"/>
    <cellStyle name="AggOrange 5 10" xfId="7190" xr:uid="{00000000-0005-0000-0000-0000D3220000}"/>
    <cellStyle name="AggOrange 5 11" xfId="23958" xr:uid="{00000000-0005-0000-0000-0000D4220000}"/>
    <cellStyle name="AggOrange 5 12" xfId="28041" xr:uid="{00000000-0005-0000-0000-0000D5220000}"/>
    <cellStyle name="AggOrange 5 13" xfId="24046" xr:uid="{00000000-0005-0000-0000-0000D6220000}"/>
    <cellStyle name="AggOrange 5 14" xfId="35803" xr:uid="{00000000-0005-0000-0000-0000D7220000}"/>
    <cellStyle name="AggOrange 5 2" xfId="2732" xr:uid="{00000000-0005-0000-0000-0000D8220000}"/>
    <cellStyle name="AggOrange 5 2 10" xfId="28241" xr:uid="{00000000-0005-0000-0000-0000D9220000}"/>
    <cellStyle name="AggOrange 5 2 11" xfId="32064" xr:uid="{00000000-0005-0000-0000-0000DA220000}"/>
    <cellStyle name="AggOrange 5 2 12" xfId="35971" xr:uid="{00000000-0005-0000-0000-0000DB220000}"/>
    <cellStyle name="AggOrange 5 2 13" xfId="39761" xr:uid="{00000000-0005-0000-0000-0000DC220000}"/>
    <cellStyle name="AggOrange 5 2 2" xfId="5033" xr:uid="{00000000-0005-0000-0000-0000DD220000}"/>
    <cellStyle name="AggOrange 5 2 2 10" xfId="42017" xr:uid="{00000000-0005-0000-0000-0000DE220000}"/>
    <cellStyle name="AggOrange 5 2 2 2" xfId="10561" xr:uid="{00000000-0005-0000-0000-0000DF220000}"/>
    <cellStyle name="AggOrange 5 2 2 3" xfId="14468" xr:uid="{00000000-0005-0000-0000-0000E0220000}"/>
    <cellStyle name="AggOrange 5 2 2 4" xfId="18560" xr:uid="{00000000-0005-0000-0000-0000E1220000}"/>
    <cellStyle name="AggOrange 5 2 2 5" xfId="22490" xr:uid="{00000000-0005-0000-0000-0000E2220000}"/>
    <cellStyle name="AggOrange 5 2 2 6" xfId="26516" xr:uid="{00000000-0005-0000-0000-0000E3220000}"/>
    <cellStyle name="AggOrange 5 2 2 7" xfId="30505" xr:uid="{00000000-0005-0000-0000-0000E4220000}"/>
    <cellStyle name="AggOrange 5 2 2 8" xfId="34336" xr:uid="{00000000-0005-0000-0000-0000E5220000}"/>
    <cellStyle name="AggOrange 5 2 2 9" xfId="38227" xr:uid="{00000000-0005-0000-0000-0000E6220000}"/>
    <cellStyle name="AggOrange 5 2 3" xfId="4405" xr:uid="{00000000-0005-0000-0000-0000E7220000}"/>
    <cellStyle name="AggOrange 5 2 3 10" xfId="41389" xr:uid="{00000000-0005-0000-0000-0000E8220000}"/>
    <cellStyle name="AggOrange 5 2 3 2" xfId="9933" xr:uid="{00000000-0005-0000-0000-0000E9220000}"/>
    <cellStyle name="AggOrange 5 2 3 3" xfId="13840" xr:uid="{00000000-0005-0000-0000-0000EA220000}"/>
    <cellStyle name="AggOrange 5 2 3 4" xfId="17932" xr:uid="{00000000-0005-0000-0000-0000EB220000}"/>
    <cellStyle name="AggOrange 5 2 3 5" xfId="21862" xr:uid="{00000000-0005-0000-0000-0000EC220000}"/>
    <cellStyle name="AggOrange 5 2 3 6" xfId="25888" xr:uid="{00000000-0005-0000-0000-0000ED220000}"/>
    <cellStyle name="AggOrange 5 2 3 7" xfId="29877" xr:uid="{00000000-0005-0000-0000-0000EE220000}"/>
    <cellStyle name="AggOrange 5 2 3 8" xfId="33708" xr:uid="{00000000-0005-0000-0000-0000EF220000}"/>
    <cellStyle name="AggOrange 5 2 3 9" xfId="37599" xr:uid="{00000000-0005-0000-0000-0000F0220000}"/>
    <cellStyle name="AggOrange 5 2 4" xfId="6114" xr:uid="{00000000-0005-0000-0000-0000F1220000}"/>
    <cellStyle name="AggOrange 5 2 4 10" xfId="43092" xr:uid="{00000000-0005-0000-0000-0000F2220000}"/>
    <cellStyle name="AggOrange 5 2 4 2" xfId="11643" xr:uid="{00000000-0005-0000-0000-0000F3220000}"/>
    <cellStyle name="AggOrange 5 2 4 3" xfId="15547" xr:uid="{00000000-0005-0000-0000-0000F4220000}"/>
    <cellStyle name="AggOrange 5 2 4 4" xfId="19641" xr:uid="{00000000-0005-0000-0000-0000F5220000}"/>
    <cellStyle name="AggOrange 5 2 4 5" xfId="23568" xr:uid="{00000000-0005-0000-0000-0000F6220000}"/>
    <cellStyle name="AggOrange 5 2 4 6" xfId="27595" xr:uid="{00000000-0005-0000-0000-0000F7220000}"/>
    <cellStyle name="AggOrange 5 2 4 7" xfId="31580" xr:uid="{00000000-0005-0000-0000-0000F8220000}"/>
    <cellStyle name="AggOrange 5 2 4 8" xfId="35413" xr:uid="{00000000-0005-0000-0000-0000F9220000}"/>
    <cellStyle name="AggOrange 5 2 4 9" xfId="39302" xr:uid="{00000000-0005-0000-0000-0000FA220000}"/>
    <cellStyle name="AggOrange 5 2 5" xfId="8267" xr:uid="{00000000-0005-0000-0000-0000FB220000}"/>
    <cellStyle name="AggOrange 5 2 6" xfId="12183" xr:uid="{00000000-0005-0000-0000-0000FC220000}"/>
    <cellStyle name="AggOrange 5 2 7" xfId="16276" xr:uid="{00000000-0005-0000-0000-0000FD220000}"/>
    <cellStyle name="AggOrange 5 2 8" xfId="20219" xr:uid="{00000000-0005-0000-0000-0000FE220000}"/>
    <cellStyle name="AggOrange 5 2 9" xfId="24237" xr:uid="{00000000-0005-0000-0000-0000FF220000}"/>
    <cellStyle name="AggOrange 5 3" xfId="3182" xr:uid="{00000000-0005-0000-0000-000000230000}"/>
    <cellStyle name="AggOrange 5 3 10" xfId="32514" xr:uid="{00000000-0005-0000-0000-000001230000}"/>
    <cellStyle name="AggOrange 5 3 11" xfId="36421" xr:uid="{00000000-0005-0000-0000-000002230000}"/>
    <cellStyle name="AggOrange 5 3 12" xfId="40211" xr:uid="{00000000-0005-0000-0000-000003230000}"/>
    <cellStyle name="AggOrange 5 3 2" xfId="5483" xr:uid="{00000000-0005-0000-0000-000004230000}"/>
    <cellStyle name="AggOrange 5 3 2 10" xfId="42467" xr:uid="{00000000-0005-0000-0000-000005230000}"/>
    <cellStyle name="AggOrange 5 3 2 2" xfId="11011" xr:uid="{00000000-0005-0000-0000-000006230000}"/>
    <cellStyle name="AggOrange 5 3 2 3" xfId="14918" xr:uid="{00000000-0005-0000-0000-000007230000}"/>
    <cellStyle name="AggOrange 5 3 2 4" xfId="19010" xr:uid="{00000000-0005-0000-0000-000008230000}"/>
    <cellStyle name="AggOrange 5 3 2 5" xfId="22940" xr:uid="{00000000-0005-0000-0000-000009230000}"/>
    <cellStyle name="AggOrange 5 3 2 6" xfId="26966" xr:uid="{00000000-0005-0000-0000-00000A230000}"/>
    <cellStyle name="AggOrange 5 3 2 7" xfId="30955" xr:uid="{00000000-0005-0000-0000-00000B230000}"/>
    <cellStyle name="AggOrange 5 3 2 8" xfId="34786" xr:uid="{00000000-0005-0000-0000-00000C230000}"/>
    <cellStyle name="AggOrange 5 3 2 9" xfId="38677" xr:uid="{00000000-0005-0000-0000-00000D230000}"/>
    <cellStyle name="AggOrange 5 3 3" xfId="4855" xr:uid="{00000000-0005-0000-0000-00000E230000}"/>
    <cellStyle name="AggOrange 5 3 3 10" xfId="41839" xr:uid="{00000000-0005-0000-0000-00000F230000}"/>
    <cellStyle name="AggOrange 5 3 3 2" xfId="10383" xr:uid="{00000000-0005-0000-0000-000010230000}"/>
    <cellStyle name="AggOrange 5 3 3 3" xfId="14290" xr:uid="{00000000-0005-0000-0000-000011230000}"/>
    <cellStyle name="AggOrange 5 3 3 4" xfId="18382" xr:uid="{00000000-0005-0000-0000-000012230000}"/>
    <cellStyle name="AggOrange 5 3 3 5" xfId="22312" xr:uid="{00000000-0005-0000-0000-000013230000}"/>
    <cellStyle name="AggOrange 5 3 3 6" xfId="26338" xr:uid="{00000000-0005-0000-0000-000014230000}"/>
    <cellStyle name="AggOrange 5 3 3 7" xfId="30327" xr:uid="{00000000-0005-0000-0000-000015230000}"/>
    <cellStyle name="AggOrange 5 3 3 8" xfId="34158" xr:uid="{00000000-0005-0000-0000-000016230000}"/>
    <cellStyle name="AggOrange 5 3 3 9" xfId="38049" xr:uid="{00000000-0005-0000-0000-000017230000}"/>
    <cellStyle name="AggOrange 5 3 4" xfId="8717" xr:uid="{00000000-0005-0000-0000-000018230000}"/>
    <cellStyle name="AggOrange 5 3 5" xfId="12633" xr:uid="{00000000-0005-0000-0000-000019230000}"/>
    <cellStyle name="AggOrange 5 3 6" xfId="16726" xr:uid="{00000000-0005-0000-0000-00001A230000}"/>
    <cellStyle name="AggOrange 5 3 7" xfId="20669" xr:uid="{00000000-0005-0000-0000-00001B230000}"/>
    <cellStyle name="AggOrange 5 3 8" xfId="24687" xr:uid="{00000000-0005-0000-0000-00001C230000}"/>
    <cellStyle name="AggOrange 5 3 9" xfId="28691" xr:uid="{00000000-0005-0000-0000-00001D230000}"/>
    <cellStyle name="AggOrange 5 4" xfId="3677" xr:uid="{00000000-0005-0000-0000-00001E230000}"/>
    <cellStyle name="AggOrange 5 4 10" xfId="40661" xr:uid="{00000000-0005-0000-0000-00001F230000}"/>
    <cellStyle name="AggOrange 5 4 2" xfId="9205" xr:uid="{00000000-0005-0000-0000-000020230000}"/>
    <cellStyle name="AggOrange 5 4 3" xfId="13112" xr:uid="{00000000-0005-0000-0000-000021230000}"/>
    <cellStyle name="AggOrange 5 4 4" xfId="17204" xr:uid="{00000000-0005-0000-0000-000022230000}"/>
    <cellStyle name="AggOrange 5 4 5" xfId="21134" xr:uid="{00000000-0005-0000-0000-000023230000}"/>
    <cellStyle name="AggOrange 5 4 6" xfId="25160" xr:uid="{00000000-0005-0000-0000-000024230000}"/>
    <cellStyle name="AggOrange 5 4 7" xfId="29149" xr:uid="{00000000-0005-0000-0000-000025230000}"/>
    <cellStyle name="AggOrange 5 4 8" xfId="32980" xr:uid="{00000000-0005-0000-0000-000026230000}"/>
    <cellStyle name="AggOrange 5 4 9" xfId="36871" xr:uid="{00000000-0005-0000-0000-000027230000}"/>
    <cellStyle name="AggOrange 5 5" xfId="5657" xr:uid="{00000000-0005-0000-0000-000028230000}"/>
    <cellStyle name="AggOrange 5 5 10" xfId="42641" xr:uid="{00000000-0005-0000-0000-000029230000}"/>
    <cellStyle name="AggOrange 5 5 2" xfId="11185" xr:uid="{00000000-0005-0000-0000-00002A230000}"/>
    <cellStyle name="AggOrange 5 5 3" xfId="15092" xr:uid="{00000000-0005-0000-0000-00002B230000}"/>
    <cellStyle name="AggOrange 5 5 4" xfId="19184" xr:uid="{00000000-0005-0000-0000-00002C230000}"/>
    <cellStyle name="AggOrange 5 5 5" xfId="23114" xr:uid="{00000000-0005-0000-0000-00002D230000}"/>
    <cellStyle name="AggOrange 5 5 6" xfId="27140" xr:uid="{00000000-0005-0000-0000-00002E230000}"/>
    <cellStyle name="AggOrange 5 5 7" xfId="31129" xr:uid="{00000000-0005-0000-0000-00002F230000}"/>
    <cellStyle name="AggOrange 5 5 8" xfId="34960" xr:uid="{00000000-0005-0000-0000-000030230000}"/>
    <cellStyle name="AggOrange 5 5 9" xfId="38851" xr:uid="{00000000-0005-0000-0000-000031230000}"/>
    <cellStyle name="AggOrange 5 6" xfId="6669" xr:uid="{00000000-0005-0000-0000-000032230000}"/>
    <cellStyle name="AggOrange 5 7" xfId="7981" xr:uid="{00000000-0005-0000-0000-000033230000}"/>
    <cellStyle name="AggOrange 5 8" xfId="7204" xr:uid="{00000000-0005-0000-0000-000034230000}"/>
    <cellStyle name="AggOrange 5 9" xfId="16046" xr:uid="{00000000-0005-0000-0000-000035230000}"/>
    <cellStyle name="AggOrange 6" xfId="2609" xr:uid="{00000000-0005-0000-0000-000036230000}"/>
    <cellStyle name="AggOrange 6 10" xfId="28143" xr:uid="{00000000-0005-0000-0000-000037230000}"/>
    <cellStyle name="AggOrange 6 11" xfId="31963" xr:uid="{00000000-0005-0000-0000-000038230000}"/>
    <cellStyle name="AggOrange 6 12" xfId="39668" xr:uid="{00000000-0005-0000-0000-000039230000}"/>
    <cellStyle name="AggOrange 6 2" xfId="3086" xr:uid="{00000000-0005-0000-0000-00003A230000}"/>
    <cellStyle name="AggOrange 6 2 10" xfId="28595" xr:uid="{00000000-0005-0000-0000-00003B230000}"/>
    <cellStyle name="AggOrange 6 2 11" xfId="32418" xr:uid="{00000000-0005-0000-0000-00003C230000}"/>
    <cellStyle name="AggOrange 6 2 12" xfId="36325" xr:uid="{00000000-0005-0000-0000-00003D230000}"/>
    <cellStyle name="AggOrange 6 2 13" xfId="40115" xr:uid="{00000000-0005-0000-0000-00003E230000}"/>
    <cellStyle name="AggOrange 6 2 2" xfId="5387" xr:uid="{00000000-0005-0000-0000-00003F230000}"/>
    <cellStyle name="AggOrange 6 2 2 10" xfId="42371" xr:uid="{00000000-0005-0000-0000-000040230000}"/>
    <cellStyle name="AggOrange 6 2 2 2" xfId="10915" xr:uid="{00000000-0005-0000-0000-000041230000}"/>
    <cellStyle name="AggOrange 6 2 2 3" xfId="14822" xr:uid="{00000000-0005-0000-0000-000042230000}"/>
    <cellStyle name="AggOrange 6 2 2 4" xfId="18914" xr:uid="{00000000-0005-0000-0000-000043230000}"/>
    <cellStyle name="AggOrange 6 2 2 5" xfId="22844" xr:uid="{00000000-0005-0000-0000-000044230000}"/>
    <cellStyle name="AggOrange 6 2 2 6" xfId="26870" xr:uid="{00000000-0005-0000-0000-000045230000}"/>
    <cellStyle name="AggOrange 6 2 2 7" xfId="30859" xr:uid="{00000000-0005-0000-0000-000046230000}"/>
    <cellStyle name="AggOrange 6 2 2 8" xfId="34690" xr:uid="{00000000-0005-0000-0000-000047230000}"/>
    <cellStyle name="AggOrange 6 2 2 9" xfId="38581" xr:uid="{00000000-0005-0000-0000-000048230000}"/>
    <cellStyle name="AggOrange 6 2 3" xfId="4759" xr:uid="{00000000-0005-0000-0000-000049230000}"/>
    <cellStyle name="AggOrange 6 2 3 10" xfId="41743" xr:uid="{00000000-0005-0000-0000-00004A230000}"/>
    <cellStyle name="AggOrange 6 2 3 2" xfId="10287" xr:uid="{00000000-0005-0000-0000-00004B230000}"/>
    <cellStyle name="AggOrange 6 2 3 3" xfId="14194" xr:uid="{00000000-0005-0000-0000-00004C230000}"/>
    <cellStyle name="AggOrange 6 2 3 4" xfId="18286" xr:uid="{00000000-0005-0000-0000-00004D230000}"/>
    <cellStyle name="AggOrange 6 2 3 5" xfId="22216" xr:uid="{00000000-0005-0000-0000-00004E230000}"/>
    <cellStyle name="AggOrange 6 2 3 6" xfId="26242" xr:uid="{00000000-0005-0000-0000-00004F230000}"/>
    <cellStyle name="AggOrange 6 2 3 7" xfId="30231" xr:uid="{00000000-0005-0000-0000-000050230000}"/>
    <cellStyle name="AggOrange 6 2 3 8" xfId="34062" xr:uid="{00000000-0005-0000-0000-000051230000}"/>
    <cellStyle name="AggOrange 6 2 3 9" xfId="37953" xr:uid="{00000000-0005-0000-0000-000052230000}"/>
    <cellStyle name="AggOrange 6 2 4" xfId="6468" xr:uid="{00000000-0005-0000-0000-000053230000}"/>
    <cellStyle name="AggOrange 6 2 4 10" xfId="43446" xr:uid="{00000000-0005-0000-0000-000054230000}"/>
    <cellStyle name="AggOrange 6 2 4 2" xfId="11997" xr:uid="{00000000-0005-0000-0000-000055230000}"/>
    <cellStyle name="AggOrange 6 2 4 3" xfId="15901" xr:uid="{00000000-0005-0000-0000-000056230000}"/>
    <cellStyle name="AggOrange 6 2 4 4" xfId="19995" xr:uid="{00000000-0005-0000-0000-000057230000}"/>
    <cellStyle name="AggOrange 6 2 4 5" xfId="23922" xr:uid="{00000000-0005-0000-0000-000058230000}"/>
    <cellStyle name="AggOrange 6 2 4 6" xfId="27949" xr:uid="{00000000-0005-0000-0000-000059230000}"/>
    <cellStyle name="AggOrange 6 2 4 7" xfId="31934" xr:uid="{00000000-0005-0000-0000-00005A230000}"/>
    <cellStyle name="AggOrange 6 2 4 8" xfId="35767" xr:uid="{00000000-0005-0000-0000-00005B230000}"/>
    <cellStyle name="AggOrange 6 2 4 9" xfId="39656" xr:uid="{00000000-0005-0000-0000-00005C230000}"/>
    <cellStyle name="AggOrange 6 2 5" xfId="8621" xr:uid="{00000000-0005-0000-0000-00005D230000}"/>
    <cellStyle name="AggOrange 6 2 6" xfId="12537" xr:uid="{00000000-0005-0000-0000-00005E230000}"/>
    <cellStyle name="AggOrange 6 2 7" xfId="16630" xr:uid="{00000000-0005-0000-0000-00005F230000}"/>
    <cellStyle name="AggOrange 6 2 8" xfId="20573" xr:uid="{00000000-0005-0000-0000-000060230000}"/>
    <cellStyle name="AggOrange 6 2 9" xfId="24591" xr:uid="{00000000-0005-0000-0000-000061230000}"/>
    <cellStyle name="AggOrange 6 3" xfId="4309" xr:uid="{00000000-0005-0000-0000-000062230000}"/>
    <cellStyle name="AggOrange 6 3 10" xfId="41293" xr:uid="{00000000-0005-0000-0000-000063230000}"/>
    <cellStyle name="AggOrange 6 3 2" xfId="9837" xr:uid="{00000000-0005-0000-0000-000064230000}"/>
    <cellStyle name="AggOrange 6 3 3" xfId="13744" xr:uid="{00000000-0005-0000-0000-000065230000}"/>
    <cellStyle name="AggOrange 6 3 4" xfId="17836" xr:uid="{00000000-0005-0000-0000-000066230000}"/>
    <cellStyle name="AggOrange 6 3 5" xfId="21766" xr:uid="{00000000-0005-0000-0000-000067230000}"/>
    <cellStyle name="AggOrange 6 3 6" xfId="25792" xr:uid="{00000000-0005-0000-0000-000068230000}"/>
    <cellStyle name="AggOrange 6 3 7" xfId="29781" xr:uid="{00000000-0005-0000-0000-000069230000}"/>
    <cellStyle name="AggOrange 6 3 8" xfId="33612" xr:uid="{00000000-0005-0000-0000-00006A230000}"/>
    <cellStyle name="AggOrange 6 3 9" xfId="37503" xr:uid="{00000000-0005-0000-0000-00006B230000}"/>
    <cellStyle name="AggOrange 6 4" xfId="3580" xr:uid="{00000000-0005-0000-0000-00006C230000}"/>
    <cellStyle name="AggOrange 6 4 10" xfId="40565" xr:uid="{00000000-0005-0000-0000-00006D230000}"/>
    <cellStyle name="AggOrange 6 4 2" xfId="9108" xr:uid="{00000000-0005-0000-0000-00006E230000}"/>
    <cellStyle name="AggOrange 6 4 3" xfId="13015" xr:uid="{00000000-0005-0000-0000-00006F230000}"/>
    <cellStyle name="AggOrange 6 4 4" xfId="17108" xr:uid="{00000000-0005-0000-0000-000070230000}"/>
    <cellStyle name="AggOrange 6 4 5" xfId="21037" xr:uid="{00000000-0005-0000-0000-000071230000}"/>
    <cellStyle name="AggOrange 6 4 6" xfId="25063" xr:uid="{00000000-0005-0000-0000-000072230000}"/>
    <cellStyle name="AggOrange 6 4 7" xfId="29053" xr:uid="{00000000-0005-0000-0000-000073230000}"/>
    <cellStyle name="AggOrange 6 4 8" xfId="32884" xr:uid="{00000000-0005-0000-0000-000074230000}"/>
    <cellStyle name="AggOrange 6 4 9" xfId="36775" xr:uid="{00000000-0005-0000-0000-000075230000}"/>
    <cellStyle name="AggOrange 6 5" xfId="6017" xr:uid="{00000000-0005-0000-0000-000076230000}"/>
    <cellStyle name="AggOrange 6 5 10" xfId="42996" xr:uid="{00000000-0005-0000-0000-000077230000}"/>
    <cellStyle name="AggOrange 6 5 2" xfId="11545" xr:uid="{00000000-0005-0000-0000-000078230000}"/>
    <cellStyle name="AggOrange 6 5 3" xfId="15450" xr:uid="{00000000-0005-0000-0000-000079230000}"/>
    <cellStyle name="AggOrange 6 5 4" xfId="19541" xr:uid="{00000000-0005-0000-0000-00007A230000}"/>
    <cellStyle name="AggOrange 6 5 5" xfId="23471" xr:uid="{00000000-0005-0000-0000-00007B230000}"/>
    <cellStyle name="AggOrange 6 5 6" xfId="27498" xr:uid="{00000000-0005-0000-0000-00007C230000}"/>
    <cellStyle name="AggOrange 6 5 7" xfId="31484" xr:uid="{00000000-0005-0000-0000-00007D230000}"/>
    <cellStyle name="AggOrange 6 5 8" xfId="35317" xr:uid="{00000000-0005-0000-0000-00007E230000}"/>
    <cellStyle name="AggOrange 6 5 9" xfId="39206" xr:uid="{00000000-0005-0000-0000-00007F230000}"/>
    <cellStyle name="AggOrange 6 6" xfId="12073" xr:uid="{00000000-0005-0000-0000-000080230000}"/>
    <cellStyle name="AggOrange 6 7" xfId="16170" xr:uid="{00000000-0005-0000-0000-000081230000}"/>
    <cellStyle name="AggOrange 6 8" xfId="20109" xr:uid="{00000000-0005-0000-0000-000082230000}"/>
    <cellStyle name="AggOrange 6 9" xfId="24129" xr:uid="{00000000-0005-0000-0000-000083230000}"/>
    <cellStyle name="AggOrange 7" xfId="5633" xr:uid="{00000000-0005-0000-0000-000084230000}"/>
    <cellStyle name="AggOrange 7 10" xfId="42617" xr:uid="{00000000-0005-0000-0000-000085230000}"/>
    <cellStyle name="AggOrange 7 2" xfId="11161" xr:uid="{00000000-0005-0000-0000-000086230000}"/>
    <cellStyle name="AggOrange 7 3" xfId="15068" xr:uid="{00000000-0005-0000-0000-000087230000}"/>
    <cellStyle name="AggOrange 7 4" xfId="19160" xr:uid="{00000000-0005-0000-0000-000088230000}"/>
    <cellStyle name="AggOrange 7 5" xfId="23090" xr:uid="{00000000-0005-0000-0000-000089230000}"/>
    <cellStyle name="AggOrange 7 6" xfId="27116" xr:uid="{00000000-0005-0000-0000-00008A230000}"/>
    <cellStyle name="AggOrange 7 7" xfId="31105" xr:uid="{00000000-0005-0000-0000-00008B230000}"/>
    <cellStyle name="AggOrange 7 8" xfId="34936" xr:uid="{00000000-0005-0000-0000-00008C230000}"/>
    <cellStyle name="AggOrange 7 9" xfId="38827" xr:uid="{00000000-0005-0000-0000-00008D230000}"/>
    <cellStyle name="AggOrange_B_border" xfId="218" xr:uid="{00000000-0005-0000-0000-00008E230000}"/>
    <cellStyle name="AggOrange9" xfId="219" xr:uid="{00000000-0005-0000-0000-00008F230000}"/>
    <cellStyle name="AggOrange9 10" xfId="6671" xr:uid="{00000000-0005-0000-0000-000090230000}"/>
    <cellStyle name="AggOrange9 11" xfId="7979" xr:uid="{00000000-0005-0000-0000-000091230000}"/>
    <cellStyle name="AggOrange9 12" xfId="7266" xr:uid="{00000000-0005-0000-0000-000092230000}"/>
    <cellStyle name="AggOrange9 13" xfId="16045" xr:uid="{00000000-0005-0000-0000-000093230000}"/>
    <cellStyle name="AggOrange9 14" xfId="7233" xr:uid="{00000000-0005-0000-0000-000094230000}"/>
    <cellStyle name="AggOrange9 15" xfId="23957" xr:uid="{00000000-0005-0000-0000-000095230000}"/>
    <cellStyle name="AggOrange9 16" xfId="28040" xr:uid="{00000000-0005-0000-0000-000096230000}"/>
    <cellStyle name="AggOrange9 17" xfId="24045" xr:uid="{00000000-0005-0000-0000-000097230000}"/>
    <cellStyle name="AggOrange9 18" xfId="35802" xr:uid="{00000000-0005-0000-0000-000098230000}"/>
    <cellStyle name="AggOrange9 2" xfId="220" xr:uid="{00000000-0005-0000-0000-000099230000}"/>
    <cellStyle name="AggOrange9 2 10" xfId="7205" xr:uid="{00000000-0005-0000-0000-00009A230000}"/>
    <cellStyle name="AggOrange9 2 11" xfId="16044" xr:uid="{00000000-0005-0000-0000-00009B230000}"/>
    <cellStyle name="AggOrange9 2 12" xfId="7191" xr:uid="{00000000-0005-0000-0000-00009C230000}"/>
    <cellStyle name="AggOrange9 2 13" xfId="23956" xr:uid="{00000000-0005-0000-0000-00009D230000}"/>
    <cellStyle name="AggOrange9 2 14" xfId="28039" xr:uid="{00000000-0005-0000-0000-00009E230000}"/>
    <cellStyle name="AggOrange9 2 15" xfId="24044" xr:uid="{00000000-0005-0000-0000-00009F230000}"/>
    <cellStyle name="AggOrange9 2 16" xfId="35801" xr:uid="{00000000-0005-0000-0000-0000A0230000}"/>
    <cellStyle name="AggOrange9 2 2" xfId="221" xr:uid="{00000000-0005-0000-0000-0000A1230000}"/>
    <cellStyle name="AggOrange9 2 2 10" xfId="7243" xr:uid="{00000000-0005-0000-0000-0000A2230000}"/>
    <cellStyle name="AggOrange9 2 2 11" xfId="16043" xr:uid="{00000000-0005-0000-0000-0000A3230000}"/>
    <cellStyle name="AggOrange9 2 2 12" xfId="16157" xr:uid="{00000000-0005-0000-0000-0000A4230000}"/>
    <cellStyle name="AggOrange9 2 2 13" xfId="23955" xr:uid="{00000000-0005-0000-0000-0000A5230000}"/>
    <cellStyle name="AggOrange9 2 2 14" xfId="28038" xr:uid="{00000000-0005-0000-0000-0000A6230000}"/>
    <cellStyle name="AggOrange9 2 2 15" xfId="28136" xr:uid="{00000000-0005-0000-0000-0000A7230000}"/>
    <cellStyle name="AggOrange9 2 2 16" xfId="35800" xr:uid="{00000000-0005-0000-0000-0000A8230000}"/>
    <cellStyle name="AggOrange9 2 2 2" xfId="222" xr:uid="{00000000-0005-0000-0000-0000A9230000}"/>
    <cellStyle name="AggOrange9 2 2 2 10" xfId="16042" xr:uid="{00000000-0005-0000-0000-0000AA230000}"/>
    <cellStyle name="AggOrange9 2 2 2 11" xfId="7234" xr:uid="{00000000-0005-0000-0000-0000AB230000}"/>
    <cellStyle name="AggOrange9 2 2 2 12" xfId="23954" xr:uid="{00000000-0005-0000-0000-0000AC230000}"/>
    <cellStyle name="AggOrange9 2 2 2 13" xfId="28037" xr:uid="{00000000-0005-0000-0000-0000AD230000}"/>
    <cellStyle name="AggOrange9 2 2 2 14" xfId="24043" xr:uid="{00000000-0005-0000-0000-0000AE230000}"/>
    <cellStyle name="AggOrange9 2 2 2 15" xfId="35799" xr:uid="{00000000-0005-0000-0000-0000AF230000}"/>
    <cellStyle name="AggOrange9 2 2 2 2" xfId="223" xr:uid="{00000000-0005-0000-0000-0000B0230000}"/>
    <cellStyle name="AggOrange9 2 2 2 2 10" xfId="7192" xr:uid="{00000000-0005-0000-0000-0000B1230000}"/>
    <cellStyle name="AggOrange9 2 2 2 2 11" xfId="23953" xr:uid="{00000000-0005-0000-0000-0000B2230000}"/>
    <cellStyle name="AggOrange9 2 2 2 2 12" xfId="28036" xr:uid="{00000000-0005-0000-0000-0000B3230000}"/>
    <cellStyle name="AggOrange9 2 2 2 2 13" xfId="24042" xr:uid="{00000000-0005-0000-0000-0000B4230000}"/>
    <cellStyle name="AggOrange9 2 2 2 2 14" xfId="35798" xr:uid="{00000000-0005-0000-0000-0000B5230000}"/>
    <cellStyle name="AggOrange9 2 2 2 2 2" xfId="2737" xr:uid="{00000000-0005-0000-0000-0000B6230000}"/>
    <cellStyle name="AggOrange9 2 2 2 2 2 10" xfId="28246" xr:uid="{00000000-0005-0000-0000-0000B7230000}"/>
    <cellStyle name="AggOrange9 2 2 2 2 2 11" xfId="32069" xr:uid="{00000000-0005-0000-0000-0000B8230000}"/>
    <cellStyle name="AggOrange9 2 2 2 2 2 12" xfId="35976" xr:uid="{00000000-0005-0000-0000-0000B9230000}"/>
    <cellStyle name="AggOrange9 2 2 2 2 2 13" xfId="39766" xr:uid="{00000000-0005-0000-0000-0000BA230000}"/>
    <cellStyle name="AggOrange9 2 2 2 2 2 2" xfId="5038" xr:uid="{00000000-0005-0000-0000-0000BB230000}"/>
    <cellStyle name="AggOrange9 2 2 2 2 2 2 10" xfId="42022" xr:uid="{00000000-0005-0000-0000-0000BC230000}"/>
    <cellStyle name="AggOrange9 2 2 2 2 2 2 2" xfId="10566" xr:uid="{00000000-0005-0000-0000-0000BD230000}"/>
    <cellStyle name="AggOrange9 2 2 2 2 2 2 3" xfId="14473" xr:uid="{00000000-0005-0000-0000-0000BE230000}"/>
    <cellStyle name="AggOrange9 2 2 2 2 2 2 4" xfId="18565" xr:uid="{00000000-0005-0000-0000-0000BF230000}"/>
    <cellStyle name="AggOrange9 2 2 2 2 2 2 5" xfId="22495" xr:uid="{00000000-0005-0000-0000-0000C0230000}"/>
    <cellStyle name="AggOrange9 2 2 2 2 2 2 6" xfId="26521" xr:uid="{00000000-0005-0000-0000-0000C1230000}"/>
    <cellStyle name="AggOrange9 2 2 2 2 2 2 7" xfId="30510" xr:uid="{00000000-0005-0000-0000-0000C2230000}"/>
    <cellStyle name="AggOrange9 2 2 2 2 2 2 8" xfId="34341" xr:uid="{00000000-0005-0000-0000-0000C3230000}"/>
    <cellStyle name="AggOrange9 2 2 2 2 2 2 9" xfId="38232" xr:uid="{00000000-0005-0000-0000-0000C4230000}"/>
    <cellStyle name="AggOrange9 2 2 2 2 2 3" xfId="4410" xr:uid="{00000000-0005-0000-0000-0000C5230000}"/>
    <cellStyle name="AggOrange9 2 2 2 2 2 3 10" xfId="41394" xr:uid="{00000000-0005-0000-0000-0000C6230000}"/>
    <cellStyle name="AggOrange9 2 2 2 2 2 3 2" xfId="9938" xr:uid="{00000000-0005-0000-0000-0000C7230000}"/>
    <cellStyle name="AggOrange9 2 2 2 2 2 3 3" xfId="13845" xr:uid="{00000000-0005-0000-0000-0000C8230000}"/>
    <cellStyle name="AggOrange9 2 2 2 2 2 3 4" xfId="17937" xr:uid="{00000000-0005-0000-0000-0000C9230000}"/>
    <cellStyle name="AggOrange9 2 2 2 2 2 3 5" xfId="21867" xr:uid="{00000000-0005-0000-0000-0000CA230000}"/>
    <cellStyle name="AggOrange9 2 2 2 2 2 3 6" xfId="25893" xr:uid="{00000000-0005-0000-0000-0000CB230000}"/>
    <cellStyle name="AggOrange9 2 2 2 2 2 3 7" xfId="29882" xr:uid="{00000000-0005-0000-0000-0000CC230000}"/>
    <cellStyle name="AggOrange9 2 2 2 2 2 3 8" xfId="33713" xr:uid="{00000000-0005-0000-0000-0000CD230000}"/>
    <cellStyle name="AggOrange9 2 2 2 2 2 3 9" xfId="37604" xr:uid="{00000000-0005-0000-0000-0000CE230000}"/>
    <cellStyle name="AggOrange9 2 2 2 2 2 4" xfId="6119" xr:uid="{00000000-0005-0000-0000-0000CF230000}"/>
    <cellStyle name="AggOrange9 2 2 2 2 2 4 10" xfId="43097" xr:uid="{00000000-0005-0000-0000-0000D0230000}"/>
    <cellStyle name="AggOrange9 2 2 2 2 2 4 2" xfId="11648" xr:uid="{00000000-0005-0000-0000-0000D1230000}"/>
    <cellStyle name="AggOrange9 2 2 2 2 2 4 3" xfId="15552" xr:uid="{00000000-0005-0000-0000-0000D2230000}"/>
    <cellStyle name="AggOrange9 2 2 2 2 2 4 4" xfId="19646" xr:uid="{00000000-0005-0000-0000-0000D3230000}"/>
    <cellStyle name="AggOrange9 2 2 2 2 2 4 5" xfId="23573" xr:uid="{00000000-0005-0000-0000-0000D4230000}"/>
    <cellStyle name="AggOrange9 2 2 2 2 2 4 6" xfId="27600" xr:uid="{00000000-0005-0000-0000-0000D5230000}"/>
    <cellStyle name="AggOrange9 2 2 2 2 2 4 7" xfId="31585" xr:uid="{00000000-0005-0000-0000-0000D6230000}"/>
    <cellStyle name="AggOrange9 2 2 2 2 2 4 8" xfId="35418" xr:uid="{00000000-0005-0000-0000-0000D7230000}"/>
    <cellStyle name="AggOrange9 2 2 2 2 2 4 9" xfId="39307" xr:uid="{00000000-0005-0000-0000-0000D8230000}"/>
    <cellStyle name="AggOrange9 2 2 2 2 2 5" xfId="8272" xr:uid="{00000000-0005-0000-0000-0000D9230000}"/>
    <cellStyle name="AggOrange9 2 2 2 2 2 6" xfId="12188" xr:uid="{00000000-0005-0000-0000-0000DA230000}"/>
    <cellStyle name="AggOrange9 2 2 2 2 2 7" xfId="16281" xr:uid="{00000000-0005-0000-0000-0000DB230000}"/>
    <cellStyle name="AggOrange9 2 2 2 2 2 8" xfId="20224" xr:uid="{00000000-0005-0000-0000-0000DC230000}"/>
    <cellStyle name="AggOrange9 2 2 2 2 2 9" xfId="24242" xr:uid="{00000000-0005-0000-0000-0000DD230000}"/>
    <cellStyle name="AggOrange9 2 2 2 2 3" xfId="3187" xr:uid="{00000000-0005-0000-0000-0000DE230000}"/>
    <cellStyle name="AggOrange9 2 2 2 2 3 10" xfId="32519" xr:uid="{00000000-0005-0000-0000-0000DF230000}"/>
    <cellStyle name="AggOrange9 2 2 2 2 3 11" xfId="36426" xr:uid="{00000000-0005-0000-0000-0000E0230000}"/>
    <cellStyle name="AggOrange9 2 2 2 2 3 12" xfId="40216" xr:uid="{00000000-0005-0000-0000-0000E1230000}"/>
    <cellStyle name="AggOrange9 2 2 2 2 3 2" xfId="5488" xr:uid="{00000000-0005-0000-0000-0000E2230000}"/>
    <cellStyle name="AggOrange9 2 2 2 2 3 2 10" xfId="42472" xr:uid="{00000000-0005-0000-0000-0000E3230000}"/>
    <cellStyle name="AggOrange9 2 2 2 2 3 2 2" xfId="11016" xr:uid="{00000000-0005-0000-0000-0000E4230000}"/>
    <cellStyle name="AggOrange9 2 2 2 2 3 2 3" xfId="14923" xr:uid="{00000000-0005-0000-0000-0000E5230000}"/>
    <cellStyle name="AggOrange9 2 2 2 2 3 2 4" xfId="19015" xr:uid="{00000000-0005-0000-0000-0000E6230000}"/>
    <cellStyle name="AggOrange9 2 2 2 2 3 2 5" xfId="22945" xr:uid="{00000000-0005-0000-0000-0000E7230000}"/>
    <cellStyle name="AggOrange9 2 2 2 2 3 2 6" xfId="26971" xr:uid="{00000000-0005-0000-0000-0000E8230000}"/>
    <cellStyle name="AggOrange9 2 2 2 2 3 2 7" xfId="30960" xr:uid="{00000000-0005-0000-0000-0000E9230000}"/>
    <cellStyle name="AggOrange9 2 2 2 2 3 2 8" xfId="34791" xr:uid="{00000000-0005-0000-0000-0000EA230000}"/>
    <cellStyle name="AggOrange9 2 2 2 2 3 2 9" xfId="38682" xr:uid="{00000000-0005-0000-0000-0000EB230000}"/>
    <cellStyle name="AggOrange9 2 2 2 2 3 3" xfId="4860" xr:uid="{00000000-0005-0000-0000-0000EC230000}"/>
    <cellStyle name="AggOrange9 2 2 2 2 3 3 10" xfId="41844" xr:uid="{00000000-0005-0000-0000-0000ED230000}"/>
    <cellStyle name="AggOrange9 2 2 2 2 3 3 2" xfId="10388" xr:uid="{00000000-0005-0000-0000-0000EE230000}"/>
    <cellStyle name="AggOrange9 2 2 2 2 3 3 3" xfId="14295" xr:uid="{00000000-0005-0000-0000-0000EF230000}"/>
    <cellStyle name="AggOrange9 2 2 2 2 3 3 4" xfId="18387" xr:uid="{00000000-0005-0000-0000-0000F0230000}"/>
    <cellStyle name="AggOrange9 2 2 2 2 3 3 5" xfId="22317" xr:uid="{00000000-0005-0000-0000-0000F1230000}"/>
    <cellStyle name="AggOrange9 2 2 2 2 3 3 6" xfId="26343" xr:uid="{00000000-0005-0000-0000-0000F2230000}"/>
    <cellStyle name="AggOrange9 2 2 2 2 3 3 7" xfId="30332" xr:uid="{00000000-0005-0000-0000-0000F3230000}"/>
    <cellStyle name="AggOrange9 2 2 2 2 3 3 8" xfId="34163" xr:uid="{00000000-0005-0000-0000-0000F4230000}"/>
    <cellStyle name="AggOrange9 2 2 2 2 3 3 9" xfId="38054" xr:uid="{00000000-0005-0000-0000-0000F5230000}"/>
    <cellStyle name="AggOrange9 2 2 2 2 3 4" xfId="8722" xr:uid="{00000000-0005-0000-0000-0000F6230000}"/>
    <cellStyle name="AggOrange9 2 2 2 2 3 5" xfId="12638" xr:uid="{00000000-0005-0000-0000-0000F7230000}"/>
    <cellStyle name="AggOrange9 2 2 2 2 3 6" xfId="16731" xr:uid="{00000000-0005-0000-0000-0000F8230000}"/>
    <cellStyle name="AggOrange9 2 2 2 2 3 7" xfId="20674" xr:uid="{00000000-0005-0000-0000-0000F9230000}"/>
    <cellStyle name="AggOrange9 2 2 2 2 3 8" xfId="24692" xr:uid="{00000000-0005-0000-0000-0000FA230000}"/>
    <cellStyle name="AggOrange9 2 2 2 2 3 9" xfId="28696" xr:uid="{00000000-0005-0000-0000-0000FB230000}"/>
    <cellStyle name="AggOrange9 2 2 2 2 4" xfId="3682" xr:uid="{00000000-0005-0000-0000-0000FC230000}"/>
    <cellStyle name="AggOrange9 2 2 2 2 4 10" xfId="40666" xr:uid="{00000000-0005-0000-0000-0000FD230000}"/>
    <cellStyle name="AggOrange9 2 2 2 2 4 2" xfId="9210" xr:uid="{00000000-0005-0000-0000-0000FE230000}"/>
    <cellStyle name="AggOrange9 2 2 2 2 4 3" xfId="13117" xr:uid="{00000000-0005-0000-0000-0000FF230000}"/>
    <cellStyle name="AggOrange9 2 2 2 2 4 4" xfId="17209" xr:uid="{00000000-0005-0000-0000-000000240000}"/>
    <cellStyle name="AggOrange9 2 2 2 2 4 5" xfId="21139" xr:uid="{00000000-0005-0000-0000-000001240000}"/>
    <cellStyle name="AggOrange9 2 2 2 2 4 6" xfId="25165" xr:uid="{00000000-0005-0000-0000-000002240000}"/>
    <cellStyle name="AggOrange9 2 2 2 2 4 7" xfId="29154" xr:uid="{00000000-0005-0000-0000-000003240000}"/>
    <cellStyle name="AggOrange9 2 2 2 2 4 8" xfId="32985" xr:uid="{00000000-0005-0000-0000-000004240000}"/>
    <cellStyle name="AggOrange9 2 2 2 2 4 9" xfId="36876" xr:uid="{00000000-0005-0000-0000-000005240000}"/>
    <cellStyle name="AggOrange9 2 2 2 2 5" xfId="5662" xr:uid="{00000000-0005-0000-0000-000006240000}"/>
    <cellStyle name="AggOrange9 2 2 2 2 5 10" xfId="42646" xr:uid="{00000000-0005-0000-0000-000007240000}"/>
    <cellStyle name="AggOrange9 2 2 2 2 5 2" xfId="11190" xr:uid="{00000000-0005-0000-0000-000008240000}"/>
    <cellStyle name="AggOrange9 2 2 2 2 5 3" xfId="15097" xr:uid="{00000000-0005-0000-0000-000009240000}"/>
    <cellStyle name="AggOrange9 2 2 2 2 5 4" xfId="19189" xr:uid="{00000000-0005-0000-0000-00000A240000}"/>
    <cellStyle name="AggOrange9 2 2 2 2 5 5" xfId="23119" xr:uid="{00000000-0005-0000-0000-00000B240000}"/>
    <cellStyle name="AggOrange9 2 2 2 2 5 6" xfId="27145" xr:uid="{00000000-0005-0000-0000-00000C240000}"/>
    <cellStyle name="AggOrange9 2 2 2 2 5 7" xfId="31134" xr:uid="{00000000-0005-0000-0000-00000D240000}"/>
    <cellStyle name="AggOrange9 2 2 2 2 5 8" xfId="34965" xr:uid="{00000000-0005-0000-0000-00000E240000}"/>
    <cellStyle name="AggOrange9 2 2 2 2 5 9" xfId="38856" xr:uid="{00000000-0005-0000-0000-00000F240000}"/>
    <cellStyle name="AggOrange9 2 2 2 2 6" xfId="6675" xr:uid="{00000000-0005-0000-0000-000010240000}"/>
    <cellStyle name="AggOrange9 2 2 2 2 7" xfId="7975" xr:uid="{00000000-0005-0000-0000-000011240000}"/>
    <cellStyle name="AggOrange9 2 2 2 2 8" xfId="7244" xr:uid="{00000000-0005-0000-0000-000012240000}"/>
    <cellStyle name="AggOrange9 2 2 2 2 9" xfId="16041" xr:uid="{00000000-0005-0000-0000-000013240000}"/>
    <cellStyle name="AggOrange9 2 2 2 3" xfId="2736" xr:uid="{00000000-0005-0000-0000-000014240000}"/>
    <cellStyle name="AggOrange9 2 2 2 3 10" xfId="28245" xr:uid="{00000000-0005-0000-0000-000015240000}"/>
    <cellStyle name="AggOrange9 2 2 2 3 11" xfId="32068" xr:uid="{00000000-0005-0000-0000-000016240000}"/>
    <cellStyle name="AggOrange9 2 2 2 3 12" xfId="35975" xr:uid="{00000000-0005-0000-0000-000017240000}"/>
    <cellStyle name="AggOrange9 2 2 2 3 13" xfId="39765" xr:uid="{00000000-0005-0000-0000-000018240000}"/>
    <cellStyle name="AggOrange9 2 2 2 3 2" xfId="5037" xr:uid="{00000000-0005-0000-0000-000019240000}"/>
    <cellStyle name="AggOrange9 2 2 2 3 2 10" xfId="42021" xr:uid="{00000000-0005-0000-0000-00001A240000}"/>
    <cellStyle name="AggOrange9 2 2 2 3 2 2" xfId="10565" xr:uid="{00000000-0005-0000-0000-00001B240000}"/>
    <cellStyle name="AggOrange9 2 2 2 3 2 3" xfId="14472" xr:uid="{00000000-0005-0000-0000-00001C240000}"/>
    <cellStyle name="AggOrange9 2 2 2 3 2 4" xfId="18564" xr:uid="{00000000-0005-0000-0000-00001D240000}"/>
    <cellStyle name="AggOrange9 2 2 2 3 2 5" xfId="22494" xr:uid="{00000000-0005-0000-0000-00001E240000}"/>
    <cellStyle name="AggOrange9 2 2 2 3 2 6" xfId="26520" xr:uid="{00000000-0005-0000-0000-00001F240000}"/>
    <cellStyle name="AggOrange9 2 2 2 3 2 7" xfId="30509" xr:uid="{00000000-0005-0000-0000-000020240000}"/>
    <cellStyle name="AggOrange9 2 2 2 3 2 8" xfId="34340" xr:uid="{00000000-0005-0000-0000-000021240000}"/>
    <cellStyle name="AggOrange9 2 2 2 3 2 9" xfId="38231" xr:uid="{00000000-0005-0000-0000-000022240000}"/>
    <cellStyle name="AggOrange9 2 2 2 3 3" xfId="4409" xr:uid="{00000000-0005-0000-0000-000023240000}"/>
    <cellStyle name="AggOrange9 2 2 2 3 3 10" xfId="41393" xr:uid="{00000000-0005-0000-0000-000024240000}"/>
    <cellStyle name="AggOrange9 2 2 2 3 3 2" xfId="9937" xr:uid="{00000000-0005-0000-0000-000025240000}"/>
    <cellStyle name="AggOrange9 2 2 2 3 3 3" xfId="13844" xr:uid="{00000000-0005-0000-0000-000026240000}"/>
    <cellStyle name="AggOrange9 2 2 2 3 3 4" xfId="17936" xr:uid="{00000000-0005-0000-0000-000027240000}"/>
    <cellStyle name="AggOrange9 2 2 2 3 3 5" xfId="21866" xr:uid="{00000000-0005-0000-0000-000028240000}"/>
    <cellStyle name="AggOrange9 2 2 2 3 3 6" xfId="25892" xr:uid="{00000000-0005-0000-0000-000029240000}"/>
    <cellStyle name="AggOrange9 2 2 2 3 3 7" xfId="29881" xr:uid="{00000000-0005-0000-0000-00002A240000}"/>
    <cellStyle name="AggOrange9 2 2 2 3 3 8" xfId="33712" xr:uid="{00000000-0005-0000-0000-00002B240000}"/>
    <cellStyle name="AggOrange9 2 2 2 3 3 9" xfId="37603" xr:uid="{00000000-0005-0000-0000-00002C240000}"/>
    <cellStyle name="AggOrange9 2 2 2 3 4" xfId="6118" xr:uid="{00000000-0005-0000-0000-00002D240000}"/>
    <cellStyle name="AggOrange9 2 2 2 3 4 10" xfId="43096" xr:uid="{00000000-0005-0000-0000-00002E240000}"/>
    <cellStyle name="AggOrange9 2 2 2 3 4 2" xfId="11647" xr:uid="{00000000-0005-0000-0000-00002F240000}"/>
    <cellStyle name="AggOrange9 2 2 2 3 4 3" xfId="15551" xr:uid="{00000000-0005-0000-0000-000030240000}"/>
    <cellStyle name="AggOrange9 2 2 2 3 4 4" xfId="19645" xr:uid="{00000000-0005-0000-0000-000031240000}"/>
    <cellStyle name="AggOrange9 2 2 2 3 4 5" xfId="23572" xr:uid="{00000000-0005-0000-0000-000032240000}"/>
    <cellStyle name="AggOrange9 2 2 2 3 4 6" xfId="27599" xr:uid="{00000000-0005-0000-0000-000033240000}"/>
    <cellStyle name="AggOrange9 2 2 2 3 4 7" xfId="31584" xr:uid="{00000000-0005-0000-0000-000034240000}"/>
    <cellStyle name="AggOrange9 2 2 2 3 4 8" xfId="35417" xr:uid="{00000000-0005-0000-0000-000035240000}"/>
    <cellStyle name="AggOrange9 2 2 2 3 4 9" xfId="39306" xr:uid="{00000000-0005-0000-0000-000036240000}"/>
    <cellStyle name="AggOrange9 2 2 2 3 5" xfId="8271" xr:uid="{00000000-0005-0000-0000-000037240000}"/>
    <cellStyle name="AggOrange9 2 2 2 3 6" xfId="12187" xr:uid="{00000000-0005-0000-0000-000038240000}"/>
    <cellStyle name="AggOrange9 2 2 2 3 7" xfId="16280" xr:uid="{00000000-0005-0000-0000-000039240000}"/>
    <cellStyle name="AggOrange9 2 2 2 3 8" xfId="20223" xr:uid="{00000000-0005-0000-0000-00003A240000}"/>
    <cellStyle name="AggOrange9 2 2 2 3 9" xfId="24241" xr:uid="{00000000-0005-0000-0000-00003B240000}"/>
    <cellStyle name="AggOrange9 2 2 2 4" xfId="3186" xr:uid="{00000000-0005-0000-0000-00003C240000}"/>
    <cellStyle name="AggOrange9 2 2 2 4 10" xfId="32518" xr:uid="{00000000-0005-0000-0000-00003D240000}"/>
    <cellStyle name="AggOrange9 2 2 2 4 11" xfId="36425" xr:uid="{00000000-0005-0000-0000-00003E240000}"/>
    <cellStyle name="AggOrange9 2 2 2 4 12" xfId="40215" xr:uid="{00000000-0005-0000-0000-00003F240000}"/>
    <cellStyle name="AggOrange9 2 2 2 4 2" xfId="5487" xr:uid="{00000000-0005-0000-0000-000040240000}"/>
    <cellStyle name="AggOrange9 2 2 2 4 2 10" xfId="42471" xr:uid="{00000000-0005-0000-0000-000041240000}"/>
    <cellStyle name="AggOrange9 2 2 2 4 2 2" xfId="11015" xr:uid="{00000000-0005-0000-0000-000042240000}"/>
    <cellStyle name="AggOrange9 2 2 2 4 2 3" xfId="14922" xr:uid="{00000000-0005-0000-0000-000043240000}"/>
    <cellStyle name="AggOrange9 2 2 2 4 2 4" xfId="19014" xr:uid="{00000000-0005-0000-0000-000044240000}"/>
    <cellStyle name="AggOrange9 2 2 2 4 2 5" xfId="22944" xr:uid="{00000000-0005-0000-0000-000045240000}"/>
    <cellStyle name="AggOrange9 2 2 2 4 2 6" xfId="26970" xr:uid="{00000000-0005-0000-0000-000046240000}"/>
    <cellStyle name="AggOrange9 2 2 2 4 2 7" xfId="30959" xr:uid="{00000000-0005-0000-0000-000047240000}"/>
    <cellStyle name="AggOrange9 2 2 2 4 2 8" xfId="34790" xr:uid="{00000000-0005-0000-0000-000048240000}"/>
    <cellStyle name="AggOrange9 2 2 2 4 2 9" xfId="38681" xr:uid="{00000000-0005-0000-0000-000049240000}"/>
    <cellStyle name="AggOrange9 2 2 2 4 3" xfId="4859" xr:uid="{00000000-0005-0000-0000-00004A240000}"/>
    <cellStyle name="AggOrange9 2 2 2 4 3 10" xfId="41843" xr:uid="{00000000-0005-0000-0000-00004B240000}"/>
    <cellStyle name="AggOrange9 2 2 2 4 3 2" xfId="10387" xr:uid="{00000000-0005-0000-0000-00004C240000}"/>
    <cellStyle name="AggOrange9 2 2 2 4 3 3" xfId="14294" xr:uid="{00000000-0005-0000-0000-00004D240000}"/>
    <cellStyle name="AggOrange9 2 2 2 4 3 4" xfId="18386" xr:uid="{00000000-0005-0000-0000-00004E240000}"/>
    <cellStyle name="AggOrange9 2 2 2 4 3 5" xfId="22316" xr:uid="{00000000-0005-0000-0000-00004F240000}"/>
    <cellStyle name="AggOrange9 2 2 2 4 3 6" xfId="26342" xr:uid="{00000000-0005-0000-0000-000050240000}"/>
    <cellStyle name="AggOrange9 2 2 2 4 3 7" xfId="30331" xr:uid="{00000000-0005-0000-0000-000051240000}"/>
    <cellStyle name="AggOrange9 2 2 2 4 3 8" xfId="34162" xr:uid="{00000000-0005-0000-0000-000052240000}"/>
    <cellStyle name="AggOrange9 2 2 2 4 3 9" xfId="38053" xr:uid="{00000000-0005-0000-0000-000053240000}"/>
    <cellStyle name="AggOrange9 2 2 2 4 4" xfId="8721" xr:uid="{00000000-0005-0000-0000-000054240000}"/>
    <cellStyle name="AggOrange9 2 2 2 4 5" xfId="12637" xr:uid="{00000000-0005-0000-0000-000055240000}"/>
    <cellStyle name="AggOrange9 2 2 2 4 6" xfId="16730" xr:uid="{00000000-0005-0000-0000-000056240000}"/>
    <cellStyle name="AggOrange9 2 2 2 4 7" xfId="20673" xr:uid="{00000000-0005-0000-0000-000057240000}"/>
    <cellStyle name="AggOrange9 2 2 2 4 8" xfId="24691" xr:uid="{00000000-0005-0000-0000-000058240000}"/>
    <cellStyle name="AggOrange9 2 2 2 4 9" xfId="28695" xr:uid="{00000000-0005-0000-0000-000059240000}"/>
    <cellStyle name="AggOrange9 2 2 2 5" xfId="3681" xr:uid="{00000000-0005-0000-0000-00005A240000}"/>
    <cellStyle name="AggOrange9 2 2 2 5 10" xfId="40665" xr:uid="{00000000-0005-0000-0000-00005B240000}"/>
    <cellStyle name="AggOrange9 2 2 2 5 2" xfId="9209" xr:uid="{00000000-0005-0000-0000-00005C240000}"/>
    <cellStyle name="AggOrange9 2 2 2 5 3" xfId="13116" xr:uid="{00000000-0005-0000-0000-00005D240000}"/>
    <cellStyle name="AggOrange9 2 2 2 5 4" xfId="17208" xr:uid="{00000000-0005-0000-0000-00005E240000}"/>
    <cellStyle name="AggOrange9 2 2 2 5 5" xfId="21138" xr:uid="{00000000-0005-0000-0000-00005F240000}"/>
    <cellStyle name="AggOrange9 2 2 2 5 6" xfId="25164" xr:uid="{00000000-0005-0000-0000-000060240000}"/>
    <cellStyle name="AggOrange9 2 2 2 5 7" xfId="29153" xr:uid="{00000000-0005-0000-0000-000061240000}"/>
    <cellStyle name="AggOrange9 2 2 2 5 8" xfId="32984" xr:uid="{00000000-0005-0000-0000-000062240000}"/>
    <cellStyle name="AggOrange9 2 2 2 5 9" xfId="36875" xr:uid="{00000000-0005-0000-0000-000063240000}"/>
    <cellStyle name="AggOrange9 2 2 2 6" xfId="5661" xr:uid="{00000000-0005-0000-0000-000064240000}"/>
    <cellStyle name="AggOrange9 2 2 2 6 10" xfId="42645" xr:uid="{00000000-0005-0000-0000-000065240000}"/>
    <cellStyle name="AggOrange9 2 2 2 6 2" xfId="11189" xr:uid="{00000000-0005-0000-0000-000066240000}"/>
    <cellStyle name="AggOrange9 2 2 2 6 3" xfId="15096" xr:uid="{00000000-0005-0000-0000-000067240000}"/>
    <cellStyle name="AggOrange9 2 2 2 6 4" xfId="19188" xr:uid="{00000000-0005-0000-0000-000068240000}"/>
    <cellStyle name="AggOrange9 2 2 2 6 5" xfId="23118" xr:uid="{00000000-0005-0000-0000-000069240000}"/>
    <cellStyle name="AggOrange9 2 2 2 6 6" xfId="27144" xr:uid="{00000000-0005-0000-0000-00006A240000}"/>
    <cellStyle name="AggOrange9 2 2 2 6 7" xfId="31133" xr:uid="{00000000-0005-0000-0000-00006B240000}"/>
    <cellStyle name="AggOrange9 2 2 2 6 8" xfId="34964" xr:uid="{00000000-0005-0000-0000-00006C240000}"/>
    <cellStyle name="AggOrange9 2 2 2 6 9" xfId="38855" xr:uid="{00000000-0005-0000-0000-00006D240000}"/>
    <cellStyle name="AggOrange9 2 2 2 7" xfId="6674" xr:uid="{00000000-0005-0000-0000-00006E240000}"/>
    <cellStyle name="AggOrange9 2 2 2 8" xfId="7976" xr:uid="{00000000-0005-0000-0000-00006F240000}"/>
    <cellStyle name="AggOrange9 2 2 2 9" xfId="7206" xr:uid="{00000000-0005-0000-0000-000070240000}"/>
    <cellStyle name="AggOrange9 2 2 3" xfId="224" xr:uid="{00000000-0005-0000-0000-000071240000}"/>
    <cellStyle name="AggOrange9 2 2 3 10" xfId="16158" xr:uid="{00000000-0005-0000-0000-000072240000}"/>
    <cellStyle name="AggOrange9 2 2 3 11" xfId="23952" xr:uid="{00000000-0005-0000-0000-000073240000}"/>
    <cellStyle name="AggOrange9 2 2 3 12" xfId="28035" xr:uid="{00000000-0005-0000-0000-000074240000}"/>
    <cellStyle name="AggOrange9 2 2 3 13" xfId="28137" xr:uid="{00000000-0005-0000-0000-000075240000}"/>
    <cellStyle name="AggOrange9 2 2 3 14" xfId="35797" xr:uid="{00000000-0005-0000-0000-000076240000}"/>
    <cellStyle name="AggOrange9 2 2 3 2" xfId="2738" xr:uid="{00000000-0005-0000-0000-000077240000}"/>
    <cellStyle name="AggOrange9 2 2 3 2 10" xfId="28247" xr:uid="{00000000-0005-0000-0000-000078240000}"/>
    <cellStyle name="AggOrange9 2 2 3 2 11" xfId="32070" xr:uid="{00000000-0005-0000-0000-000079240000}"/>
    <cellStyle name="AggOrange9 2 2 3 2 12" xfId="35977" xr:uid="{00000000-0005-0000-0000-00007A240000}"/>
    <cellStyle name="AggOrange9 2 2 3 2 13" xfId="39767" xr:uid="{00000000-0005-0000-0000-00007B240000}"/>
    <cellStyle name="AggOrange9 2 2 3 2 2" xfId="5039" xr:uid="{00000000-0005-0000-0000-00007C240000}"/>
    <cellStyle name="AggOrange9 2 2 3 2 2 10" xfId="42023" xr:uid="{00000000-0005-0000-0000-00007D240000}"/>
    <cellStyle name="AggOrange9 2 2 3 2 2 2" xfId="10567" xr:uid="{00000000-0005-0000-0000-00007E240000}"/>
    <cellStyle name="AggOrange9 2 2 3 2 2 3" xfId="14474" xr:uid="{00000000-0005-0000-0000-00007F240000}"/>
    <cellStyle name="AggOrange9 2 2 3 2 2 4" xfId="18566" xr:uid="{00000000-0005-0000-0000-000080240000}"/>
    <cellStyle name="AggOrange9 2 2 3 2 2 5" xfId="22496" xr:uid="{00000000-0005-0000-0000-000081240000}"/>
    <cellStyle name="AggOrange9 2 2 3 2 2 6" xfId="26522" xr:uid="{00000000-0005-0000-0000-000082240000}"/>
    <cellStyle name="AggOrange9 2 2 3 2 2 7" xfId="30511" xr:uid="{00000000-0005-0000-0000-000083240000}"/>
    <cellStyle name="AggOrange9 2 2 3 2 2 8" xfId="34342" xr:uid="{00000000-0005-0000-0000-000084240000}"/>
    <cellStyle name="AggOrange9 2 2 3 2 2 9" xfId="38233" xr:uid="{00000000-0005-0000-0000-000085240000}"/>
    <cellStyle name="AggOrange9 2 2 3 2 3" xfId="4411" xr:uid="{00000000-0005-0000-0000-000086240000}"/>
    <cellStyle name="AggOrange9 2 2 3 2 3 10" xfId="41395" xr:uid="{00000000-0005-0000-0000-000087240000}"/>
    <cellStyle name="AggOrange9 2 2 3 2 3 2" xfId="9939" xr:uid="{00000000-0005-0000-0000-000088240000}"/>
    <cellStyle name="AggOrange9 2 2 3 2 3 3" xfId="13846" xr:uid="{00000000-0005-0000-0000-000089240000}"/>
    <cellStyle name="AggOrange9 2 2 3 2 3 4" xfId="17938" xr:uid="{00000000-0005-0000-0000-00008A240000}"/>
    <cellStyle name="AggOrange9 2 2 3 2 3 5" xfId="21868" xr:uid="{00000000-0005-0000-0000-00008B240000}"/>
    <cellStyle name="AggOrange9 2 2 3 2 3 6" xfId="25894" xr:uid="{00000000-0005-0000-0000-00008C240000}"/>
    <cellStyle name="AggOrange9 2 2 3 2 3 7" xfId="29883" xr:uid="{00000000-0005-0000-0000-00008D240000}"/>
    <cellStyle name="AggOrange9 2 2 3 2 3 8" xfId="33714" xr:uid="{00000000-0005-0000-0000-00008E240000}"/>
    <cellStyle name="AggOrange9 2 2 3 2 3 9" xfId="37605" xr:uid="{00000000-0005-0000-0000-00008F240000}"/>
    <cellStyle name="AggOrange9 2 2 3 2 4" xfId="6120" xr:uid="{00000000-0005-0000-0000-000090240000}"/>
    <cellStyle name="AggOrange9 2 2 3 2 4 10" xfId="43098" xr:uid="{00000000-0005-0000-0000-000091240000}"/>
    <cellStyle name="AggOrange9 2 2 3 2 4 2" xfId="11649" xr:uid="{00000000-0005-0000-0000-000092240000}"/>
    <cellStyle name="AggOrange9 2 2 3 2 4 3" xfId="15553" xr:uid="{00000000-0005-0000-0000-000093240000}"/>
    <cellStyle name="AggOrange9 2 2 3 2 4 4" xfId="19647" xr:uid="{00000000-0005-0000-0000-000094240000}"/>
    <cellStyle name="AggOrange9 2 2 3 2 4 5" xfId="23574" xr:uid="{00000000-0005-0000-0000-000095240000}"/>
    <cellStyle name="AggOrange9 2 2 3 2 4 6" xfId="27601" xr:uid="{00000000-0005-0000-0000-000096240000}"/>
    <cellStyle name="AggOrange9 2 2 3 2 4 7" xfId="31586" xr:uid="{00000000-0005-0000-0000-000097240000}"/>
    <cellStyle name="AggOrange9 2 2 3 2 4 8" xfId="35419" xr:uid="{00000000-0005-0000-0000-000098240000}"/>
    <cellStyle name="AggOrange9 2 2 3 2 4 9" xfId="39308" xr:uid="{00000000-0005-0000-0000-000099240000}"/>
    <cellStyle name="AggOrange9 2 2 3 2 5" xfId="8273" xr:uid="{00000000-0005-0000-0000-00009A240000}"/>
    <cellStyle name="AggOrange9 2 2 3 2 6" xfId="12189" xr:uid="{00000000-0005-0000-0000-00009B240000}"/>
    <cellStyle name="AggOrange9 2 2 3 2 7" xfId="16282" xr:uid="{00000000-0005-0000-0000-00009C240000}"/>
    <cellStyle name="AggOrange9 2 2 3 2 8" xfId="20225" xr:uid="{00000000-0005-0000-0000-00009D240000}"/>
    <cellStyle name="AggOrange9 2 2 3 2 9" xfId="24243" xr:uid="{00000000-0005-0000-0000-00009E240000}"/>
    <cellStyle name="AggOrange9 2 2 3 3" xfId="3188" xr:uid="{00000000-0005-0000-0000-00009F240000}"/>
    <cellStyle name="AggOrange9 2 2 3 3 10" xfId="32520" xr:uid="{00000000-0005-0000-0000-0000A0240000}"/>
    <cellStyle name="AggOrange9 2 2 3 3 11" xfId="36427" xr:uid="{00000000-0005-0000-0000-0000A1240000}"/>
    <cellStyle name="AggOrange9 2 2 3 3 12" xfId="40217" xr:uid="{00000000-0005-0000-0000-0000A2240000}"/>
    <cellStyle name="AggOrange9 2 2 3 3 2" xfId="5489" xr:uid="{00000000-0005-0000-0000-0000A3240000}"/>
    <cellStyle name="AggOrange9 2 2 3 3 2 10" xfId="42473" xr:uid="{00000000-0005-0000-0000-0000A4240000}"/>
    <cellStyle name="AggOrange9 2 2 3 3 2 2" xfId="11017" xr:uid="{00000000-0005-0000-0000-0000A5240000}"/>
    <cellStyle name="AggOrange9 2 2 3 3 2 3" xfId="14924" xr:uid="{00000000-0005-0000-0000-0000A6240000}"/>
    <cellStyle name="AggOrange9 2 2 3 3 2 4" xfId="19016" xr:uid="{00000000-0005-0000-0000-0000A7240000}"/>
    <cellStyle name="AggOrange9 2 2 3 3 2 5" xfId="22946" xr:uid="{00000000-0005-0000-0000-0000A8240000}"/>
    <cellStyle name="AggOrange9 2 2 3 3 2 6" xfId="26972" xr:uid="{00000000-0005-0000-0000-0000A9240000}"/>
    <cellStyle name="AggOrange9 2 2 3 3 2 7" xfId="30961" xr:uid="{00000000-0005-0000-0000-0000AA240000}"/>
    <cellStyle name="AggOrange9 2 2 3 3 2 8" xfId="34792" xr:uid="{00000000-0005-0000-0000-0000AB240000}"/>
    <cellStyle name="AggOrange9 2 2 3 3 2 9" xfId="38683" xr:uid="{00000000-0005-0000-0000-0000AC240000}"/>
    <cellStyle name="AggOrange9 2 2 3 3 3" xfId="4861" xr:uid="{00000000-0005-0000-0000-0000AD240000}"/>
    <cellStyle name="AggOrange9 2 2 3 3 3 10" xfId="41845" xr:uid="{00000000-0005-0000-0000-0000AE240000}"/>
    <cellStyle name="AggOrange9 2 2 3 3 3 2" xfId="10389" xr:uid="{00000000-0005-0000-0000-0000AF240000}"/>
    <cellStyle name="AggOrange9 2 2 3 3 3 3" xfId="14296" xr:uid="{00000000-0005-0000-0000-0000B0240000}"/>
    <cellStyle name="AggOrange9 2 2 3 3 3 4" xfId="18388" xr:uid="{00000000-0005-0000-0000-0000B1240000}"/>
    <cellStyle name="AggOrange9 2 2 3 3 3 5" xfId="22318" xr:uid="{00000000-0005-0000-0000-0000B2240000}"/>
    <cellStyle name="AggOrange9 2 2 3 3 3 6" xfId="26344" xr:uid="{00000000-0005-0000-0000-0000B3240000}"/>
    <cellStyle name="AggOrange9 2 2 3 3 3 7" xfId="30333" xr:uid="{00000000-0005-0000-0000-0000B4240000}"/>
    <cellStyle name="AggOrange9 2 2 3 3 3 8" xfId="34164" xr:uid="{00000000-0005-0000-0000-0000B5240000}"/>
    <cellStyle name="AggOrange9 2 2 3 3 3 9" xfId="38055" xr:uid="{00000000-0005-0000-0000-0000B6240000}"/>
    <cellStyle name="AggOrange9 2 2 3 3 4" xfId="8723" xr:uid="{00000000-0005-0000-0000-0000B7240000}"/>
    <cellStyle name="AggOrange9 2 2 3 3 5" xfId="12639" xr:uid="{00000000-0005-0000-0000-0000B8240000}"/>
    <cellStyle name="AggOrange9 2 2 3 3 6" xfId="16732" xr:uid="{00000000-0005-0000-0000-0000B9240000}"/>
    <cellStyle name="AggOrange9 2 2 3 3 7" xfId="20675" xr:uid="{00000000-0005-0000-0000-0000BA240000}"/>
    <cellStyle name="AggOrange9 2 2 3 3 8" xfId="24693" xr:uid="{00000000-0005-0000-0000-0000BB240000}"/>
    <cellStyle name="AggOrange9 2 2 3 3 9" xfId="28697" xr:uid="{00000000-0005-0000-0000-0000BC240000}"/>
    <cellStyle name="AggOrange9 2 2 3 4" xfId="3683" xr:uid="{00000000-0005-0000-0000-0000BD240000}"/>
    <cellStyle name="AggOrange9 2 2 3 4 10" xfId="40667" xr:uid="{00000000-0005-0000-0000-0000BE240000}"/>
    <cellStyle name="AggOrange9 2 2 3 4 2" xfId="9211" xr:uid="{00000000-0005-0000-0000-0000BF240000}"/>
    <cellStyle name="AggOrange9 2 2 3 4 3" xfId="13118" xr:uid="{00000000-0005-0000-0000-0000C0240000}"/>
    <cellStyle name="AggOrange9 2 2 3 4 4" xfId="17210" xr:uid="{00000000-0005-0000-0000-0000C1240000}"/>
    <cellStyle name="AggOrange9 2 2 3 4 5" xfId="21140" xr:uid="{00000000-0005-0000-0000-0000C2240000}"/>
    <cellStyle name="AggOrange9 2 2 3 4 6" xfId="25166" xr:uid="{00000000-0005-0000-0000-0000C3240000}"/>
    <cellStyle name="AggOrange9 2 2 3 4 7" xfId="29155" xr:uid="{00000000-0005-0000-0000-0000C4240000}"/>
    <cellStyle name="AggOrange9 2 2 3 4 8" xfId="32986" xr:uid="{00000000-0005-0000-0000-0000C5240000}"/>
    <cellStyle name="AggOrange9 2 2 3 4 9" xfId="36877" xr:uid="{00000000-0005-0000-0000-0000C6240000}"/>
    <cellStyle name="AggOrange9 2 2 3 5" xfId="5663" xr:uid="{00000000-0005-0000-0000-0000C7240000}"/>
    <cellStyle name="AggOrange9 2 2 3 5 10" xfId="42647" xr:uid="{00000000-0005-0000-0000-0000C8240000}"/>
    <cellStyle name="AggOrange9 2 2 3 5 2" xfId="11191" xr:uid="{00000000-0005-0000-0000-0000C9240000}"/>
    <cellStyle name="AggOrange9 2 2 3 5 3" xfId="15098" xr:uid="{00000000-0005-0000-0000-0000CA240000}"/>
    <cellStyle name="AggOrange9 2 2 3 5 4" xfId="19190" xr:uid="{00000000-0005-0000-0000-0000CB240000}"/>
    <cellStyle name="AggOrange9 2 2 3 5 5" xfId="23120" xr:uid="{00000000-0005-0000-0000-0000CC240000}"/>
    <cellStyle name="AggOrange9 2 2 3 5 6" xfId="27146" xr:uid="{00000000-0005-0000-0000-0000CD240000}"/>
    <cellStyle name="AggOrange9 2 2 3 5 7" xfId="31135" xr:uid="{00000000-0005-0000-0000-0000CE240000}"/>
    <cellStyle name="AggOrange9 2 2 3 5 8" xfId="34966" xr:uid="{00000000-0005-0000-0000-0000CF240000}"/>
    <cellStyle name="AggOrange9 2 2 3 5 9" xfId="38857" xr:uid="{00000000-0005-0000-0000-0000D0240000}"/>
    <cellStyle name="AggOrange9 2 2 3 6" xfId="6676" xr:uid="{00000000-0005-0000-0000-0000D1240000}"/>
    <cellStyle name="AggOrange9 2 2 3 7" xfId="7974" xr:uid="{00000000-0005-0000-0000-0000D2240000}"/>
    <cellStyle name="AggOrange9 2 2 3 8" xfId="7207" xr:uid="{00000000-0005-0000-0000-0000D3240000}"/>
    <cellStyle name="AggOrange9 2 2 3 9" xfId="16040" xr:uid="{00000000-0005-0000-0000-0000D4240000}"/>
    <cellStyle name="AggOrange9 2 2 4" xfId="2735" xr:uid="{00000000-0005-0000-0000-0000D5240000}"/>
    <cellStyle name="AggOrange9 2 2 4 10" xfId="28244" xr:uid="{00000000-0005-0000-0000-0000D6240000}"/>
    <cellStyle name="AggOrange9 2 2 4 11" xfId="32067" xr:uid="{00000000-0005-0000-0000-0000D7240000}"/>
    <cellStyle name="AggOrange9 2 2 4 12" xfId="35974" xr:uid="{00000000-0005-0000-0000-0000D8240000}"/>
    <cellStyle name="AggOrange9 2 2 4 13" xfId="39764" xr:uid="{00000000-0005-0000-0000-0000D9240000}"/>
    <cellStyle name="AggOrange9 2 2 4 2" xfId="5036" xr:uid="{00000000-0005-0000-0000-0000DA240000}"/>
    <cellStyle name="AggOrange9 2 2 4 2 10" xfId="42020" xr:uid="{00000000-0005-0000-0000-0000DB240000}"/>
    <cellStyle name="AggOrange9 2 2 4 2 2" xfId="10564" xr:uid="{00000000-0005-0000-0000-0000DC240000}"/>
    <cellStyle name="AggOrange9 2 2 4 2 3" xfId="14471" xr:uid="{00000000-0005-0000-0000-0000DD240000}"/>
    <cellStyle name="AggOrange9 2 2 4 2 4" xfId="18563" xr:uid="{00000000-0005-0000-0000-0000DE240000}"/>
    <cellStyle name="AggOrange9 2 2 4 2 5" xfId="22493" xr:uid="{00000000-0005-0000-0000-0000DF240000}"/>
    <cellStyle name="AggOrange9 2 2 4 2 6" xfId="26519" xr:uid="{00000000-0005-0000-0000-0000E0240000}"/>
    <cellStyle name="AggOrange9 2 2 4 2 7" xfId="30508" xr:uid="{00000000-0005-0000-0000-0000E1240000}"/>
    <cellStyle name="AggOrange9 2 2 4 2 8" xfId="34339" xr:uid="{00000000-0005-0000-0000-0000E2240000}"/>
    <cellStyle name="AggOrange9 2 2 4 2 9" xfId="38230" xr:uid="{00000000-0005-0000-0000-0000E3240000}"/>
    <cellStyle name="AggOrange9 2 2 4 3" xfId="4408" xr:uid="{00000000-0005-0000-0000-0000E4240000}"/>
    <cellStyle name="AggOrange9 2 2 4 3 10" xfId="41392" xr:uid="{00000000-0005-0000-0000-0000E5240000}"/>
    <cellStyle name="AggOrange9 2 2 4 3 2" xfId="9936" xr:uid="{00000000-0005-0000-0000-0000E6240000}"/>
    <cellStyle name="AggOrange9 2 2 4 3 3" xfId="13843" xr:uid="{00000000-0005-0000-0000-0000E7240000}"/>
    <cellStyle name="AggOrange9 2 2 4 3 4" xfId="17935" xr:uid="{00000000-0005-0000-0000-0000E8240000}"/>
    <cellStyle name="AggOrange9 2 2 4 3 5" xfId="21865" xr:uid="{00000000-0005-0000-0000-0000E9240000}"/>
    <cellStyle name="AggOrange9 2 2 4 3 6" xfId="25891" xr:uid="{00000000-0005-0000-0000-0000EA240000}"/>
    <cellStyle name="AggOrange9 2 2 4 3 7" xfId="29880" xr:uid="{00000000-0005-0000-0000-0000EB240000}"/>
    <cellStyle name="AggOrange9 2 2 4 3 8" xfId="33711" xr:uid="{00000000-0005-0000-0000-0000EC240000}"/>
    <cellStyle name="AggOrange9 2 2 4 3 9" xfId="37602" xr:uid="{00000000-0005-0000-0000-0000ED240000}"/>
    <cellStyle name="AggOrange9 2 2 4 4" xfId="6117" xr:uid="{00000000-0005-0000-0000-0000EE240000}"/>
    <cellStyle name="AggOrange9 2 2 4 4 10" xfId="43095" xr:uid="{00000000-0005-0000-0000-0000EF240000}"/>
    <cellStyle name="AggOrange9 2 2 4 4 2" xfId="11646" xr:uid="{00000000-0005-0000-0000-0000F0240000}"/>
    <cellStyle name="AggOrange9 2 2 4 4 3" xfId="15550" xr:uid="{00000000-0005-0000-0000-0000F1240000}"/>
    <cellStyle name="AggOrange9 2 2 4 4 4" xfId="19644" xr:uid="{00000000-0005-0000-0000-0000F2240000}"/>
    <cellStyle name="AggOrange9 2 2 4 4 5" xfId="23571" xr:uid="{00000000-0005-0000-0000-0000F3240000}"/>
    <cellStyle name="AggOrange9 2 2 4 4 6" xfId="27598" xr:uid="{00000000-0005-0000-0000-0000F4240000}"/>
    <cellStyle name="AggOrange9 2 2 4 4 7" xfId="31583" xr:uid="{00000000-0005-0000-0000-0000F5240000}"/>
    <cellStyle name="AggOrange9 2 2 4 4 8" xfId="35416" xr:uid="{00000000-0005-0000-0000-0000F6240000}"/>
    <cellStyle name="AggOrange9 2 2 4 4 9" xfId="39305" xr:uid="{00000000-0005-0000-0000-0000F7240000}"/>
    <cellStyle name="AggOrange9 2 2 4 5" xfId="8270" xr:uid="{00000000-0005-0000-0000-0000F8240000}"/>
    <cellStyle name="AggOrange9 2 2 4 6" xfId="12186" xr:uid="{00000000-0005-0000-0000-0000F9240000}"/>
    <cellStyle name="AggOrange9 2 2 4 7" xfId="16279" xr:uid="{00000000-0005-0000-0000-0000FA240000}"/>
    <cellStyle name="AggOrange9 2 2 4 8" xfId="20222" xr:uid="{00000000-0005-0000-0000-0000FB240000}"/>
    <cellStyle name="AggOrange9 2 2 4 9" xfId="24240" xr:uid="{00000000-0005-0000-0000-0000FC240000}"/>
    <cellStyle name="AggOrange9 2 2 5" xfId="3185" xr:uid="{00000000-0005-0000-0000-0000FD240000}"/>
    <cellStyle name="AggOrange9 2 2 5 10" xfId="32517" xr:uid="{00000000-0005-0000-0000-0000FE240000}"/>
    <cellStyle name="AggOrange9 2 2 5 11" xfId="36424" xr:uid="{00000000-0005-0000-0000-0000FF240000}"/>
    <cellStyle name="AggOrange9 2 2 5 12" xfId="40214" xr:uid="{00000000-0005-0000-0000-000000250000}"/>
    <cellStyle name="AggOrange9 2 2 5 2" xfId="5486" xr:uid="{00000000-0005-0000-0000-000001250000}"/>
    <cellStyle name="AggOrange9 2 2 5 2 10" xfId="42470" xr:uid="{00000000-0005-0000-0000-000002250000}"/>
    <cellStyle name="AggOrange9 2 2 5 2 2" xfId="11014" xr:uid="{00000000-0005-0000-0000-000003250000}"/>
    <cellStyle name="AggOrange9 2 2 5 2 3" xfId="14921" xr:uid="{00000000-0005-0000-0000-000004250000}"/>
    <cellStyle name="AggOrange9 2 2 5 2 4" xfId="19013" xr:uid="{00000000-0005-0000-0000-000005250000}"/>
    <cellStyle name="AggOrange9 2 2 5 2 5" xfId="22943" xr:uid="{00000000-0005-0000-0000-000006250000}"/>
    <cellStyle name="AggOrange9 2 2 5 2 6" xfId="26969" xr:uid="{00000000-0005-0000-0000-000007250000}"/>
    <cellStyle name="AggOrange9 2 2 5 2 7" xfId="30958" xr:uid="{00000000-0005-0000-0000-000008250000}"/>
    <cellStyle name="AggOrange9 2 2 5 2 8" xfId="34789" xr:uid="{00000000-0005-0000-0000-000009250000}"/>
    <cellStyle name="AggOrange9 2 2 5 2 9" xfId="38680" xr:uid="{00000000-0005-0000-0000-00000A250000}"/>
    <cellStyle name="AggOrange9 2 2 5 3" xfId="4858" xr:uid="{00000000-0005-0000-0000-00000B250000}"/>
    <cellStyle name="AggOrange9 2 2 5 3 10" xfId="41842" xr:uid="{00000000-0005-0000-0000-00000C250000}"/>
    <cellStyle name="AggOrange9 2 2 5 3 2" xfId="10386" xr:uid="{00000000-0005-0000-0000-00000D250000}"/>
    <cellStyle name="AggOrange9 2 2 5 3 3" xfId="14293" xr:uid="{00000000-0005-0000-0000-00000E250000}"/>
    <cellStyle name="AggOrange9 2 2 5 3 4" xfId="18385" xr:uid="{00000000-0005-0000-0000-00000F250000}"/>
    <cellStyle name="AggOrange9 2 2 5 3 5" xfId="22315" xr:uid="{00000000-0005-0000-0000-000010250000}"/>
    <cellStyle name="AggOrange9 2 2 5 3 6" xfId="26341" xr:uid="{00000000-0005-0000-0000-000011250000}"/>
    <cellStyle name="AggOrange9 2 2 5 3 7" xfId="30330" xr:uid="{00000000-0005-0000-0000-000012250000}"/>
    <cellStyle name="AggOrange9 2 2 5 3 8" xfId="34161" xr:uid="{00000000-0005-0000-0000-000013250000}"/>
    <cellStyle name="AggOrange9 2 2 5 3 9" xfId="38052" xr:uid="{00000000-0005-0000-0000-000014250000}"/>
    <cellStyle name="AggOrange9 2 2 5 4" xfId="8720" xr:uid="{00000000-0005-0000-0000-000015250000}"/>
    <cellStyle name="AggOrange9 2 2 5 5" xfId="12636" xr:uid="{00000000-0005-0000-0000-000016250000}"/>
    <cellStyle name="AggOrange9 2 2 5 6" xfId="16729" xr:uid="{00000000-0005-0000-0000-000017250000}"/>
    <cellStyle name="AggOrange9 2 2 5 7" xfId="20672" xr:uid="{00000000-0005-0000-0000-000018250000}"/>
    <cellStyle name="AggOrange9 2 2 5 8" xfId="24690" xr:uid="{00000000-0005-0000-0000-000019250000}"/>
    <cellStyle name="AggOrange9 2 2 5 9" xfId="28694" xr:uid="{00000000-0005-0000-0000-00001A250000}"/>
    <cellStyle name="AggOrange9 2 2 6" xfId="3680" xr:uid="{00000000-0005-0000-0000-00001B250000}"/>
    <cellStyle name="AggOrange9 2 2 6 10" xfId="40664" xr:uid="{00000000-0005-0000-0000-00001C250000}"/>
    <cellStyle name="AggOrange9 2 2 6 2" xfId="9208" xr:uid="{00000000-0005-0000-0000-00001D250000}"/>
    <cellStyle name="AggOrange9 2 2 6 3" xfId="13115" xr:uid="{00000000-0005-0000-0000-00001E250000}"/>
    <cellStyle name="AggOrange9 2 2 6 4" xfId="17207" xr:uid="{00000000-0005-0000-0000-00001F250000}"/>
    <cellStyle name="AggOrange9 2 2 6 5" xfId="21137" xr:uid="{00000000-0005-0000-0000-000020250000}"/>
    <cellStyle name="AggOrange9 2 2 6 6" xfId="25163" xr:uid="{00000000-0005-0000-0000-000021250000}"/>
    <cellStyle name="AggOrange9 2 2 6 7" xfId="29152" xr:uid="{00000000-0005-0000-0000-000022250000}"/>
    <cellStyle name="AggOrange9 2 2 6 8" xfId="32983" xr:uid="{00000000-0005-0000-0000-000023250000}"/>
    <cellStyle name="AggOrange9 2 2 6 9" xfId="36874" xr:uid="{00000000-0005-0000-0000-000024250000}"/>
    <cellStyle name="AggOrange9 2 2 7" xfId="5660" xr:uid="{00000000-0005-0000-0000-000025250000}"/>
    <cellStyle name="AggOrange9 2 2 7 10" xfId="42644" xr:uid="{00000000-0005-0000-0000-000026250000}"/>
    <cellStyle name="AggOrange9 2 2 7 2" xfId="11188" xr:uid="{00000000-0005-0000-0000-000027250000}"/>
    <cellStyle name="AggOrange9 2 2 7 3" xfId="15095" xr:uid="{00000000-0005-0000-0000-000028250000}"/>
    <cellStyle name="AggOrange9 2 2 7 4" xfId="19187" xr:uid="{00000000-0005-0000-0000-000029250000}"/>
    <cellStyle name="AggOrange9 2 2 7 5" xfId="23117" xr:uid="{00000000-0005-0000-0000-00002A250000}"/>
    <cellStyle name="AggOrange9 2 2 7 6" xfId="27143" xr:uid="{00000000-0005-0000-0000-00002B250000}"/>
    <cellStyle name="AggOrange9 2 2 7 7" xfId="31132" xr:uid="{00000000-0005-0000-0000-00002C250000}"/>
    <cellStyle name="AggOrange9 2 2 7 8" xfId="34963" xr:uid="{00000000-0005-0000-0000-00002D250000}"/>
    <cellStyle name="AggOrange9 2 2 7 9" xfId="38854" xr:uid="{00000000-0005-0000-0000-00002E250000}"/>
    <cellStyle name="AggOrange9 2 2 8" xfId="6673" xr:uid="{00000000-0005-0000-0000-00002F250000}"/>
    <cellStyle name="AggOrange9 2 2 9" xfId="7977" xr:uid="{00000000-0005-0000-0000-000030250000}"/>
    <cellStyle name="AggOrange9 2 3" xfId="225" xr:uid="{00000000-0005-0000-0000-000031250000}"/>
    <cellStyle name="AggOrange9 2 3 10" xfId="7973" xr:uid="{00000000-0005-0000-0000-000032250000}"/>
    <cellStyle name="AggOrange9 2 3 11" xfId="7245" xr:uid="{00000000-0005-0000-0000-000033250000}"/>
    <cellStyle name="AggOrange9 2 3 12" xfId="16039" xr:uid="{00000000-0005-0000-0000-000034250000}"/>
    <cellStyle name="AggOrange9 2 3 13" xfId="16159" xr:uid="{00000000-0005-0000-0000-000035250000}"/>
    <cellStyle name="AggOrange9 2 3 14" xfId="23951" xr:uid="{00000000-0005-0000-0000-000036250000}"/>
    <cellStyle name="AggOrange9 2 3 15" xfId="28034" xr:uid="{00000000-0005-0000-0000-000037250000}"/>
    <cellStyle name="AggOrange9 2 3 16" xfId="28138" xr:uid="{00000000-0005-0000-0000-000038250000}"/>
    <cellStyle name="AggOrange9 2 3 17" xfId="35796" xr:uid="{00000000-0005-0000-0000-000039250000}"/>
    <cellStyle name="AggOrange9 2 3 2" xfId="226" xr:uid="{00000000-0005-0000-0000-00003A250000}"/>
    <cellStyle name="AggOrange9 2 3 2 10" xfId="16038" xr:uid="{00000000-0005-0000-0000-00003B250000}"/>
    <cellStyle name="AggOrange9 2 3 2 11" xfId="16160" xr:uid="{00000000-0005-0000-0000-00003C250000}"/>
    <cellStyle name="AggOrange9 2 3 2 12" xfId="23950" xr:uid="{00000000-0005-0000-0000-00003D250000}"/>
    <cellStyle name="AggOrange9 2 3 2 13" xfId="28033" xr:uid="{00000000-0005-0000-0000-00003E250000}"/>
    <cellStyle name="AggOrange9 2 3 2 14" xfId="28139" xr:uid="{00000000-0005-0000-0000-00003F250000}"/>
    <cellStyle name="AggOrange9 2 3 2 15" xfId="35795" xr:uid="{00000000-0005-0000-0000-000040250000}"/>
    <cellStyle name="AggOrange9 2 3 2 2" xfId="227" xr:uid="{00000000-0005-0000-0000-000041250000}"/>
    <cellStyle name="AggOrange9 2 3 2 2 10" xfId="16161" xr:uid="{00000000-0005-0000-0000-000042250000}"/>
    <cellStyle name="AggOrange9 2 3 2 2 11" xfId="23949" xr:uid="{00000000-0005-0000-0000-000043250000}"/>
    <cellStyle name="AggOrange9 2 3 2 2 12" xfId="28032" xr:uid="{00000000-0005-0000-0000-000044250000}"/>
    <cellStyle name="AggOrange9 2 3 2 2 13" xfId="28140" xr:uid="{00000000-0005-0000-0000-000045250000}"/>
    <cellStyle name="AggOrange9 2 3 2 2 14" xfId="35794" xr:uid="{00000000-0005-0000-0000-000046250000}"/>
    <cellStyle name="AggOrange9 2 3 2 2 2" xfId="2741" xr:uid="{00000000-0005-0000-0000-000047250000}"/>
    <cellStyle name="AggOrange9 2 3 2 2 2 10" xfId="28250" xr:uid="{00000000-0005-0000-0000-000048250000}"/>
    <cellStyle name="AggOrange9 2 3 2 2 2 11" xfId="32073" xr:uid="{00000000-0005-0000-0000-000049250000}"/>
    <cellStyle name="AggOrange9 2 3 2 2 2 12" xfId="35980" xr:uid="{00000000-0005-0000-0000-00004A250000}"/>
    <cellStyle name="AggOrange9 2 3 2 2 2 13" xfId="39770" xr:uid="{00000000-0005-0000-0000-00004B250000}"/>
    <cellStyle name="AggOrange9 2 3 2 2 2 2" xfId="5042" xr:uid="{00000000-0005-0000-0000-00004C250000}"/>
    <cellStyle name="AggOrange9 2 3 2 2 2 2 10" xfId="42026" xr:uid="{00000000-0005-0000-0000-00004D250000}"/>
    <cellStyle name="AggOrange9 2 3 2 2 2 2 2" xfId="10570" xr:uid="{00000000-0005-0000-0000-00004E250000}"/>
    <cellStyle name="AggOrange9 2 3 2 2 2 2 3" xfId="14477" xr:uid="{00000000-0005-0000-0000-00004F250000}"/>
    <cellStyle name="AggOrange9 2 3 2 2 2 2 4" xfId="18569" xr:uid="{00000000-0005-0000-0000-000050250000}"/>
    <cellStyle name="AggOrange9 2 3 2 2 2 2 5" xfId="22499" xr:uid="{00000000-0005-0000-0000-000051250000}"/>
    <cellStyle name="AggOrange9 2 3 2 2 2 2 6" xfId="26525" xr:uid="{00000000-0005-0000-0000-000052250000}"/>
    <cellStyle name="AggOrange9 2 3 2 2 2 2 7" xfId="30514" xr:uid="{00000000-0005-0000-0000-000053250000}"/>
    <cellStyle name="AggOrange9 2 3 2 2 2 2 8" xfId="34345" xr:uid="{00000000-0005-0000-0000-000054250000}"/>
    <cellStyle name="AggOrange9 2 3 2 2 2 2 9" xfId="38236" xr:uid="{00000000-0005-0000-0000-000055250000}"/>
    <cellStyle name="AggOrange9 2 3 2 2 2 3" xfId="4414" xr:uid="{00000000-0005-0000-0000-000056250000}"/>
    <cellStyle name="AggOrange9 2 3 2 2 2 3 10" xfId="41398" xr:uid="{00000000-0005-0000-0000-000057250000}"/>
    <cellStyle name="AggOrange9 2 3 2 2 2 3 2" xfId="9942" xr:uid="{00000000-0005-0000-0000-000058250000}"/>
    <cellStyle name="AggOrange9 2 3 2 2 2 3 3" xfId="13849" xr:uid="{00000000-0005-0000-0000-000059250000}"/>
    <cellStyle name="AggOrange9 2 3 2 2 2 3 4" xfId="17941" xr:uid="{00000000-0005-0000-0000-00005A250000}"/>
    <cellStyle name="AggOrange9 2 3 2 2 2 3 5" xfId="21871" xr:uid="{00000000-0005-0000-0000-00005B250000}"/>
    <cellStyle name="AggOrange9 2 3 2 2 2 3 6" xfId="25897" xr:uid="{00000000-0005-0000-0000-00005C250000}"/>
    <cellStyle name="AggOrange9 2 3 2 2 2 3 7" xfId="29886" xr:uid="{00000000-0005-0000-0000-00005D250000}"/>
    <cellStyle name="AggOrange9 2 3 2 2 2 3 8" xfId="33717" xr:uid="{00000000-0005-0000-0000-00005E250000}"/>
    <cellStyle name="AggOrange9 2 3 2 2 2 3 9" xfId="37608" xr:uid="{00000000-0005-0000-0000-00005F250000}"/>
    <cellStyle name="AggOrange9 2 3 2 2 2 4" xfId="6123" xr:uid="{00000000-0005-0000-0000-000060250000}"/>
    <cellStyle name="AggOrange9 2 3 2 2 2 4 10" xfId="43101" xr:uid="{00000000-0005-0000-0000-000061250000}"/>
    <cellStyle name="AggOrange9 2 3 2 2 2 4 2" xfId="11652" xr:uid="{00000000-0005-0000-0000-000062250000}"/>
    <cellStyle name="AggOrange9 2 3 2 2 2 4 3" xfId="15556" xr:uid="{00000000-0005-0000-0000-000063250000}"/>
    <cellStyle name="AggOrange9 2 3 2 2 2 4 4" xfId="19650" xr:uid="{00000000-0005-0000-0000-000064250000}"/>
    <cellStyle name="AggOrange9 2 3 2 2 2 4 5" xfId="23577" xr:uid="{00000000-0005-0000-0000-000065250000}"/>
    <cellStyle name="AggOrange9 2 3 2 2 2 4 6" xfId="27604" xr:uid="{00000000-0005-0000-0000-000066250000}"/>
    <cellStyle name="AggOrange9 2 3 2 2 2 4 7" xfId="31589" xr:uid="{00000000-0005-0000-0000-000067250000}"/>
    <cellStyle name="AggOrange9 2 3 2 2 2 4 8" xfId="35422" xr:uid="{00000000-0005-0000-0000-000068250000}"/>
    <cellStyle name="AggOrange9 2 3 2 2 2 4 9" xfId="39311" xr:uid="{00000000-0005-0000-0000-000069250000}"/>
    <cellStyle name="AggOrange9 2 3 2 2 2 5" xfId="8276" xr:uid="{00000000-0005-0000-0000-00006A250000}"/>
    <cellStyle name="AggOrange9 2 3 2 2 2 6" xfId="12192" xr:uid="{00000000-0005-0000-0000-00006B250000}"/>
    <cellStyle name="AggOrange9 2 3 2 2 2 7" xfId="16285" xr:uid="{00000000-0005-0000-0000-00006C250000}"/>
    <cellStyle name="AggOrange9 2 3 2 2 2 8" xfId="20228" xr:uid="{00000000-0005-0000-0000-00006D250000}"/>
    <cellStyle name="AggOrange9 2 3 2 2 2 9" xfId="24246" xr:uid="{00000000-0005-0000-0000-00006E250000}"/>
    <cellStyle name="AggOrange9 2 3 2 2 3" xfId="3191" xr:uid="{00000000-0005-0000-0000-00006F250000}"/>
    <cellStyle name="AggOrange9 2 3 2 2 3 10" xfId="32523" xr:uid="{00000000-0005-0000-0000-000070250000}"/>
    <cellStyle name="AggOrange9 2 3 2 2 3 11" xfId="36430" xr:uid="{00000000-0005-0000-0000-000071250000}"/>
    <cellStyle name="AggOrange9 2 3 2 2 3 12" xfId="40220" xr:uid="{00000000-0005-0000-0000-000072250000}"/>
    <cellStyle name="AggOrange9 2 3 2 2 3 2" xfId="5492" xr:uid="{00000000-0005-0000-0000-000073250000}"/>
    <cellStyle name="AggOrange9 2 3 2 2 3 2 10" xfId="42476" xr:uid="{00000000-0005-0000-0000-000074250000}"/>
    <cellStyle name="AggOrange9 2 3 2 2 3 2 2" xfId="11020" xr:uid="{00000000-0005-0000-0000-000075250000}"/>
    <cellStyle name="AggOrange9 2 3 2 2 3 2 3" xfId="14927" xr:uid="{00000000-0005-0000-0000-000076250000}"/>
    <cellStyle name="AggOrange9 2 3 2 2 3 2 4" xfId="19019" xr:uid="{00000000-0005-0000-0000-000077250000}"/>
    <cellStyle name="AggOrange9 2 3 2 2 3 2 5" xfId="22949" xr:uid="{00000000-0005-0000-0000-000078250000}"/>
    <cellStyle name="AggOrange9 2 3 2 2 3 2 6" xfId="26975" xr:uid="{00000000-0005-0000-0000-000079250000}"/>
    <cellStyle name="AggOrange9 2 3 2 2 3 2 7" xfId="30964" xr:uid="{00000000-0005-0000-0000-00007A250000}"/>
    <cellStyle name="AggOrange9 2 3 2 2 3 2 8" xfId="34795" xr:uid="{00000000-0005-0000-0000-00007B250000}"/>
    <cellStyle name="AggOrange9 2 3 2 2 3 2 9" xfId="38686" xr:uid="{00000000-0005-0000-0000-00007C250000}"/>
    <cellStyle name="AggOrange9 2 3 2 2 3 3" xfId="4864" xr:uid="{00000000-0005-0000-0000-00007D250000}"/>
    <cellStyle name="AggOrange9 2 3 2 2 3 3 10" xfId="41848" xr:uid="{00000000-0005-0000-0000-00007E250000}"/>
    <cellStyle name="AggOrange9 2 3 2 2 3 3 2" xfId="10392" xr:uid="{00000000-0005-0000-0000-00007F250000}"/>
    <cellStyle name="AggOrange9 2 3 2 2 3 3 3" xfId="14299" xr:uid="{00000000-0005-0000-0000-000080250000}"/>
    <cellStyle name="AggOrange9 2 3 2 2 3 3 4" xfId="18391" xr:uid="{00000000-0005-0000-0000-000081250000}"/>
    <cellStyle name="AggOrange9 2 3 2 2 3 3 5" xfId="22321" xr:uid="{00000000-0005-0000-0000-000082250000}"/>
    <cellStyle name="AggOrange9 2 3 2 2 3 3 6" xfId="26347" xr:uid="{00000000-0005-0000-0000-000083250000}"/>
    <cellStyle name="AggOrange9 2 3 2 2 3 3 7" xfId="30336" xr:uid="{00000000-0005-0000-0000-000084250000}"/>
    <cellStyle name="AggOrange9 2 3 2 2 3 3 8" xfId="34167" xr:uid="{00000000-0005-0000-0000-000085250000}"/>
    <cellStyle name="AggOrange9 2 3 2 2 3 3 9" xfId="38058" xr:uid="{00000000-0005-0000-0000-000086250000}"/>
    <cellStyle name="AggOrange9 2 3 2 2 3 4" xfId="8726" xr:uid="{00000000-0005-0000-0000-000087250000}"/>
    <cellStyle name="AggOrange9 2 3 2 2 3 5" xfId="12642" xr:uid="{00000000-0005-0000-0000-000088250000}"/>
    <cellStyle name="AggOrange9 2 3 2 2 3 6" xfId="16735" xr:uid="{00000000-0005-0000-0000-000089250000}"/>
    <cellStyle name="AggOrange9 2 3 2 2 3 7" xfId="20678" xr:uid="{00000000-0005-0000-0000-00008A250000}"/>
    <cellStyle name="AggOrange9 2 3 2 2 3 8" xfId="24696" xr:uid="{00000000-0005-0000-0000-00008B250000}"/>
    <cellStyle name="AggOrange9 2 3 2 2 3 9" xfId="28700" xr:uid="{00000000-0005-0000-0000-00008C250000}"/>
    <cellStyle name="AggOrange9 2 3 2 2 4" xfId="3686" xr:uid="{00000000-0005-0000-0000-00008D250000}"/>
    <cellStyle name="AggOrange9 2 3 2 2 4 10" xfId="40670" xr:uid="{00000000-0005-0000-0000-00008E250000}"/>
    <cellStyle name="AggOrange9 2 3 2 2 4 2" xfId="9214" xr:uid="{00000000-0005-0000-0000-00008F250000}"/>
    <cellStyle name="AggOrange9 2 3 2 2 4 3" xfId="13121" xr:uid="{00000000-0005-0000-0000-000090250000}"/>
    <cellStyle name="AggOrange9 2 3 2 2 4 4" xfId="17213" xr:uid="{00000000-0005-0000-0000-000091250000}"/>
    <cellStyle name="AggOrange9 2 3 2 2 4 5" xfId="21143" xr:uid="{00000000-0005-0000-0000-000092250000}"/>
    <cellStyle name="AggOrange9 2 3 2 2 4 6" xfId="25169" xr:uid="{00000000-0005-0000-0000-000093250000}"/>
    <cellStyle name="AggOrange9 2 3 2 2 4 7" xfId="29158" xr:uid="{00000000-0005-0000-0000-000094250000}"/>
    <cellStyle name="AggOrange9 2 3 2 2 4 8" xfId="32989" xr:uid="{00000000-0005-0000-0000-000095250000}"/>
    <cellStyle name="AggOrange9 2 3 2 2 4 9" xfId="36880" xr:uid="{00000000-0005-0000-0000-000096250000}"/>
    <cellStyle name="AggOrange9 2 3 2 2 5" xfId="5666" xr:uid="{00000000-0005-0000-0000-000097250000}"/>
    <cellStyle name="AggOrange9 2 3 2 2 5 10" xfId="42650" xr:uid="{00000000-0005-0000-0000-000098250000}"/>
    <cellStyle name="AggOrange9 2 3 2 2 5 2" xfId="11194" xr:uid="{00000000-0005-0000-0000-000099250000}"/>
    <cellStyle name="AggOrange9 2 3 2 2 5 3" xfId="15101" xr:uid="{00000000-0005-0000-0000-00009A250000}"/>
    <cellStyle name="AggOrange9 2 3 2 2 5 4" xfId="19193" xr:uid="{00000000-0005-0000-0000-00009B250000}"/>
    <cellStyle name="AggOrange9 2 3 2 2 5 5" xfId="23123" xr:uid="{00000000-0005-0000-0000-00009C250000}"/>
    <cellStyle name="AggOrange9 2 3 2 2 5 6" xfId="27149" xr:uid="{00000000-0005-0000-0000-00009D250000}"/>
    <cellStyle name="AggOrange9 2 3 2 2 5 7" xfId="31138" xr:uid="{00000000-0005-0000-0000-00009E250000}"/>
    <cellStyle name="AggOrange9 2 3 2 2 5 8" xfId="34969" xr:uid="{00000000-0005-0000-0000-00009F250000}"/>
    <cellStyle name="AggOrange9 2 3 2 2 5 9" xfId="38860" xr:uid="{00000000-0005-0000-0000-0000A0250000}"/>
    <cellStyle name="AggOrange9 2 3 2 2 6" xfId="6679" xr:uid="{00000000-0005-0000-0000-0000A1250000}"/>
    <cellStyle name="AggOrange9 2 3 2 2 7" xfId="7971" xr:uid="{00000000-0005-0000-0000-0000A2250000}"/>
    <cellStyle name="AggOrange9 2 3 2 2 8" xfId="7246" xr:uid="{00000000-0005-0000-0000-0000A3250000}"/>
    <cellStyle name="AggOrange9 2 3 2 2 9" xfId="16037" xr:uid="{00000000-0005-0000-0000-0000A4250000}"/>
    <cellStyle name="AggOrange9 2 3 2 3" xfId="2740" xr:uid="{00000000-0005-0000-0000-0000A5250000}"/>
    <cellStyle name="AggOrange9 2 3 2 3 10" xfId="28249" xr:uid="{00000000-0005-0000-0000-0000A6250000}"/>
    <cellStyle name="AggOrange9 2 3 2 3 11" xfId="32072" xr:uid="{00000000-0005-0000-0000-0000A7250000}"/>
    <cellStyle name="AggOrange9 2 3 2 3 12" xfId="35979" xr:uid="{00000000-0005-0000-0000-0000A8250000}"/>
    <cellStyle name="AggOrange9 2 3 2 3 13" xfId="39769" xr:uid="{00000000-0005-0000-0000-0000A9250000}"/>
    <cellStyle name="AggOrange9 2 3 2 3 2" xfId="5041" xr:uid="{00000000-0005-0000-0000-0000AA250000}"/>
    <cellStyle name="AggOrange9 2 3 2 3 2 10" xfId="42025" xr:uid="{00000000-0005-0000-0000-0000AB250000}"/>
    <cellStyle name="AggOrange9 2 3 2 3 2 2" xfId="10569" xr:uid="{00000000-0005-0000-0000-0000AC250000}"/>
    <cellStyle name="AggOrange9 2 3 2 3 2 3" xfId="14476" xr:uid="{00000000-0005-0000-0000-0000AD250000}"/>
    <cellStyle name="AggOrange9 2 3 2 3 2 4" xfId="18568" xr:uid="{00000000-0005-0000-0000-0000AE250000}"/>
    <cellStyle name="AggOrange9 2 3 2 3 2 5" xfId="22498" xr:uid="{00000000-0005-0000-0000-0000AF250000}"/>
    <cellStyle name="AggOrange9 2 3 2 3 2 6" xfId="26524" xr:uid="{00000000-0005-0000-0000-0000B0250000}"/>
    <cellStyle name="AggOrange9 2 3 2 3 2 7" xfId="30513" xr:uid="{00000000-0005-0000-0000-0000B1250000}"/>
    <cellStyle name="AggOrange9 2 3 2 3 2 8" xfId="34344" xr:uid="{00000000-0005-0000-0000-0000B2250000}"/>
    <cellStyle name="AggOrange9 2 3 2 3 2 9" xfId="38235" xr:uid="{00000000-0005-0000-0000-0000B3250000}"/>
    <cellStyle name="AggOrange9 2 3 2 3 3" xfId="4413" xr:uid="{00000000-0005-0000-0000-0000B4250000}"/>
    <cellStyle name="AggOrange9 2 3 2 3 3 10" xfId="41397" xr:uid="{00000000-0005-0000-0000-0000B5250000}"/>
    <cellStyle name="AggOrange9 2 3 2 3 3 2" xfId="9941" xr:uid="{00000000-0005-0000-0000-0000B6250000}"/>
    <cellStyle name="AggOrange9 2 3 2 3 3 3" xfId="13848" xr:uid="{00000000-0005-0000-0000-0000B7250000}"/>
    <cellStyle name="AggOrange9 2 3 2 3 3 4" xfId="17940" xr:uid="{00000000-0005-0000-0000-0000B8250000}"/>
    <cellStyle name="AggOrange9 2 3 2 3 3 5" xfId="21870" xr:uid="{00000000-0005-0000-0000-0000B9250000}"/>
    <cellStyle name="AggOrange9 2 3 2 3 3 6" xfId="25896" xr:uid="{00000000-0005-0000-0000-0000BA250000}"/>
    <cellStyle name="AggOrange9 2 3 2 3 3 7" xfId="29885" xr:uid="{00000000-0005-0000-0000-0000BB250000}"/>
    <cellStyle name="AggOrange9 2 3 2 3 3 8" xfId="33716" xr:uid="{00000000-0005-0000-0000-0000BC250000}"/>
    <cellStyle name="AggOrange9 2 3 2 3 3 9" xfId="37607" xr:uid="{00000000-0005-0000-0000-0000BD250000}"/>
    <cellStyle name="AggOrange9 2 3 2 3 4" xfId="6122" xr:uid="{00000000-0005-0000-0000-0000BE250000}"/>
    <cellStyle name="AggOrange9 2 3 2 3 4 10" xfId="43100" xr:uid="{00000000-0005-0000-0000-0000BF250000}"/>
    <cellStyle name="AggOrange9 2 3 2 3 4 2" xfId="11651" xr:uid="{00000000-0005-0000-0000-0000C0250000}"/>
    <cellStyle name="AggOrange9 2 3 2 3 4 3" xfId="15555" xr:uid="{00000000-0005-0000-0000-0000C1250000}"/>
    <cellStyle name="AggOrange9 2 3 2 3 4 4" xfId="19649" xr:uid="{00000000-0005-0000-0000-0000C2250000}"/>
    <cellStyle name="AggOrange9 2 3 2 3 4 5" xfId="23576" xr:uid="{00000000-0005-0000-0000-0000C3250000}"/>
    <cellStyle name="AggOrange9 2 3 2 3 4 6" xfId="27603" xr:uid="{00000000-0005-0000-0000-0000C4250000}"/>
    <cellStyle name="AggOrange9 2 3 2 3 4 7" xfId="31588" xr:uid="{00000000-0005-0000-0000-0000C5250000}"/>
    <cellStyle name="AggOrange9 2 3 2 3 4 8" xfId="35421" xr:uid="{00000000-0005-0000-0000-0000C6250000}"/>
    <cellStyle name="AggOrange9 2 3 2 3 4 9" xfId="39310" xr:uid="{00000000-0005-0000-0000-0000C7250000}"/>
    <cellStyle name="AggOrange9 2 3 2 3 5" xfId="8275" xr:uid="{00000000-0005-0000-0000-0000C8250000}"/>
    <cellStyle name="AggOrange9 2 3 2 3 6" xfId="12191" xr:uid="{00000000-0005-0000-0000-0000C9250000}"/>
    <cellStyle name="AggOrange9 2 3 2 3 7" xfId="16284" xr:uid="{00000000-0005-0000-0000-0000CA250000}"/>
    <cellStyle name="AggOrange9 2 3 2 3 8" xfId="20227" xr:uid="{00000000-0005-0000-0000-0000CB250000}"/>
    <cellStyle name="AggOrange9 2 3 2 3 9" xfId="24245" xr:uid="{00000000-0005-0000-0000-0000CC250000}"/>
    <cellStyle name="AggOrange9 2 3 2 4" xfId="3190" xr:uid="{00000000-0005-0000-0000-0000CD250000}"/>
    <cellStyle name="AggOrange9 2 3 2 4 10" xfId="32522" xr:uid="{00000000-0005-0000-0000-0000CE250000}"/>
    <cellStyle name="AggOrange9 2 3 2 4 11" xfId="36429" xr:uid="{00000000-0005-0000-0000-0000CF250000}"/>
    <cellStyle name="AggOrange9 2 3 2 4 12" xfId="40219" xr:uid="{00000000-0005-0000-0000-0000D0250000}"/>
    <cellStyle name="AggOrange9 2 3 2 4 2" xfId="5491" xr:uid="{00000000-0005-0000-0000-0000D1250000}"/>
    <cellStyle name="AggOrange9 2 3 2 4 2 10" xfId="42475" xr:uid="{00000000-0005-0000-0000-0000D2250000}"/>
    <cellStyle name="AggOrange9 2 3 2 4 2 2" xfId="11019" xr:uid="{00000000-0005-0000-0000-0000D3250000}"/>
    <cellStyle name="AggOrange9 2 3 2 4 2 3" xfId="14926" xr:uid="{00000000-0005-0000-0000-0000D4250000}"/>
    <cellStyle name="AggOrange9 2 3 2 4 2 4" xfId="19018" xr:uid="{00000000-0005-0000-0000-0000D5250000}"/>
    <cellStyle name="AggOrange9 2 3 2 4 2 5" xfId="22948" xr:uid="{00000000-0005-0000-0000-0000D6250000}"/>
    <cellStyle name="AggOrange9 2 3 2 4 2 6" xfId="26974" xr:uid="{00000000-0005-0000-0000-0000D7250000}"/>
    <cellStyle name="AggOrange9 2 3 2 4 2 7" xfId="30963" xr:uid="{00000000-0005-0000-0000-0000D8250000}"/>
    <cellStyle name="AggOrange9 2 3 2 4 2 8" xfId="34794" xr:uid="{00000000-0005-0000-0000-0000D9250000}"/>
    <cellStyle name="AggOrange9 2 3 2 4 2 9" xfId="38685" xr:uid="{00000000-0005-0000-0000-0000DA250000}"/>
    <cellStyle name="AggOrange9 2 3 2 4 3" xfId="4863" xr:uid="{00000000-0005-0000-0000-0000DB250000}"/>
    <cellStyle name="AggOrange9 2 3 2 4 3 10" xfId="41847" xr:uid="{00000000-0005-0000-0000-0000DC250000}"/>
    <cellStyle name="AggOrange9 2 3 2 4 3 2" xfId="10391" xr:uid="{00000000-0005-0000-0000-0000DD250000}"/>
    <cellStyle name="AggOrange9 2 3 2 4 3 3" xfId="14298" xr:uid="{00000000-0005-0000-0000-0000DE250000}"/>
    <cellStyle name="AggOrange9 2 3 2 4 3 4" xfId="18390" xr:uid="{00000000-0005-0000-0000-0000DF250000}"/>
    <cellStyle name="AggOrange9 2 3 2 4 3 5" xfId="22320" xr:uid="{00000000-0005-0000-0000-0000E0250000}"/>
    <cellStyle name="AggOrange9 2 3 2 4 3 6" xfId="26346" xr:uid="{00000000-0005-0000-0000-0000E1250000}"/>
    <cellStyle name="AggOrange9 2 3 2 4 3 7" xfId="30335" xr:uid="{00000000-0005-0000-0000-0000E2250000}"/>
    <cellStyle name="AggOrange9 2 3 2 4 3 8" xfId="34166" xr:uid="{00000000-0005-0000-0000-0000E3250000}"/>
    <cellStyle name="AggOrange9 2 3 2 4 3 9" xfId="38057" xr:uid="{00000000-0005-0000-0000-0000E4250000}"/>
    <cellStyle name="AggOrange9 2 3 2 4 4" xfId="8725" xr:uid="{00000000-0005-0000-0000-0000E5250000}"/>
    <cellStyle name="AggOrange9 2 3 2 4 5" xfId="12641" xr:uid="{00000000-0005-0000-0000-0000E6250000}"/>
    <cellStyle name="AggOrange9 2 3 2 4 6" xfId="16734" xr:uid="{00000000-0005-0000-0000-0000E7250000}"/>
    <cellStyle name="AggOrange9 2 3 2 4 7" xfId="20677" xr:uid="{00000000-0005-0000-0000-0000E8250000}"/>
    <cellStyle name="AggOrange9 2 3 2 4 8" xfId="24695" xr:uid="{00000000-0005-0000-0000-0000E9250000}"/>
    <cellStyle name="AggOrange9 2 3 2 4 9" xfId="28699" xr:uid="{00000000-0005-0000-0000-0000EA250000}"/>
    <cellStyle name="AggOrange9 2 3 2 5" xfId="3685" xr:uid="{00000000-0005-0000-0000-0000EB250000}"/>
    <cellStyle name="AggOrange9 2 3 2 5 10" xfId="40669" xr:uid="{00000000-0005-0000-0000-0000EC250000}"/>
    <cellStyle name="AggOrange9 2 3 2 5 2" xfId="9213" xr:uid="{00000000-0005-0000-0000-0000ED250000}"/>
    <cellStyle name="AggOrange9 2 3 2 5 3" xfId="13120" xr:uid="{00000000-0005-0000-0000-0000EE250000}"/>
    <cellStyle name="AggOrange9 2 3 2 5 4" xfId="17212" xr:uid="{00000000-0005-0000-0000-0000EF250000}"/>
    <cellStyle name="AggOrange9 2 3 2 5 5" xfId="21142" xr:uid="{00000000-0005-0000-0000-0000F0250000}"/>
    <cellStyle name="AggOrange9 2 3 2 5 6" xfId="25168" xr:uid="{00000000-0005-0000-0000-0000F1250000}"/>
    <cellStyle name="AggOrange9 2 3 2 5 7" xfId="29157" xr:uid="{00000000-0005-0000-0000-0000F2250000}"/>
    <cellStyle name="AggOrange9 2 3 2 5 8" xfId="32988" xr:uid="{00000000-0005-0000-0000-0000F3250000}"/>
    <cellStyle name="AggOrange9 2 3 2 5 9" xfId="36879" xr:uid="{00000000-0005-0000-0000-0000F4250000}"/>
    <cellStyle name="AggOrange9 2 3 2 6" xfId="5665" xr:uid="{00000000-0005-0000-0000-0000F5250000}"/>
    <cellStyle name="AggOrange9 2 3 2 6 10" xfId="42649" xr:uid="{00000000-0005-0000-0000-0000F6250000}"/>
    <cellStyle name="AggOrange9 2 3 2 6 2" xfId="11193" xr:uid="{00000000-0005-0000-0000-0000F7250000}"/>
    <cellStyle name="AggOrange9 2 3 2 6 3" xfId="15100" xr:uid="{00000000-0005-0000-0000-0000F8250000}"/>
    <cellStyle name="AggOrange9 2 3 2 6 4" xfId="19192" xr:uid="{00000000-0005-0000-0000-0000F9250000}"/>
    <cellStyle name="AggOrange9 2 3 2 6 5" xfId="23122" xr:uid="{00000000-0005-0000-0000-0000FA250000}"/>
    <cellStyle name="AggOrange9 2 3 2 6 6" xfId="27148" xr:uid="{00000000-0005-0000-0000-0000FB250000}"/>
    <cellStyle name="AggOrange9 2 3 2 6 7" xfId="31137" xr:uid="{00000000-0005-0000-0000-0000FC250000}"/>
    <cellStyle name="AggOrange9 2 3 2 6 8" xfId="34968" xr:uid="{00000000-0005-0000-0000-0000FD250000}"/>
    <cellStyle name="AggOrange9 2 3 2 6 9" xfId="38859" xr:uid="{00000000-0005-0000-0000-0000FE250000}"/>
    <cellStyle name="AggOrange9 2 3 2 7" xfId="6678" xr:uid="{00000000-0005-0000-0000-0000FF250000}"/>
    <cellStyle name="AggOrange9 2 3 2 8" xfId="7972" xr:uid="{00000000-0005-0000-0000-000000260000}"/>
    <cellStyle name="AggOrange9 2 3 2 9" xfId="7208" xr:uid="{00000000-0005-0000-0000-000001260000}"/>
    <cellStyle name="AggOrange9 2 3 3" xfId="228" xr:uid="{00000000-0005-0000-0000-000002260000}"/>
    <cellStyle name="AggOrange9 2 3 3 10" xfId="16036" xr:uid="{00000000-0005-0000-0000-000003260000}"/>
    <cellStyle name="AggOrange9 2 3 3 11" xfId="16162" xr:uid="{00000000-0005-0000-0000-000004260000}"/>
    <cellStyle name="AggOrange9 2 3 3 12" xfId="23948" xr:uid="{00000000-0005-0000-0000-000005260000}"/>
    <cellStyle name="AggOrange9 2 3 3 13" xfId="28031" xr:uid="{00000000-0005-0000-0000-000006260000}"/>
    <cellStyle name="AggOrange9 2 3 3 14" xfId="28141" xr:uid="{00000000-0005-0000-0000-000007260000}"/>
    <cellStyle name="AggOrange9 2 3 3 15" xfId="35793" xr:uid="{00000000-0005-0000-0000-000008260000}"/>
    <cellStyle name="AggOrange9 2 3 3 2" xfId="229" xr:uid="{00000000-0005-0000-0000-000009260000}"/>
    <cellStyle name="AggOrange9 2 3 3 2 10" xfId="16163" xr:uid="{00000000-0005-0000-0000-00000A260000}"/>
    <cellStyle name="AggOrange9 2 3 3 2 11" xfId="23947" xr:uid="{00000000-0005-0000-0000-00000B260000}"/>
    <cellStyle name="AggOrange9 2 3 3 2 12" xfId="28030" xr:uid="{00000000-0005-0000-0000-00000C260000}"/>
    <cellStyle name="AggOrange9 2 3 3 2 13" xfId="28142" xr:uid="{00000000-0005-0000-0000-00000D260000}"/>
    <cellStyle name="AggOrange9 2 3 3 2 14" xfId="35792" xr:uid="{00000000-0005-0000-0000-00000E260000}"/>
    <cellStyle name="AggOrange9 2 3 3 2 2" xfId="2743" xr:uid="{00000000-0005-0000-0000-00000F260000}"/>
    <cellStyle name="AggOrange9 2 3 3 2 2 10" xfId="28252" xr:uid="{00000000-0005-0000-0000-000010260000}"/>
    <cellStyle name="AggOrange9 2 3 3 2 2 11" xfId="32075" xr:uid="{00000000-0005-0000-0000-000011260000}"/>
    <cellStyle name="AggOrange9 2 3 3 2 2 12" xfId="35982" xr:uid="{00000000-0005-0000-0000-000012260000}"/>
    <cellStyle name="AggOrange9 2 3 3 2 2 13" xfId="39772" xr:uid="{00000000-0005-0000-0000-000013260000}"/>
    <cellStyle name="AggOrange9 2 3 3 2 2 2" xfId="5044" xr:uid="{00000000-0005-0000-0000-000014260000}"/>
    <cellStyle name="AggOrange9 2 3 3 2 2 2 10" xfId="42028" xr:uid="{00000000-0005-0000-0000-000015260000}"/>
    <cellStyle name="AggOrange9 2 3 3 2 2 2 2" xfId="10572" xr:uid="{00000000-0005-0000-0000-000016260000}"/>
    <cellStyle name="AggOrange9 2 3 3 2 2 2 3" xfId="14479" xr:uid="{00000000-0005-0000-0000-000017260000}"/>
    <cellStyle name="AggOrange9 2 3 3 2 2 2 4" xfId="18571" xr:uid="{00000000-0005-0000-0000-000018260000}"/>
    <cellStyle name="AggOrange9 2 3 3 2 2 2 5" xfId="22501" xr:uid="{00000000-0005-0000-0000-000019260000}"/>
    <cellStyle name="AggOrange9 2 3 3 2 2 2 6" xfId="26527" xr:uid="{00000000-0005-0000-0000-00001A260000}"/>
    <cellStyle name="AggOrange9 2 3 3 2 2 2 7" xfId="30516" xr:uid="{00000000-0005-0000-0000-00001B260000}"/>
    <cellStyle name="AggOrange9 2 3 3 2 2 2 8" xfId="34347" xr:uid="{00000000-0005-0000-0000-00001C260000}"/>
    <cellStyle name="AggOrange9 2 3 3 2 2 2 9" xfId="38238" xr:uid="{00000000-0005-0000-0000-00001D260000}"/>
    <cellStyle name="AggOrange9 2 3 3 2 2 3" xfId="4416" xr:uid="{00000000-0005-0000-0000-00001E260000}"/>
    <cellStyle name="AggOrange9 2 3 3 2 2 3 10" xfId="41400" xr:uid="{00000000-0005-0000-0000-00001F260000}"/>
    <cellStyle name="AggOrange9 2 3 3 2 2 3 2" xfId="9944" xr:uid="{00000000-0005-0000-0000-000020260000}"/>
    <cellStyle name="AggOrange9 2 3 3 2 2 3 3" xfId="13851" xr:uid="{00000000-0005-0000-0000-000021260000}"/>
    <cellStyle name="AggOrange9 2 3 3 2 2 3 4" xfId="17943" xr:uid="{00000000-0005-0000-0000-000022260000}"/>
    <cellStyle name="AggOrange9 2 3 3 2 2 3 5" xfId="21873" xr:uid="{00000000-0005-0000-0000-000023260000}"/>
    <cellStyle name="AggOrange9 2 3 3 2 2 3 6" xfId="25899" xr:uid="{00000000-0005-0000-0000-000024260000}"/>
    <cellStyle name="AggOrange9 2 3 3 2 2 3 7" xfId="29888" xr:uid="{00000000-0005-0000-0000-000025260000}"/>
    <cellStyle name="AggOrange9 2 3 3 2 2 3 8" xfId="33719" xr:uid="{00000000-0005-0000-0000-000026260000}"/>
    <cellStyle name="AggOrange9 2 3 3 2 2 3 9" xfId="37610" xr:uid="{00000000-0005-0000-0000-000027260000}"/>
    <cellStyle name="AggOrange9 2 3 3 2 2 4" xfId="6125" xr:uid="{00000000-0005-0000-0000-000028260000}"/>
    <cellStyle name="AggOrange9 2 3 3 2 2 4 10" xfId="43103" xr:uid="{00000000-0005-0000-0000-000029260000}"/>
    <cellStyle name="AggOrange9 2 3 3 2 2 4 2" xfId="11654" xr:uid="{00000000-0005-0000-0000-00002A260000}"/>
    <cellStyle name="AggOrange9 2 3 3 2 2 4 3" xfId="15558" xr:uid="{00000000-0005-0000-0000-00002B260000}"/>
    <cellStyle name="AggOrange9 2 3 3 2 2 4 4" xfId="19652" xr:uid="{00000000-0005-0000-0000-00002C260000}"/>
    <cellStyle name="AggOrange9 2 3 3 2 2 4 5" xfId="23579" xr:uid="{00000000-0005-0000-0000-00002D260000}"/>
    <cellStyle name="AggOrange9 2 3 3 2 2 4 6" xfId="27606" xr:uid="{00000000-0005-0000-0000-00002E260000}"/>
    <cellStyle name="AggOrange9 2 3 3 2 2 4 7" xfId="31591" xr:uid="{00000000-0005-0000-0000-00002F260000}"/>
    <cellStyle name="AggOrange9 2 3 3 2 2 4 8" xfId="35424" xr:uid="{00000000-0005-0000-0000-000030260000}"/>
    <cellStyle name="AggOrange9 2 3 3 2 2 4 9" xfId="39313" xr:uid="{00000000-0005-0000-0000-000031260000}"/>
    <cellStyle name="AggOrange9 2 3 3 2 2 5" xfId="8278" xr:uid="{00000000-0005-0000-0000-000032260000}"/>
    <cellStyle name="AggOrange9 2 3 3 2 2 6" xfId="12194" xr:uid="{00000000-0005-0000-0000-000033260000}"/>
    <cellStyle name="AggOrange9 2 3 3 2 2 7" xfId="16287" xr:uid="{00000000-0005-0000-0000-000034260000}"/>
    <cellStyle name="AggOrange9 2 3 3 2 2 8" xfId="20230" xr:uid="{00000000-0005-0000-0000-000035260000}"/>
    <cellStyle name="AggOrange9 2 3 3 2 2 9" xfId="24248" xr:uid="{00000000-0005-0000-0000-000036260000}"/>
    <cellStyle name="AggOrange9 2 3 3 2 3" xfId="3193" xr:uid="{00000000-0005-0000-0000-000037260000}"/>
    <cellStyle name="AggOrange9 2 3 3 2 3 10" xfId="32525" xr:uid="{00000000-0005-0000-0000-000038260000}"/>
    <cellStyle name="AggOrange9 2 3 3 2 3 11" xfId="36432" xr:uid="{00000000-0005-0000-0000-000039260000}"/>
    <cellStyle name="AggOrange9 2 3 3 2 3 12" xfId="40222" xr:uid="{00000000-0005-0000-0000-00003A260000}"/>
    <cellStyle name="AggOrange9 2 3 3 2 3 2" xfId="5494" xr:uid="{00000000-0005-0000-0000-00003B260000}"/>
    <cellStyle name="AggOrange9 2 3 3 2 3 2 10" xfId="42478" xr:uid="{00000000-0005-0000-0000-00003C260000}"/>
    <cellStyle name="AggOrange9 2 3 3 2 3 2 2" xfId="11022" xr:uid="{00000000-0005-0000-0000-00003D260000}"/>
    <cellStyle name="AggOrange9 2 3 3 2 3 2 3" xfId="14929" xr:uid="{00000000-0005-0000-0000-00003E260000}"/>
    <cellStyle name="AggOrange9 2 3 3 2 3 2 4" xfId="19021" xr:uid="{00000000-0005-0000-0000-00003F260000}"/>
    <cellStyle name="AggOrange9 2 3 3 2 3 2 5" xfId="22951" xr:uid="{00000000-0005-0000-0000-000040260000}"/>
    <cellStyle name="AggOrange9 2 3 3 2 3 2 6" xfId="26977" xr:uid="{00000000-0005-0000-0000-000041260000}"/>
    <cellStyle name="AggOrange9 2 3 3 2 3 2 7" xfId="30966" xr:uid="{00000000-0005-0000-0000-000042260000}"/>
    <cellStyle name="AggOrange9 2 3 3 2 3 2 8" xfId="34797" xr:uid="{00000000-0005-0000-0000-000043260000}"/>
    <cellStyle name="AggOrange9 2 3 3 2 3 2 9" xfId="38688" xr:uid="{00000000-0005-0000-0000-000044260000}"/>
    <cellStyle name="AggOrange9 2 3 3 2 3 3" xfId="4866" xr:uid="{00000000-0005-0000-0000-000045260000}"/>
    <cellStyle name="AggOrange9 2 3 3 2 3 3 10" xfId="41850" xr:uid="{00000000-0005-0000-0000-000046260000}"/>
    <cellStyle name="AggOrange9 2 3 3 2 3 3 2" xfId="10394" xr:uid="{00000000-0005-0000-0000-000047260000}"/>
    <cellStyle name="AggOrange9 2 3 3 2 3 3 3" xfId="14301" xr:uid="{00000000-0005-0000-0000-000048260000}"/>
    <cellStyle name="AggOrange9 2 3 3 2 3 3 4" xfId="18393" xr:uid="{00000000-0005-0000-0000-000049260000}"/>
    <cellStyle name="AggOrange9 2 3 3 2 3 3 5" xfId="22323" xr:uid="{00000000-0005-0000-0000-00004A260000}"/>
    <cellStyle name="AggOrange9 2 3 3 2 3 3 6" xfId="26349" xr:uid="{00000000-0005-0000-0000-00004B260000}"/>
    <cellStyle name="AggOrange9 2 3 3 2 3 3 7" xfId="30338" xr:uid="{00000000-0005-0000-0000-00004C260000}"/>
    <cellStyle name="AggOrange9 2 3 3 2 3 3 8" xfId="34169" xr:uid="{00000000-0005-0000-0000-00004D260000}"/>
    <cellStyle name="AggOrange9 2 3 3 2 3 3 9" xfId="38060" xr:uid="{00000000-0005-0000-0000-00004E260000}"/>
    <cellStyle name="AggOrange9 2 3 3 2 3 4" xfId="8728" xr:uid="{00000000-0005-0000-0000-00004F260000}"/>
    <cellStyle name="AggOrange9 2 3 3 2 3 5" xfId="12644" xr:uid="{00000000-0005-0000-0000-000050260000}"/>
    <cellStyle name="AggOrange9 2 3 3 2 3 6" xfId="16737" xr:uid="{00000000-0005-0000-0000-000051260000}"/>
    <cellStyle name="AggOrange9 2 3 3 2 3 7" xfId="20680" xr:uid="{00000000-0005-0000-0000-000052260000}"/>
    <cellStyle name="AggOrange9 2 3 3 2 3 8" xfId="24698" xr:uid="{00000000-0005-0000-0000-000053260000}"/>
    <cellStyle name="AggOrange9 2 3 3 2 3 9" xfId="28702" xr:uid="{00000000-0005-0000-0000-000054260000}"/>
    <cellStyle name="AggOrange9 2 3 3 2 4" xfId="3688" xr:uid="{00000000-0005-0000-0000-000055260000}"/>
    <cellStyle name="AggOrange9 2 3 3 2 4 10" xfId="40672" xr:uid="{00000000-0005-0000-0000-000056260000}"/>
    <cellStyle name="AggOrange9 2 3 3 2 4 2" xfId="9216" xr:uid="{00000000-0005-0000-0000-000057260000}"/>
    <cellStyle name="AggOrange9 2 3 3 2 4 3" xfId="13123" xr:uid="{00000000-0005-0000-0000-000058260000}"/>
    <cellStyle name="AggOrange9 2 3 3 2 4 4" xfId="17215" xr:uid="{00000000-0005-0000-0000-000059260000}"/>
    <cellStyle name="AggOrange9 2 3 3 2 4 5" xfId="21145" xr:uid="{00000000-0005-0000-0000-00005A260000}"/>
    <cellStyle name="AggOrange9 2 3 3 2 4 6" xfId="25171" xr:uid="{00000000-0005-0000-0000-00005B260000}"/>
    <cellStyle name="AggOrange9 2 3 3 2 4 7" xfId="29160" xr:uid="{00000000-0005-0000-0000-00005C260000}"/>
    <cellStyle name="AggOrange9 2 3 3 2 4 8" xfId="32991" xr:uid="{00000000-0005-0000-0000-00005D260000}"/>
    <cellStyle name="AggOrange9 2 3 3 2 4 9" xfId="36882" xr:uid="{00000000-0005-0000-0000-00005E260000}"/>
    <cellStyle name="AggOrange9 2 3 3 2 5" xfId="5668" xr:uid="{00000000-0005-0000-0000-00005F260000}"/>
    <cellStyle name="AggOrange9 2 3 3 2 5 10" xfId="42652" xr:uid="{00000000-0005-0000-0000-000060260000}"/>
    <cellStyle name="AggOrange9 2 3 3 2 5 2" xfId="11196" xr:uid="{00000000-0005-0000-0000-000061260000}"/>
    <cellStyle name="AggOrange9 2 3 3 2 5 3" xfId="15103" xr:uid="{00000000-0005-0000-0000-000062260000}"/>
    <cellStyle name="AggOrange9 2 3 3 2 5 4" xfId="19195" xr:uid="{00000000-0005-0000-0000-000063260000}"/>
    <cellStyle name="AggOrange9 2 3 3 2 5 5" xfId="23125" xr:uid="{00000000-0005-0000-0000-000064260000}"/>
    <cellStyle name="AggOrange9 2 3 3 2 5 6" xfId="27151" xr:uid="{00000000-0005-0000-0000-000065260000}"/>
    <cellStyle name="AggOrange9 2 3 3 2 5 7" xfId="31140" xr:uid="{00000000-0005-0000-0000-000066260000}"/>
    <cellStyle name="AggOrange9 2 3 3 2 5 8" xfId="34971" xr:uid="{00000000-0005-0000-0000-000067260000}"/>
    <cellStyle name="AggOrange9 2 3 3 2 5 9" xfId="38862" xr:uid="{00000000-0005-0000-0000-000068260000}"/>
    <cellStyle name="AggOrange9 2 3 3 2 6" xfId="6681" xr:uid="{00000000-0005-0000-0000-000069260000}"/>
    <cellStyle name="AggOrange9 2 3 3 2 7" xfId="7969" xr:uid="{00000000-0005-0000-0000-00006A260000}"/>
    <cellStyle name="AggOrange9 2 3 3 2 8" xfId="7247" xr:uid="{00000000-0005-0000-0000-00006B260000}"/>
    <cellStyle name="AggOrange9 2 3 3 2 9" xfId="16035" xr:uid="{00000000-0005-0000-0000-00006C260000}"/>
    <cellStyle name="AggOrange9 2 3 3 3" xfId="2742" xr:uid="{00000000-0005-0000-0000-00006D260000}"/>
    <cellStyle name="AggOrange9 2 3 3 3 10" xfId="28251" xr:uid="{00000000-0005-0000-0000-00006E260000}"/>
    <cellStyle name="AggOrange9 2 3 3 3 11" xfId="32074" xr:uid="{00000000-0005-0000-0000-00006F260000}"/>
    <cellStyle name="AggOrange9 2 3 3 3 12" xfId="35981" xr:uid="{00000000-0005-0000-0000-000070260000}"/>
    <cellStyle name="AggOrange9 2 3 3 3 13" xfId="39771" xr:uid="{00000000-0005-0000-0000-000071260000}"/>
    <cellStyle name="AggOrange9 2 3 3 3 2" xfId="5043" xr:uid="{00000000-0005-0000-0000-000072260000}"/>
    <cellStyle name="AggOrange9 2 3 3 3 2 10" xfId="42027" xr:uid="{00000000-0005-0000-0000-000073260000}"/>
    <cellStyle name="AggOrange9 2 3 3 3 2 2" xfId="10571" xr:uid="{00000000-0005-0000-0000-000074260000}"/>
    <cellStyle name="AggOrange9 2 3 3 3 2 3" xfId="14478" xr:uid="{00000000-0005-0000-0000-000075260000}"/>
    <cellStyle name="AggOrange9 2 3 3 3 2 4" xfId="18570" xr:uid="{00000000-0005-0000-0000-000076260000}"/>
    <cellStyle name="AggOrange9 2 3 3 3 2 5" xfId="22500" xr:uid="{00000000-0005-0000-0000-000077260000}"/>
    <cellStyle name="AggOrange9 2 3 3 3 2 6" xfId="26526" xr:uid="{00000000-0005-0000-0000-000078260000}"/>
    <cellStyle name="AggOrange9 2 3 3 3 2 7" xfId="30515" xr:uid="{00000000-0005-0000-0000-000079260000}"/>
    <cellStyle name="AggOrange9 2 3 3 3 2 8" xfId="34346" xr:uid="{00000000-0005-0000-0000-00007A260000}"/>
    <cellStyle name="AggOrange9 2 3 3 3 2 9" xfId="38237" xr:uid="{00000000-0005-0000-0000-00007B260000}"/>
    <cellStyle name="AggOrange9 2 3 3 3 3" xfId="4415" xr:uid="{00000000-0005-0000-0000-00007C260000}"/>
    <cellStyle name="AggOrange9 2 3 3 3 3 10" xfId="41399" xr:uid="{00000000-0005-0000-0000-00007D260000}"/>
    <cellStyle name="AggOrange9 2 3 3 3 3 2" xfId="9943" xr:uid="{00000000-0005-0000-0000-00007E260000}"/>
    <cellStyle name="AggOrange9 2 3 3 3 3 3" xfId="13850" xr:uid="{00000000-0005-0000-0000-00007F260000}"/>
    <cellStyle name="AggOrange9 2 3 3 3 3 4" xfId="17942" xr:uid="{00000000-0005-0000-0000-000080260000}"/>
    <cellStyle name="AggOrange9 2 3 3 3 3 5" xfId="21872" xr:uid="{00000000-0005-0000-0000-000081260000}"/>
    <cellStyle name="AggOrange9 2 3 3 3 3 6" xfId="25898" xr:uid="{00000000-0005-0000-0000-000082260000}"/>
    <cellStyle name="AggOrange9 2 3 3 3 3 7" xfId="29887" xr:uid="{00000000-0005-0000-0000-000083260000}"/>
    <cellStyle name="AggOrange9 2 3 3 3 3 8" xfId="33718" xr:uid="{00000000-0005-0000-0000-000084260000}"/>
    <cellStyle name="AggOrange9 2 3 3 3 3 9" xfId="37609" xr:uid="{00000000-0005-0000-0000-000085260000}"/>
    <cellStyle name="AggOrange9 2 3 3 3 4" xfId="6124" xr:uid="{00000000-0005-0000-0000-000086260000}"/>
    <cellStyle name="AggOrange9 2 3 3 3 4 10" xfId="43102" xr:uid="{00000000-0005-0000-0000-000087260000}"/>
    <cellStyle name="AggOrange9 2 3 3 3 4 2" xfId="11653" xr:uid="{00000000-0005-0000-0000-000088260000}"/>
    <cellStyle name="AggOrange9 2 3 3 3 4 3" xfId="15557" xr:uid="{00000000-0005-0000-0000-000089260000}"/>
    <cellStyle name="AggOrange9 2 3 3 3 4 4" xfId="19651" xr:uid="{00000000-0005-0000-0000-00008A260000}"/>
    <cellStyle name="AggOrange9 2 3 3 3 4 5" xfId="23578" xr:uid="{00000000-0005-0000-0000-00008B260000}"/>
    <cellStyle name="AggOrange9 2 3 3 3 4 6" xfId="27605" xr:uid="{00000000-0005-0000-0000-00008C260000}"/>
    <cellStyle name="AggOrange9 2 3 3 3 4 7" xfId="31590" xr:uid="{00000000-0005-0000-0000-00008D260000}"/>
    <cellStyle name="AggOrange9 2 3 3 3 4 8" xfId="35423" xr:uid="{00000000-0005-0000-0000-00008E260000}"/>
    <cellStyle name="AggOrange9 2 3 3 3 4 9" xfId="39312" xr:uid="{00000000-0005-0000-0000-00008F260000}"/>
    <cellStyle name="AggOrange9 2 3 3 3 5" xfId="8277" xr:uid="{00000000-0005-0000-0000-000090260000}"/>
    <cellStyle name="AggOrange9 2 3 3 3 6" xfId="12193" xr:uid="{00000000-0005-0000-0000-000091260000}"/>
    <cellStyle name="AggOrange9 2 3 3 3 7" xfId="16286" xr:uid="{00000000-0005-0000-0000-000092260000}"/>
    <cellStyle name="AggOrange9 2 3 3 3 8" xfId="20229" xr:uid="{00000000-0005-0000-0000-000093260000}"/>
    <cellStyle name="AggOrange9 2 3 3 3 9" xfId="24247" xr:uid="{00000000-0005-0000-0000-000094260000}"/>
    <cellStyle name="AggOrange9 2 3 3 4" xfId="3192" xr:uid="{00000000-0005-0000-0000-000095260000}"/>
    <cellStyle name="AggOrange9 2 3 3 4 10" xfId="32524" xr:uid="{00000000-0005-0000-0000-000096260000}"/>
    <cellStyle name="AggOrange9 2 3 3 4 11" xfId="36431" xr:uid="{00000000-0005-0000-0000-000097260000}"/>
    <cellStyle name="AggOrange9 2 3 3 4 12" xfId="40221" xr:uid="{00000000-0005-0000-0000-000098260000}"/>
    <cellStyle name="AggOrange9 2 3 3 4 2" xfId="5493" xr:uid="{00000000-0005-0000-0000-000099260000}"/>
    <cellStyle name="AggOrange9 2 3 3 4 2 10" xfId="42477" xr:uid="{00000000-0005-0000-0000-00009A260000}"/>
    <cellStyle name="AggOrange9 2 3 3 4 2 2" xfId="11021" xr:uid="{00000000-0005-0000-0000-00009B260000}"/>
    <cellStyle name="AggOrange9 2 3 3 4 2 3" xfId="14928" xr:uid="{00000000-0005-0000-0000-00009C260000}"/>
    <cellStyle name="AggOrange9 2 3 3 4 2 4" xfId="19020" xr:uid="{00000000-0005-0000-0000-00009D260000}"/>
    <cellStyle name="AggOrange9 2 3 3 4 2 5" xfId="22950" xr:uid="{00000000-0005-0000-0000-00009E260000}"/>
    <cellStyle name="AggOrange9 2 3 3 4 2 6" xfId="26976" xr:uid="{00000000-0005-0000-0000-00009F260000}"/>
    <cellStyle name="AggOrange9 2 3 3 4 2 7" xfId="30965" xr:uid="{00000000-0005-0000-0000-0000A0260000}"/>
    <cellStyle name="AggOrange9 2 3 3 4 2 8" xfId="34796" xr:uid="{00000000-0005-0000-0000-0000A1260000}"/>
    <cellStyle name="AggOrange9 2 3 3 4 2 9" xfId="38687" xr:uid="{00000000-0005-0000-0000-0000A2260000}"/>
    <cellStyle name="AggOrange9 2 3 3 4 3" xfId="4865" xr:uid="{00000000-0005-0000-0000-0000A3260000}"/>
    <cellStyle name="AggOrange9 2 3 3 4 3 10" xfId="41849" xr:uid="{00000000-0005-0000-0000-0000A4260000}"/>
    <cellStyle name="AggOrange9 2 3 3 4 3 2" xfId="10393" xr:uid="{00000000-0005-0000-0000-0000A5260000}"/>
    <cellStyle name="AggOrange9 2 3 3 4 3 3" xfId="14300" xr:uid="{00000000-0005-0000-0000-0000A6260000}"/>
    <cellStyle name="AggOrange9 2 3 3 4 3 4" xfId="18392" xr:uid="{00000000-0005-0000-0000-0000A7260000}"/>
    <cellStyle name="AggOrange9 2 3 3 4 3 5" xfId="22322" xr:uid="{00000000-0005-0000-0000-0000A8260000}"/>
    <cellStyle name="AggOrange9 2 3 3 4 3 6" xfId="26348" xr:uid="{00000000-0005-0000-0000-0000A9260000}"/>
    <cellStyle name="AggOrange9 2 3 3 4 3 7" xfId="30337" xr:uid="{00000000-0005-0000-0000-0000AA260000}"/>
    <cellStyle name="AggOrange9 2 3 3 4 3 8" xfId="34168" xr:uid="{00000000-0005-0000-0000-0000AB260000}"/>
    <cellStyle name="AggOrange9 2 3 3 4 3 9" xfId="38059" xr:uid="{00000000-0005-0000-0000-0000AC260000}"/>
    <cellStyle name="AggOrange9 2 3 3 4 4" xfId="8727" xr:uid="{00000000-0005-0000-0000-0000AD260000}"/>
    <cellStyle name="AggOrange9 2 3 3 4 5" xfId="12643" xr:uid="{00000000-0005-0000-0000-0000AE260000}"/>
    <cellStyle name="AggOrange9 2 3 3 4 6" xfId="16736" xr:uid="{00000000-0005-0000-0000-0000AF260000}"/>
    <cellStyle name="AggOrange9 2 3 3 4 7" xfId="20679" xr:uid="{00000000-0005-0000-0000-0000B0260000}"/>
    <cellStyle name="AggOrange9 2 3 3 4 8" xfId="24697" xr:uid="{00000000-0005-0000-0000-0000B1260000}"/>
    <cellStyle name="AggOrange9 2 3 3 4 9" xfId="28701" xr:uid="{00000000-0005-0000-0000-0000B2260000}"/>
    <cellStyle name="AggOrange9 2 3 3 5" xfId="3687" xr:uid="{00000000-0005-0000-0000-0000B3260000}"/>
    <cellStyle name="AggOrange9 2 3 3 5 10" xfId="40671" xr:uid="{00000000-0005-0000-0000-0000B4260000}"/>
    <cellStyle name="AggOrange9 2 3 3 5 2" xfId="9215" xr:uid="{00000000-0005-0000-0000-0000B5260000}"/>
    <cellStyle name="AggOrange9 2 3 3 5 3" xfId="13122" xr:uid="{00000000-0005-0000-0000-0000B6260000}"/>
    <cellStyle name="AggOrange9 2 3 3 5 4" xfId="17214" xr:uid="{00000000-0005-0000-0000-0000B7260000}"/>
    <cellStyle name="AggOrange9 2 3 3 5 5" xfId="21144" xr:uid="{00000000-0005-0000-0000-0000B8260000}"/>
    <cellStyle name="AggOrange9 2 3 3 5 6" xfId="25170" xr:uid="{00000000-0005-0000-0000-0000B9260000}"/>
    <cellStyle name="AggOrange9 2 3 3 5 7" xfId="29159" xr:uid="{00000000-0005-0000-0000-0000BA260000}"/>
    <cellStyle name="AggOrange9 2 3 3 5 8" xfId="32990" xr:uid="{00000000-0005-0000-0000-0000BB260000}"/>
    <cellStyle name="AggOrange9 2 3 3 5 9" xfId="36881" xr:uid="{00000000-0005-0000-0000-0000BC260000}"/>
    <cellStyle name="AggOrange9 2 3 3 6" xfId="5667" xr:uid="{00000000-0005-0000-0000-0000BD260000}"/>
    <cellStyle name="AggOrange9 2 3 3 6 10" xfId="42651" xr:uid="{00000000-0005-0000-0000-0000BE260000}"/>
    <cellStyle name="AggOrange9 2 3 3 6 2" xfId="11195" xr:uid="{00000000-0005-0000-0000-0000BF260000}"/>
    <cellStyle name="AggOrange9 2 3 3 6 3" xfId="15102" xr:uid="{00000000-0005-0000-0000-0000C0260000}"/>
    <cellStyle name="AggOrange9 2 3 3 6 4" xfId="19194" xr:uid="{00000000-0005-0000-0000-0000C1260000}"/>
    <cellStyle name="AggOrange9 2 3 3 6 5" xfId="23124" xr:uid="{00000000-0005-0000-0000-0000C2260000}"/>
    <cellStyle name="AggOrange9 2 3 3 6 6" xfId="27150" xr:uid="{00000000-0005-0000-0000-0000C3260000}"/>
    <cellStyle name="AggOrange9 2 3 3 6 7" xfId="31139" xr:uid="{00000000-0005-0000-0000-0000C4260000}"/>
    <cellStyle name="AggOrange9 2 3 3 6 8" xfId="34970" xr:uid="{00000000-0005-0000-0000-0000C5260000}"/>
    <cellStyle name="AggOrange9 2 3 3 6 9" xfId="38861" xr:uid="{00000000-0005-0000-0000-0000C6260000}"/>
    <cellStyle name="AggOrange9 2 3 3 7" xfId="6680" xr:uid="{00000000-0005-0000-0000-0000C7260000}"/>
    <cellStyle name="AggOrange9 2 3 3 8" xfId="7970" xr:uid="{00000000-0005-0000-0000-0000C8260000}"/>
    <cellStyle name="AggOrange9 2 3 3 9" xfId="7209" xr:uid="{00000000-0005-0000-0000-0000C9260000}"/>
    <cellStyle name="AggOrange9 2 3 4" xfId="230" xr:uid="{00000000-0005-0000-0000-0000CA260000}"/>
    <cellStyle name="AggOrange9 2 3 4 10" xfId="16034" xr:uid="{00000000-0005-0000-0000-0000CB260000}"/>
    <cellStyle name="AggOrange9 2 3 4 11" xfId="7121" xr:uid="{00000000-0005-0000-0000-0000CC260000}"/>
    <cellStyle name="AggOrange9 2 3 4 12" xfId="23946" xr:uid="{00000000-0005-0000-0000-0000CD260000}"/>
    <cellStyle name="AggOrange9 2 3 4 13" xfId="28029" xr:uid="{00000000-0005-0000-0000-0000CE260000}"/>
    <cellStyle name="AggOrange9 2 3 4 14" xfId="7954" xr:uid="{00000000-0005-0000-0000-0000CF260000}"/>
    <cellStyle name="AggOrange9 2 3 4 15" xfId="35791" xr:uid="{00000000-0005-0000-0000-0000D0260000}"/>
    <cellStyle name="AggOrange9 2 3 4 2" xfId="231" xr:uid="{00000000-0005-0000-0000-0000D1260000}"/>
    <cellStyle name="AggOrange9 2 3 4 2 10" xfId="7298" xr:uid="{00000000-0005-0000-0000-0000D2260000}"/>
    <cellStyle name="AggOrange9 2 3 4 2 11" xfId="23945" xr:uid="{00000000-0005-0000-0000-0000D3260000}"/>
    <cellStyle name="AggOrange9 2 3 4 2 12" xfId="28028" xr:uid="{00000000-0005-0000-0000-0000D4260000}"/>
    <cellStyle name="AggOrange9 2 3 4 2 13" xfId="12990" xr:uid="{00000000-0005-0000-0000-0000D5260000}"/>
    <cellStyle name="AggOrange9 2 3 4 2 14" xfId="35790" xr:uid="{00000000-0005-0000-0000-0000D6260000}"/>
    <cellStyle name="AggOrange9 2 3 4 2 2" xfId="2745" xr:uid="{00000000-0005-0000-0000-0000D7260000}"/>
    <cellStyle name="AggOrange9 2 3 4 2 2 10" xfId="28254" xr:uid="{00000000-0005-0000-0000-0000D8260000}"/>
    <cellStyle name="AggOrange9 2 3 4 2 2 11" xfId="32077" xr:uid="{00000000-0005-0000-0000-0000D9260000}"/>
    <cellStyle name="AggOrange9 2 3 4 2 2 12" xfId="35984" xr:uid="{00000000-0005-0000-0000-0000DA260000}"/>
    <cellStyle name="AggOrange9 2 3 4 2 2 13" xfId="39774" xr:uid="{00000000-0005-0000-0000-0000DB260000}"/>
    <cellStyle name="AggOrange9 2 3 4 2 2 2" xfId="5046" xr:uid="{00000000-0005-0000-0000-0000DC260000}"/>
    <cellStyle name="AggOrange9 2 3 4 2 2 2 10" xfId="42030" xr:uid="{00000000-0005-0000-0000-0000DD260000}"/>
    <cellStyle name="AggOrange9 2 3 4 2 2 2 2" xfId="10574" xr:uid="{00000000-0005-0000-0000-0000DE260000}"/>
    <cellStyle name="AggOrange9 2 3 4 2 2 2 3" xfId="14481" xr:uid="{00000000-0005-0000-0000-0000DF260000}"/>
    <cellStyle name="AggOrange9 2 3 4 2 2 2 4" xfId="18573" xr:uid="{00000000-0005-0000-0000-0000E0260000}"/>
    <cellStyle name="AggOrange9 2 3 4 2 2 2 5" xfId="22503" xr:uid="{00000000-0005-0000-0000-0000E1260000}"/>
    <cellStyle name="AggOrange9 2 3 4 2 2 2 6" xfId="26529" xr:uid="{00000000-0005-0000-0000-0000E2260000}"/>
    <cellStyle name="AggOrange9 2 3 4 2 2 2 7" xfId="30518" xr:uid="{00000000-0005-0000-0000-0000E3260000}"/>
    <cellStyle name="AggOrange9 2 3 4 2 2 2 8" xfId="34349" xr:uid="{00000000-0005-0000-0000-0000E4260000}"/>
    <cellStyle name="AggOrange9 2 3 4 2 2 2 9" xfId="38240" xr:uid="{00000000-0005-0000-0000-0000E5260000}"/>
    <cellStyle name="AggOrange9 2 3 4 2 2 3" xfId="4418" xr:uid="{00000000-0005-0000-0000-0000E6260000}"/>
    <cellStyle name="AggOrange9 2 3 4 2 2 3 10" xfId="41402" xr:uid="{00000000-0005-0000-0000-0000E7260000}"/>
    <cellStyle name="AggOrange9 2 3 4 2 2 3 2" xfId="9946" xr:uid="{00000000-0005-0000-0000-0000E8260000}"/>
    <cellStyle name="AggOrange9 2 3 4 2 2 3 3" xfId="13853" xr:uid="{00000000-0005-0000-0000-0000E9260000}"/>
    <cellStyle name="AggOrange9 2 3 4 2 2 3 4" xfId="17945" xr:uid="{00000000-0005-0000-0000-0000EA260000}"/>
    <cellStyle name="AggOrange9 2 3 4 2 2 3 5" xfId="21875" xr:uid="{00000000-0005-0000-0000-0000EB260000}"/>
    <cellStyle name="AggOrange9 2 3 4 2 2 3 6" xfId="25901" xr:uid="{00000000-0005-0000-0000-0000EC260000}"/>
    <cellStyle name="AggOrange9 2 3 4 2 2 3 7" xfId="29890" xr:uid="{00000000-0005-0000-0000-0000ED260000}"/>
    <cellStyle name="AggOrange9 2 3 4 2 2 3 8" xfId="33721" xr:uid="{00000000-0005-0000-0000-0000EE260000}"/>
    <cellStyle name="AggOrange9 2 3 4 2 2 3 9" xfId="37612" xr:uid="{00000000-0005-0000-0000-0000EF260000}"/>
    <cellStyle name="AggOrange9 2 3 4 2 2 4" xfId="6127" xr:uid="{00000000-0005-0000-0000-0000F0260000}"/>
    <cellStyle name="AggOrange9 2 3 4 2 2 4 10" xfId="43105" xr:uid="{00000000-0005-0000-0000-0000F1260000}"/>
    <cellStyle name="AggOrange9 2 3 4 2 2 4 2" xfId="11656" xr:uid="{00000000-0005-0000-0000-0000F2260000}"/>
    <cellStyle name="AggOrange9 2 3 4 2 2 4 3" xfId="15560" xr:uid="{00000000-0005-0000-0000-0000F3260000}"/>
    <cellStyle name="AggOrange9 2 3 4 2 2 4 4" xfId="19654" xr:uid="{00000000-0005-0000-0000-0000F4260000}"/>
    <cellStyle name="AggOrange9 2 3 4 2 2 4 5" xfId="23581" xr:uid="{00000000-0005-0000-0000-0000F5260000}"/>
    <cellStyle name="AggOrange9 2 3 4 2 2 4 6" xfId="27608" xr:uid="{00000000-0005-0000-0000-0000F6260000}"/>
    <cellStyle name="AggOrange9 2 3 4 2 2 4 7" xfId="31593" xr:uid="{00000000-0005-0000-0000-0000F7260000}"/>
    <cellStyle name="AggOrange9 2 3 4 2 2 4 8" xfId="35426" xr:uid="{00000000-0005-0000-0000-0000F8260000}"/>
    <cellStyle name="AggOrange9 2 3 4 2 2 4 9" xfId="39315" xr:uid="{00000000-0005-0000-0000-0000F9260000}"/>
    <cellStyle name="AggOrange9 2 3 4 2 2 5" xfId="8280" xr:uid="{00000000-0005-0000-0000-0000FA260000}"/>
    <cellStyle name="AggOrange9 2 3 4 2 2 6" xfId="12196" xr:uid="{00000000-0005-0000-0000-0000FB260000}"/>
    <cellStyle name="AggOrange9 2 3 4 2 2 7" xfId="16289" xr:uid="{00000000-0005-0000-0000-0000FC260000}"/>
    <cellStyle name="AggOrange9 2 3 4 2 2 8" xfId="20232" xr:uid="{00000000-0005-0000-0000-0000FD260000}"/>
    <cellStyle name="AggOrange9 2 3 4 2 2 9" xfId="24250" xr:uid="{00000000-0005-0000-0000-0000FE260000}"/>
    <cellStyle name="AggOrange9 2 3 4 2 3" xfId="3195" xr:uid="{00000000-0005-0000-0000-0000FF260000}"/>
    <cellStyle name="AggOrange9 2 3 4 2 3 10" xfId="32527" xr:uid="{00000000-0005-0000-0000-000000270000}"/>
    <cellStyle name="AggOrange9 2 3 4 2 3 11" xfId="36434" xr:uid="{00000000-0005-0000-0000-000001270000}"/>
    <cellStyle name="AggOrange9 2 3 4 2 3 12" xfId="40224" xr:uid="{00000000-0005-0000-0000-000002270000}"/>
    <cellStyle name="AggOrange9 2 3 4 2 3 2" xfId="5496" xr:uid="{00000000-0005-0000-0000-000003270000}"/>
    <cellStyle name="AggOrange9 2 3 4 2 3 2 10" xfId="42480" xr:uid="{00000000-0005-0000-0000-000004270000}"/>
    <cellStyle name="AggOrange9 2 3 4 2 3 2 2" xfId="11024" xr:uid="{00000000-0005-0000-0000-000005270000}"/>
    <cellStyle name="AggOrange9 2 3 4 2 3 2 3" xfId="14931" xr:uid="{00000000-0005-0000-0000-000006270000}"/>
    <cellStyle name="AggOrange9 2 3 4 2 3 2 4" xfId="19023" xr:uid="{00000000-0005-0000-0000-000007270000}"/>
    <cellStyle name="AggOrange9 2 3 4 2 3 2 5" xfId="22953" xr:uid="{00000000-0005-0000-0000-000008270000}"/>
    <cellStyle name="AggOrange9 2 3 4 2 3 2 6" xfId="26979" xr:uid="{00000000-0005-0000-0000-000009270000}"/>
    <cellStyle name="AggOrange9 2 3 4 2 3 2 7" xfId="30968" xr:uid="{00000000-0005-0000-0000-00000A270000}"/>
    <cellStyle name="AggOrange9 2 3 4 2 3 2 8" xfId="34799" xr:uid="{00000000-0005-0000-0000-00000B270000}"/>
    <cellStyle name="AggOrange9 2 3 4 2 3 2 9" xfId="38690" xr:uid="{00000000-0005-0000-0000-00000C270000}"/>
    <cellStyle name="AggOrange9 2 3 4 2 3 3" xfId="4868" xr:uid="{00000000-0005-0000-0000-00000D270000}"/>
    <cellStyle name="AggOrange9 2 3 4 2 3 3 10" xfId="41852" xr:uid="{00000000-0005-0000-0000-00000E270000}"/>
    <cellStyle name="AggOrange9 2 3 4 2 3 3 2" xfId="10396" xr:uid="{00000000-0005-0000-0000-00000F270000}"/>
    <cellStyle name="AggOrange9 2 3 4 2 3 3 3" xfId="14303" xr:uid="{00000000-0005-0000-0000-000010270000}"/>
    <cellStyle name="AggOrange9 2 3 4 2 3 3 4" xfId="18395" xr:uid="{00000000-0005-0000-0000-000011270000}"/>
    <cellStyle name="AggOrange9 2 3 4 2 3 3 5" xfId="22325" xr:uid="{00000000-0005-0000-0000-000012270000}"/>
    <cellStyle name="AggOrange9 2 3 4 2 3 3 6" xfId="26351" xr:uid="{00000000-0005-0000-0000-000013270000}"/>
    <cellStyle name="AggOrange9 2 3 4 2 3 3 7" xfId="30340" xr:uid="{00000000-0005-0000-0000-000014270000}"/>
    <cellStyle name="AggOrange9 2 3 4 2 3 3 8" xfId="34171" xr:uid="{00000000-0005-0000-0000-000015270000}"/>
    <cellStyle name="AggOrange9 2 3 4 2 3 3 9" xfId="38062" xr:uid="{00000000-0005-0000-0000-000016270000}"/>
    <cellStyle name="AggOrange9 2 3 4 2 3 4" xfId="8730" xr:uid="{00000000-0005-0000-0000-000017270000}"/>
    <cellStyle name="AggOrange9 2 3 4 2 3 5" xfId="12646" xr:uid="{00000000-0005-0000-0000-000018270000}"/>
    <cellStyle name="AggOrange9 2 3 4 2 3 6" xfId="16739" xr:uid="{00000000-0005-0000-0000-000019270000}"/>
    <cellStyle name="AggOrange9 2 3 4 2 3 7" xfId="20682" xr:uid="{00000000-0005-0000-0000-00001A270000}"/>
    <cellStyle name="AggOrange9 2 3 4 2 3 8" xfId="24700" xr:uid="{00000000-0005-0000-0000-00001B270000}"/>
    <cellStyle name="AggOrange9 2 3 4 2 3 9" xfId="28704" xr:uid="{00000000-0005-0000-0000-00001C270000}"/>
    <cellStyle name="AggOrange9 2 3 4 2 4" xfId="3690" xr:uid="{00000000-0005-0000-0000-00001D270000}"/>
    <cellStyle name="AggOrange9 2 3 4 2 4 10" xfId="40674" xr:uid="{00000000-0005-0000-0000-00001E270000}"/>
    <cellStyle name="AggOrange9 2 3 4 2 4 2" xfId="9218" xr:uid="{00000000-0005-0000-0000-00001F270000}"/>
    <cellStyle name="AggOrange9 2 3 4 2 4 3" xfId="13125" xr:uid="{00000000-0005-0000-0000-000020270000}"/>
    <cellStyle name="AggOrange9 2 3 4 2 4 4" xfId="17217" xr:uid="{00000000-0005-0000-0000-000021270000}"/>
    <cellStyle name="AggOrange9 2 3 4 2 4 5" xfId="21147" xr:uid="{00000000-0005-0000-0000-000022270000}"/>
    <cellStyle name="AggOrange9 2 3 4 2 4 6" xfId="25173" xr:uid="{00000000-0005-0000-0000-000023270000}"/>
    <cellStyle name="AggOrange9 2 3 4 2 4 7" xfId="29162" xr:uid="{00000000-0005-0000-0000-000024270000}"/>
    <cellStyle name="AggOrange9 2 3 4 2 4 8" xfId="32993" xr:uid="{00000000-0005-0000-0000-000025270000}"/>
    <cellStyle name="AggOrange9 2 3 4 2 4 9" xfId="36884" xr:uid="{00000000-0005-0000-0000-000026270000}"/>
    <cellStyle name="AggOrange9 2 3 4 2 5" xfId="5670" xr:uid="{00000000-0005-0000-0000-000027270000}"/>
    <cellStyle name="AggOrange9 2 3 4 2 5 10" xfId="42654" xr:uid="{00000000-0005-0000-0000-000028270000}"/>
    <cellStyle name="AggOrange9 2 3 4 2 5 2" xfId="11198" xr:uid="{00000000-0005-0000-0000-000029270000}"/>
    <cellStyle name="AggOrange9 2 3 4 2 5 3" xfId="15105" xr:uid="{00000000-0005-0000-0000-00002A270000}"/>
    <cellStyle name="AggOrange9 2 3 4 2 5 4" xfId="19197" xr:uid="{00000000-0005-0000-0000-00002B270000}"/>
    <cellStyle name="AggOrange9 2 3 4 2 5 5" xfId="23127" xr:uid="{00000000-0005-0000-0000-00002C270000}"/>
    <cellStyle name="AggOrange9 2 3 4 2 5 6" xfId="27153" xr:uid="{00000000-0005-0000-0000-00002D270000}"/>
    <cellStyle name="AggOrange9 2 3 4 2 5 7" xfId="31142" xr:uid="{00000000-0005-0000-0000-00002E270000}"/>
    <cellStyle name="AggOrange9 2 3 4 2 5 8" xfId="34973" xr:uid="{00000000-0005-0000-0000-00002F270000}"/>
    <cellStyle name="AggOrange9 2 3 4 2 5 9" xfId="38864" xr:uid="{00000000-0005-0000-0000-000030270000}"/>
    <cellStyle name="AggOrange9 2 3 4 2 6" xfId="6683" xr:uid="{00000000-0005-0000-0000-000031270000}"/>
    <cellStyle name="AggOrange9 2 3 4 2 7" xfId="7967" xr:uid="{00000000-0005-0000-0000-000032270000}"/>
    <cellStyle name="AggOrange9 2 3 4 2 8" xfId="7248" xr:uid="{00000000-0005-0000-0000-000033270000}"/>
    <cellStyle name="AggOrange9 2 3 4 2 9" xfId="16033" xr:uid="{00000000-0005-0000-0000-000034270000}"/>
    <cellStyle name="AggOrange9 2 3 4 3" xfId="2744" xr:uid="{00000000-0005-0000-0000-000035270000}"/>
    <cellStyle name="AggOrange9 2 3 4 3 10" xfId="28253" xr:uid="{00000000-0005-0000-0000-000036270000}"/>
    <cellStyle name="AggOrange9 2 3 4 3 11" xfId="32076" xr:uid="{00000000-0005-0000-0000-000037270000}"/>
    <cellStyle name="AggOrange9 2 3 4 3 12" xfId="35983" xr:uid="{00000000-0005-0000-0000-000038270000}"/>
    <cellStyle name="AggOrange9 2 3 4 3 13" xfId="39773" xr:uid="{00000000-0005-0000-0000-000039270000}"/>
    <cellStyle name="AggOrange9 2 3 4 3 2" xfId="5045" xr:uid="{00000000-0005-0000-0000-00003A270000}"/>
    <cellStyle name="AggOrange9 2 3 4 3 2 10" xfId="42029" xr:uid="{00000000-0005-0000-0000-00003B270000}"/>
    <cellStyle name="AggOrange9 2 3 4 3 2 2" xfId="10573" xr:uid="{00000000-0005-0000-0000-00003C270000}"/>
    <cellStyle name="AggOrange9 2 3 4 3 2 3" xfId="14480" xr:uid="{00000000-0005-0000-0000-00003D270000}"/>
    <cellStyle name="AggOrange9 2 3 4 3 2 4" xfId="18572" xr:uid="{00000000-0005-0000-0000-00003E270000}"/>
    <cellStyle name="AggOrange9 2 3 4 3 2 5" xfId="22502" xr:uid="{00000000-0005-0000-0000-00003F270000}"/>
    <cellStyle name="AggOrange9 2 3 4 3 2 6" xfId="26528" xr:uid="{00000000-0005-0000-0000-000040270000}"/>
    <cellStyle name="AggOrange9 2 3 4 3 2 7" xfId="30517" xr:uid="{00000000-0005-0000-0000-000041270000}"/>
    <cellStyle name="AggOrange9 2 3 4 3 2 8" xfId="34348" xr:uid="{00000000-0005-0000-0000-000042270000}"/>
    <cellStyle name="AggOrange9 2 3 4 3 2 9" xfId="38239" xr:uid="{00000000-0005-0000-0000-000043270000}"/>
    <cellStyle name="AggOrange9 2 3 4 3 3" xfId="4417" xr:uid="{00000000-0005-0000-0000-000044270000}"/>
    <cellStyle name="AggOrange9 2 3 4 3 3 10" xfId="41401" xr:uid="{00000000-0005-0000-0000-000045270000}"/>
    <cellStyle name="AggOrange9 2 3 4 3 3 2" xfId="9945" xr:uid="{00000000-0005-0000-0000-000046270000}"/>
    <cellStyle name="AggOrange9 2 3 4 3 3 3" xfId="13852" xr:uid="{00000000-0005-0000-0000-000047270000}"/>
    <cellStyle name="AggOrange9 2 3 4 3 3 4" xfId="17944" xr:uid="{00000000-0005-0000-0000-000048270000}"/>
    <cellStyle name="AggOrange9 2 3 4 3 3 5" xfId="21874" xr:uid="{00000000-0005-0000-0000-000049270000}"/>
    <cellStyle name="AggOrange9 2 3 4 3 3 6" xfId="25900" xr:uid="{00000000-0005-0000-0000-00004A270000}"/>
    <cellStyle name="AggOrange9 2 3 4 3 3 7" xfId="29889" xr:uid="{00000000-0005-0000-0000-00004B270000}"/>
    <cellStyle name="AggOrange9 2 3 4 3 3 8" xfId="33720" xr:uid="{00000000-0005-0000-0000-00004C270000}"/>
    <cellStyle name="AggOrange9 2 3 4 3 3 9" xfId="37611" xr:uid="{00000000-0005-0000-0000-00004D270000}"/>
    <cellStyle name="AggOrange9 2 3 4 3 4" xfId="6126" xr:uid="{00000000-0005-0000-0000-00004E270000}"/>
    <cellStyle name="AggOrange9 2 3 4 3 4 10" xfId="43104" xr:uid="{00000000-0005-0000-0000-00004F270000}"/>
    <cellStyle name="AggOrange9 2 3 4 3 4 2" xfId="11655" xr:uid="{00000000-0005-0000-0000-000050270000}"/>
    <cellStyle name="AggOrange9 2 3 4 3 4 3" xfId="15559" xr:uid="{00000000-0005-0000-0000-000051270000}"/>
    <cellStyle name="AggOrange9 2 3 4 3 4 4" xfId="19653" xr:uid="{00000000-0005-0000-0000-000052270000}"/>
    <cellStyle name="AggOrange9 2 3 4 3 4 5" xfId="23580" xr:uid="{00000000-0005-0000-0000-000053270000}"/>
    <cellStyle name="AggOrange9 2 3 4 3 4 6" xfId="27607" xr:uid="{00000000-0005-0000-0000-000054270000}"/>
    <cellStyle name="AggOrange9 2 3 4 3 4 7" xfId="31592" xr:uid="{00000000-0005-0000-0000-000055270000}"/>
    <cellStyle name="AggOrange9 2 3 4 3 4 8" xfId="35425" xr:uid="{00000000-0005-0000-0000-000056270000}"/>
    <cellStyle name="AggOrange9 2 3 4 3 4 9" xfId="39314" xr:uid="{00000000-0005-0000-0000-000057270000}"/>
    <cellStyle name="AggOrange9 2 3 4 3 5" xfId="8279" xr:uid="{00000000-0005-0000-0000-000058270000}"/>
    <cellStyle name="AggOrange9 2 3 4 3 6" xfId="12195" xr:uid="{00000000-0005-0000-0000-000059270000}"/>
    <cellStyle name="AggOrange9 2 3 4 3 7" xfId="16288" xr:uid="{00000000-0005-0000-0000-00005A270000}"/>
    <cellStyle name="AggOrange9 2 3 4 3 8" xfId="20231" xr:uid="{00000000-0005-0000-0000-00005B270000}"/>
    <cellStyle name="AggOrange9 2 3 4 3 9" xfId="24249" xr:uid="{00000000-0005-0000-0000-00005C270000}"/>
    <cellStyle name="AggOrange9 2 3 4 4" xfId="3194" xr:uid="{00000000-0005-0000-0000-00005D270000}"/>
    <cellStyle name="AggOrange9 2 3 4 4 10" xfId="32526" xr:uid="{00000000-0005-0000-0000-00005E270000}"/>
    <cellStyle name="AggOrange9 2 3 4 4 11" xfId="36433" xr:uid="{00000000-0005-0000-0000-00005F270000}"/>
    <cellStyle name="AggOrange9 2 3 4 4 12" xfId="40223" xr:uid="{00000000-0005-0000-0000-000060270000}"/>
    <cellStyle name="AggOrange9 2 3 4 4 2" xfId="5495" xr:uid="{00000000-0005-0000-0000-000061270000}"/>
    <cellStyle name="AggOrange9 2 3 4 4 2 10" xfId="42479" xr:uid="{00000000-0005-0000-0000-000062270000}"/>
    <cellStyle name="AggOrange9 2 3 4 4 2 2" xfId="11023" xr:uid="{00000000-0005-0000-0000-000063270000}"/>
    <cellStyle name="AggOrange9 2 3 4 4 2 3" xfId="14930" xr:uid="{00000000-0005-0000-0000-000064270000}"/>
    <cellStyle name="AggOrange9 2 3 4 4 2 4" xfId="19022" xr:uid="{00000000-0005-0000-0000-000065270000}"/>
    <cellStyle name="AggOrange9 2 3 4 4 2 5" xfId="22952" xr:uid="{00000000-0005-0000-0000-000066270000}"/>
    <cellStyle name="AggOrange9 2 3 4 4 2 6" xfId="26978" xr:uid="{00000000-0005-0000-0000-000067270000}"/>
    <cellStyle name="AggOrange9 2 3 4 4 2 7" xfId="30967" xr:uid="{00000000-0005-0000-0000-000068270000}"/>
    <cellStyle name="AggOrange9 2 3 4 4 2 8" xfId="34798" xr:uid="{00000000-0005-0000-0000-000069270000}"/>
    <cellStyle name="AggOrange9 2 3 4 4 2 9" xfId="38689" xr:uid="{00000000-0005-0000-0000-00006A270000}"/>
    <cellStyle name="AggOrange9 2 3 4 4 3" xfId="4867" xr:uid="{00000000-0005-0000-0000-00006B270000}"/>
    <cellStyle name="AggOrange9 2 3 4 4 3 10" xfId="41851" xr:uid="{00000000-0005-0000-0000-00006C270000}"/>
    <cellStyle name="AggOrange9 2 3 4 4 3 2" xfId="10395" xr:uid="{00000000-0005-0000-0000-00006D270000}"/>
    <cellStyle name="AggOrange9 2 3 4 4 3 3" xfId="14302" xr:uid="{00000000-0005-0000-0000-00006E270000}"/>
    <cellStyle name="AggOrange9 2 3 4 4 3 4" xfId="18394" xr:uid="{00000000-0005-0000-0000-00006F270000}"/>
    <cellStyle name="AggOrange9 2 3 4 4 3 5" xfId="22324" xr:uid="{00000000-0005-0000-0000-000070270000}"/>
    <cellStyle name="AggOrange9 2 3 4 4 3 6" xfId="26350" xr:uid="{00000000-0005-0000-0000-000071270000}"/>
    <cellStyle name="AggOrange9 2 3 4 4 3 7" xfId="30339" xr:uid="{00000000-0005-0000-0000-000072270000}"/>
    <cellStyle name="AggOrange9 2 3 4 4 3 8" xfId="34170" xr:uid="{00000000-0005-0000-0000-000073270000}"/>
    <cellStyle name="AggOrange9 2 3 4 4 3 9" xfId="38061" xr:uid="{00000000-0005-0000-0000-000074270000}"/>
    <cellStyle name="AggOrange9 2 3 4 4 4" xfId="8729" xr:uid="{00000000-0005-0000-0000-000075270000}"/>
    <cellStyle name="AggOrange9 2 3 4 4 5" xfId="12645" xr:uid="{00000000-0005-0000-0000-000076270000}"/>
    <cellStyle name="AggOrange9 2 3 4 4 6" xfId="16738" xr:uid="{00000000-0005-0000-0000-000077270000}"/>
    <cellStyle name="AggOrange9 2 3 4 4 7" xfId="20681" xr:uid="{00000000-0005-0000-0000-000078270000}"/>
    <cellStyle name="AggOrange9 2 3 4 4 8" xfId="24699" xr:uid="{00000000-0005-0000-0000-000079270000}"/>
    <cellStyle name="AggOrange9 2 3 4 4 9" xfId="28703" xr:uid="{00000000-0005-0000-0000-00007A270000}"/>
    <cellStyle name="AggOrange9 2 3 4 5" xfId="3689" xr:uid="{00000000-0005-0000-0000-00007B270000}"/>
    <cellStyle name="AggOrange9 2 3 4 5 10" xfId="40673" xr:uid="{00000000-0005-0000-0000-00007C270000}"/>
    <cellStyle name="AggOrange9 2 3 4 5 2" xfId="9217" xr:uid="{00000000-0005-0000-0000-00007D270000}"/>
    <cellStyle name="AggOrange9 2 3 4 5 3" xfId="13124" xr:uid="{00000000-0005-0000-0000-00007E270000}"/>
    <cellStyle name="AggOrange9 2 3 4 5 4" xfId="17216" xr:uid="{00000000-0005-0000-0000-00007F270000}"/>
    <cellStyle name="AggOrange9 2 3 4 5 5" xfId="21146" xr:uid="{00000000-0005-0000-0000-000080270000}"/>
    <cellStyle name="AggOrange9 2 3 4 5 6" xfId="25172" xr:uid="{00000000-0005-0000-0000-000081270000}"/>
    <cellStyle name="AggOrange9 2 3 4 5 7" xfId="29161" xr:uid="{00000000-0005-0000-0000-000082270000}"/>
    <cellStyle name="AggOrange9 2 3 4 5 8" xfId="32992" xr:uid="{00000000-0005-0000-0000-000083270000}"/>
    <cellStyle name="AggOrange9 2 3 4 5 9" xfId="36883" xr:uid="{00000000-0005-0000-0000-000084270000}"/>
    <cellStyle name="AggOrange9 2 3 4 6" xfId="5669" xr:uid="{00000000-0005-0000-0000-000085270000}"/>
    <cellStyle name="AggOrange9 2 3 4 6 10" xfId="42653" xr:uid="{00000000-0005-0000-0000-000086270000}"/>
    <cellStyle name="AggOrange9 2 3 4 6 2" xfId="11197" xr:uid="{00000000-0005-0000-0000-000087270000}"/>
    <cellStyle name="AggOrange9 2 3 4 6 3" xfId="15104" xr:uid="{00000000-0005-0000-0000-000088270000}"/>
    <cellStyle name="AggOrange9 2 3 4 6 4" xfId="19196" xr:uid="{00000000-0005-0000-0000-000089270000}"/>
    <cellStyle name="AggOrange9 2 3 4 6 5" xfId="23126" xr:uid="{00000000-0005-0000-0000-00008A270000}"/>
    <cellStyle name="AggOrange9 2 3 4 6 6" xfId="27152" xr:uid="{00000000-0005-0000-0000-00008B270000}"/>
    <cellStyle name="AggOrange9 2 3 4 6 7" xfId="31141" xr:uid="{00000000-0005-0000-0000-00008C270000}"/>
    <cellStyle name="AggOrange9 2 3 4 6 8" xfId="34972" xr:uid="{00000000-0005-0000-0000-00008D270000}"/>
    <cellStyle name="AggOrange9 2 3 4 6 9" xfId="38863" xr:uid="{00000000-0005-0000-0000-00008E270000}"/>
    <cellStyle name="AggOrange9 2 3 4 7" xfId="6682" xr:uid="{00000000-0005-0000-0000-00008F270000}"/>
    <cellStyle name="AggOrange9 2 3 4 8" xfId="7968" xr:uid="{00000000-0005-0000-0000-000090270000}"/>
    <cellStyle name="AggOrange9 2 3 4 9" xfId="7210" xr:uid="{00000000-0005-0000-0000-000091270000}"/>
    <cellStyle name="AggOrange9 2 3 5" xfId="2739" xr:uid="{00000000-0005-0000-0000-000092270000}"/>
    <cellStyle name="AggOrange9 2 3 5 10" xfId="28248" xr:uid="{00000000-0005-0000-0000-000093270000}"/>
    <cellStyle name="AggOrange9 2 3 5 11" xfId="32071" xr:uid="{00000000-0005-0000-0000-000094270000}"/>
    <cellStyle name="AggOrange9 2 3 5 12" xfId="35978" xr:uid="{00000000-0005-0000-0000-000095270000}"/>
    <cellStyle name="AggOrange9 2 3 5 13" xfId="39768" xr:uid="{00000000-0005-0000-0000-000096270000}"/>
    <cellStyle name="AggOrange9 2 3 5 2" xfId="5040" xr:uid="{00000000-0005-0000-0000-000097270000}"/>
    <cellStyle name="AggOrange9 2 3 5 2 10" xfId="42024" xr:uid="{00000000-0005-0000-0000-000098270000}"/>
    <cellStyle name="AggOrange9 2 3 5 2 2" xfId="10568" xr:uid="{00000000-0005-0000-0000-000099270000}"/>
    <cellStyle name="AggOrange9 2 3 5 2 3" xfId="14475" xr:uid="{00000000-0005-0000-0000-00009A270000}"/>
    <cellStyle name="AggOrange9 2 3 5 2 4" xfId="18567" xr:uid="{00000000-0005-0000-0000-00009B270000}"/>
    <cellStyle name="AggOrange9 2 3 5 2 5" xfId="22497" xr:uid="{00000000-0005-0000-0000-00009C270000}"/>
    <cellStyle name="AggOrange9 2 3 5 2 6" xfId="26523" xr:uid="{00000000-0005-0000-0000-00009D270000}"/>
    <cellStyle name="AggOrange9 2 3 5 2 7" xfId="30512" xr:uid="{00000000-0005-0000-0000-00009E270000}"/>
    <cellStyle name="AggOrange9 2 3 5 2 8" xfId="34343" xr:uid="{00000000-0005-0000-0000-00009F270000}"/>
    <cellStyle name="AggOrange9 2 3 5 2 9" xfId="38234" xr:uid="{00000000-0005-0000-0000-0000A0270000}"/>
    <cellStyle name="AggOrange9 2 3 5 3" xfId="4412" xr:uid="{00000000-0005-0000-0000-0000A1270000}"/>
    <cellStyle name="AggOrange9 2 3 5 3 10" xfId="41396" xr:uid="{00000000-0005-0000-0000-0000A2270000}"/>
    <cellStyle name="AggOrange9 2 3 5 3 2" xfId="9940" xr:uid="{00000000-0005-0000-0000-0000A3270000}"/>
    <cellStyle name="AggOrange9 2 3 5 3 3" xfId="13847" xr:uid="{00000000-0005-0000-0000-0000A4270000}"/>
    <cellStyle name="AggOrange9 2 3 5 3 4" xfId="17939" xr:uid="{00000000-0005-0000-0000-0000A5270000}"/>
    <cellStyle name="AggOrange9 2 3 5 3 5" xfId="21869" xr:uid="{00000000-0005-0000-0000-0000A6270000}"/>
    <cellStyle name="AggOrange9 2 3 5 3 6" xfId="25895" xr:uid="{00000000-0005-0000-0000-0000A7270000}"/>
    <cellStyle name="AggOrange9 2 3 5 3 7" xfId="29884" xr:uid="{00000000-0005-0000-0000-0000A8270000}"/>
    <cellStyle name="AggOrange9 2 3 5 3 8" xfId="33715" xr:uid="{00000000-0005-0000-0000-0000A9270000}"/>
    <cellStyle name="AggOrange9 2 3 5 3 9" xfId="37606" xr:uid="{00000000-0005-0000-0000-0000AA270000}"/>
    <cellStyle name="AggOrange9 2 3 5 4" xfId="6121" xr:uid="{00000000-0005-0000-0000-0000AB270000}"/>
    <cellStyle name="AggOrange9 2 3 5 4 10" xfId="43099" xr:uid="{00000000-0005-0000-0000-0000AC270000}"/>
    <cellStyle name="AggOrange9 2 3 5 4 2" xfId="11650" xr:uid="{00000000-0005-0000-0000-0000AD270000}"/>
    <cellStyle name="AggOrange9 2 3 5 4 3" xfId="15554" xr:uid="{00000000-0005-0000-0000-0000AE270000}"/>
    <cellStyle name="AggOrange9 2 3 5 4 4" xfId="19648" xr:uid="{00000000-0005-0000-0000-0000AF270000}"/>
    <cellStyle name="AggOrange9 2 3 5 4 5" xfId="23575" xr:uid="{00000000-0005-0000-0000-0000B0270000}"/>
    <cellStyle name="AggOrange9 2 3 5 4 6" xfId="27602" xr:uid="{00000000-0005-0000-0000-0000B1270000}"/>
    <cellStyle name="AggOrange9 2 3 5 4 7" xfId="31587" xr:uid="{00000000-0005-0000-0000-0000B2270000}"/>
    <cellStyle name="AggOrange9 2 3 5 4 8" xfId="35420" xr:uid="{00000000-0005-0000-0000-0000B3270000}"/>
    <cellStyle name="AggOrange9 2 3 5 4 9" xfId="39309" xr:uid="{00000000-0005-0000-0000-0000B4270000}"/>
    <cellStyle name="AggOrange9 2 3 5 5" xfId="8274" xr:uid="{00000000-0005-0000-0000-0000B5270000}"/>
    <cellStyle name="AggOrange9 2 3 5 6" xfId="12190" xr:uid="{00000000-0005-0000-0000-0000B6270000}"/>
    <cellStyle name="AggOrange9 2 3 5 7" xfId="16283" xr:uid="{00000000-0005-0000-0000-0000B7270000}"/>
    <cellStyle name="AggOrange9 2 3 5 8" xfId="20226" xr:uid="{00000000-0005-0000-0000-0000B8270000}"/>
    <cellStyle name="AggOrange9 2 3 5 9" xfId="24244" xr:uid="{00000000-0005-0000-0000-0000B9270000}"/>
    <cellStyle name="AggOrange9 2 3 6" xfId="3189" xr:uid="{00000000-0005-0000-0000-0000BA270000}"/>
    <cellStyle name="AggOrange9 2 3 6 10" xfId="32521" xr:uid="{00000000-0005-0000-0000-0000BB270000}"/>
    <cellStyle name="AggOrange9 2 3 6 11" xfId="36428" xr:uid="{00000000-0005-0000-0000-0000BC270000}"/>
    <cellStyle name="AggOrange9 2 3 6 12" xfId="40218" xr:uid="{00000000-0005-0000-0000-0000BD270000}"/>
    <cellStyle name="AggOrange9 2 3 6 2" xfId="5490" xr:uid="{00000000-0005-0000-0000-0000BE270000}"/>
    <cellStyle name="AggOrange9 2 3 6 2 10" xfId="42474" xr:uid="{00000000-0005-0000-0000-0000BF270000}"/>
    <cellStyle name="AggOrange9 2 3 6 2 2" xfId="11018" xr:uid="{00000000-0005-0000-0000-0000C0270000}"/>
    <cellStyle name="AggOrange9 2 3 6 2 3" xfId="14925" xr:uid="{00000000-0005-0000-0000-0000C1270000}"/>
    <cellStyle name="AggOrange9 2 3 6 2 4" xfId="19017" xr:uid="{00000000-0005-0000-0000-0000C2270000}"/>
    <cellStyle name="AggOrange9 2 3 6 2 5" xfId="22947" xr:uid="{00000000-0005-0000-0000-0000C3270000}"/>
    <cellStyle name="AggOrange9 2 3 6 2 6" xfId="26973" xr:uid="{00000000-0005-0000-0000-0000C4270000}"/>
    <cellStyle name="AggOrange9 2 3 6 2 7" xfId="30962" xr:uid="{00000000-0005-0000-0000-0000C5270000}"/>
    <cellStyle name="AggOrange9 2 3 6 2 8" xfId="34793" xr:uid="{00000000-0005-0000-0000-0000C6270000}"/>
    <cellStyle name="AggOrange9 2 3 6 2 9" xfId="38684" xr:uid="{00000000-0005-0000-0000-0000C7270000}"/>
    <cellStyle name="AggOrange9 2 3 6 3" xfId="4862" xr:uid="{00000000-0005-0000-0000-0000C8270000}"/>
    <cellStyle name="AggOrange9 2 3 6 3 10" xfId="41846" xr:uid="{00000000-0005-0000-0000-0000C9270000}"/>
    <cellStyle name="AggOrange9 2 3 6 3 2" xfId="10390" xr:uid="{00000000-0005-0000-0000-0000CA270000}"/>
    <cellStyle name="AggOrange9 2 3 6 3 3" xfId="14297" xr:uid="{00000000-0005-0000-0000-0000CB270000}"/>
    <cellStyle name="AggOrange9 2 3 6 3 4" xfId="18389" xr:uid="{00000000-0005-0000-0000-0000CC270000}"/>
    <cellStyle name="AggOrange9 2 3 6 3 5" xfId="22319" xr:uid="{00000000-0005-0000-0000-0000CD270000}"/>
    <cellStyle name="AggOrange9 2 3 6 3 6" xfId="26345" xr:uid="{00000000-0005-0000-0000-0000CE270000}"/>
    <cellStyle name="AggOrange9 2 3 6 3 7" xfId="30334" xr:uid="{00000000-0005-0000-0000-0000CF270000}"/>
    <cellStyle name="AggOrange9 2 3 6 3 8" xfId="34165" xr:uid="{00000000-0005-0000-0000-0000D0270000}"/>
    <cellStyle name="AggOrange9 2 3 6 3 9" xfId="38056" xr:uid="{00000000-0005-0000-0000-0000D1270000}"/>
    <cellStyle name="AggOrange9 2 3 6 4" xfId="8724" xr:uid="{00000000-0005-0000-0000-0000D2270000}"/>
    <cellStyle name="AggOrange9 2 3 6 5" xfId="12640" xr:uid="{00000000-0005-0000-0000-0000D3270000}"/>
    <cellStyle name="AggOrange9 2 3 6 6" xfId="16733" xr:uid="{00000000-0005-0000-0000-0000D4270000}"/>
    <cellStyle name="AggOrange9 2 3 6 7" xfId="20676" xr:uid="{00000000-0005-0000-0000-0000D5270000}"/>
    <cellStyle name="AggOrange9 2 3 6 8" xfId="24694" xr:uid="{00000000-0005-0000-0000-0000D6270000}"/>
    <cellStyle name="AggOrange9 2 3 6 9" xfId="28698" xr:uid="{00000000-0005-0000-0000-0000D7270000}"/>
    <cellStyle name="AggOrange9 2 3 7" xfId="3684" xr:uid="{00000000-0005-0000-0000-0000D8270000}"/>
    <cellStyle name="AggOrange9 2 3 7 10" xfId="40668" xr:uid="{00000000-0005-0000-0000-0000D9270000}"/>
    <cellStyle name="AggOrange9 2 3 7 2" xfId="9212" xr:uid="{00000000-0005-0000-0000-0000DA270000}"/>
    <cellStyle name="AggOrange9 2 3 7 3" xfId="13119" xr:uid="{00000000-0005-0000-0000-0000DB270000}"/>
    <cellStyle name="AggOrange9 2 3 7 4" xfId="17211" xr:uid="{00000000-0005-0000-0000-0000DC270000}"/>
    <cellStyle name="AggOrange9 2 3 7 5" xfId="21141" xr:uid="{00000000-0005-0000-0000-0000DD270000}"/>
    <cellStyle name="AggOrange9 2 3 7 6" xfId="25167" xr:uid="{00000000-0005-0000-0000-0000DE270000}"/>
    <cellStyle name="AggOrange9 2 3 7 7" xfId="29156" xr:uid="{00000000-0005-0000-0000-0000DF270000}"/>
    <cellStyle name="AggOrange9 2 3 7 8" xfId="32987" xr:uid="{00000000-0005-0000-0000-0000E0270000}"/>
    <cellStyle name="AggOrange9 2 3 7 9" xfId="36878" xr:uid="{00000000-0005-0000-0000-0000E1270000}"/>
    <cellStyle name="AggOrange9 2 3 8" xfId="5664" xr:uid="{00000000-0005-0000-0000-0000E2270000}"/>
    <cellStyle name="AggOrange9 2 3 8 10" xfId="42648" xr:uid="{00000000-0005-0000-0000-0000E3270000}"/>
    <cellStyle name="AggOrange9 2 3 8 2" xfId="11192" xr:uid="{00000000-0005-0000-0000-0000E4270000}"/>
    <cellStyle name="AggOrange9 2 3 8 3" xfId="15099" xr:uid="{00000000-0005-0000-0000-0000E5270000}"/>
    <cellStyle name="AggOrange9 2 3 8 4" xfId="19191" xr:uid="{00000000-0005-0000-0000-0000E6270000}"/>
    <cellStyle name="AggOrange9 2 3 8 5" xfId="23121" xr:uid="{00000000-0005-0000-0000-0000E7270000}"/>
    <cellStyle name="AggOrange9 2 3 8 6" xfId="27147" xr:uid="{00000000-0005-0000-0000-0000E8270000}"/>
    <cellStyle name="AggOrange9 2 3 8 7" xfId="31136" xr:uid="{00000000-0005-0000-0000-0000E9270000}"/>
    <cellStyle name="AggOrange9 2 3 8 8" xfId="34967" xr:uid="{00000000-0005-0000-0000-0000EA270000}"/>
    <cellStyle name="AggOrange9 2 3 8 9" xfId="38858" xr:uid="{00000000-0005-0000-0000-0000EB270000}"/>
    <cellStyle name="AggOrange9 2 3 9" xfId="6677" xr:uid="{00000000-0005-0000-0000-0000EC270000}"/>
    <cellStyle name="AggOrange9 2 4" xfId="2734" xr:uid="{00000000-0005-0000-0000-0000ED270000}"/>
    <cellStyle name="AggOrange9 2 4 10" xfId="28243" xr:uid="{00000000-0005-0000-0000-0000EE270000}"/>
    <cellStyle name="AggOrange9 2 4 11" xfId="32066" xr:uid="{00000000-0005-0000-0000-0000EF270000}"/>
    <cellStyle name="AggOrange9 2 4 12" xfId="35973" xr:uid="{00000000-0005-0000-0000-0000F0270000}"/>
    <cellStyle name="AggOrange9 2 4 13" xfId="39763" xr:uid="{00000000-0005-0000-0000-0000F1270000}"/>
    <cellStyle name="AggOrange9 2 4 2" xfId="5035" xr:uid="{00000000-0005-0000-0000-0000F2270000}"/>
    <cellStyle name="AggOrange9 2 4 2 10" xfId="42019" xr:uid="{00000000-0005-0000-0000-0000F3270000}"/>
    <cellStyle name="AggOrange9 2 4 2 2" xfId="10563" xr:uid="{00000000-0005-0000-0000-0000F4270000}"/>
    <cellStyle name="AggOrange9 2 4 2 3" xfId="14470" xr:uid="{00000000-0005-0000-0000-0000F5270000}"/>
    <cellStyle name="AggOrange9 2 4 2 4" xfId="18562" xr:uid="{00000000-0005-0000-0000-0000F6270000}"/>
    <cellStyle name="AggOrange9 2 4 2 5" xfId="22492" xr:uid="{00000000-0005-0000-0000-0000F7270000}"/>
    <cellStyle name="AggOrange9 2 4 2 6" xfId="26518" xr:uid="{00000000-0005-0000-0000-0000F8270000}"/>
    <cellStyle name="AggOrange9 2 4 2 7" xfId="30507" xr:uid="{00000000-0005-0000-0000-0000F9270000}"/>
    <cellStyle name="AggOrange9 2 4 2 8" xfId="34338" xr:uid="{00000000-0005-0000-0000-0000FA270000}"/>
    <cellStyle name="AggOrange9 2 4 2 9" xfId="38229" xr:uid="{00000000-0005-0000-0000-0000FB270000}"/>
    <cellStyle name="AggOrange9 2 4 3" xfId="4407" xr:uid="{00000000-0005-0000-0000-0000FC270000}"/>
    <cellStyle name="AggOrange9 2 4 3 10" xfId="41391" xr:uid="{00000000-0005-0000-0000-0000FD270000}"/>
    <cellStyle name="AggOrange9 2 4 3 2" xfId="9935" xr:uid="{00000000-0005-0000-0000-0000FE270000}"/>
    <cellStyle name="AggOrange9 2 4 3 3" xfId="13842" xr:uid="{00000000-0005-0000-0000-0000FF270000}"/>
    <cellStyle name="AggOrange9 2 4 3 4" xfId="17934" xr:uid="{00000000-0005-0000-0000-000000280000}"/>
    <cellStyle name="AggOrange9 2 4 3 5" xfId="21864" xr:uid="{00000000-0005-0000-0000-000001280000}"/>
    <cellStyle name="AggOrange9 2 4 3 6" xfId="25890" xr:uid="{00000000-0005-0000-0000-000002280000}"/>
    <cellStyle name="AggOrange9 2 4 3 7" xfId="29879" xr:uid="{00000000-0005-0000-0000-000003280000}"/>
    <cellStyle name="AggOrange9 2 4 3 8" xfId="33710" xr:uid="{00000000-0005-0000-0000-000004280000}"/>
    <cellStyle name="AggOrange9 2 4 3 9" xfId="37601" xr:uid="{00000000-0005-0000-0000-000005280000}"/>
    <cellStyle name="AggOrange9 2 4 4" xfId="6116" xr:uid="{00000000-0005-0000-0000-000006280000}"/>
    <cellStyle name="AggOrange9 2 4 4 10" xfId="43094" xr:uid="{00000000-0005-0000-0000-000007280000}"/>
    <cellStyle name="AggOrange9 2 4 4 2" xfId="11645" xr:uid="{00000000-0005-0000-0000-000008280000}"/>
    <cellStyle name="AggOrange9 2 4 4 3" xfId="15549" xr:uid="{00000000-0005-0000-0000-000009280000}"/>
    <cellStyle name="AggOrange9 2 4 4 4" xfId="19643" xr:uid="{00000000-0005-0000-0000-00000A280000}"/>
    <cellStyle name="AggOrange9 2 4 4 5" xfId="23570" xr:uid="{00000000-0005-0000-0000-00000B280000}"/>
    <cellStyle name="AggOrange9 2 4 4 6" xfId="27597" xr:uid="{00000000-0005-0000-0000-00000C280000}"/>
    <cellStyle name="AggOrange9 2 4 4 7" xfId="31582" xr:uid="{00000000-0005-0000-0000-00000D280000}"/>
    <cellStyle name="AggOrange9 2 4 4 8" xfId="35415" xr:uid="{00000000-0005-0000-0000-00000E280000}"/>
    <cellStyle name="AggOrange9 2 4 4 9" xfId="39304" xr:uid="{00000000-0005-0000-0000-00000F280000}"/>
    <cellStyle name="AggOrange9 2 4 5" xfId="8269" xr:uid="{00000000-0005-0000-0000-000010280000}"/>
    <cellStyle name="AggOrange9 2 4 6" xfId="12185" xr:uid="{00000000-0005-0000-0000-000011280000}"/>
    <cellStyle name="AggOrange9 2 4 7" xfId="16278" xr:uid="{00000000-0005-0000-0000-000012280000}"/>
    <cellStyle name="AggOrange9 2 4 8" xfId="20221" xr:uid="{00000000-0005-0000-0000-000013280000}"/>
    <cellStyle name="AggOrange9 2 4 9" xfId="24239" xr:uid="{00000000-0005-0000-0000-000014280000}"/>
    <cellStyle name="AggOrange9 2 5" xfId="3184" xr:uid="{00000000-0005-0000-0000-000015280000}"/>
    <cellStyle name="AggOrange9 2 5 10" xfId="32516" xr:uid="{00000000-0005-0000-0000-000016280000}"/>
    <cellStyle name="AggOrange9 2 5 11" xfId="36423" xr:uid="{00000000-0005-0000-0000-000017280000}"/>
    <cellStyle name="AggOrange9 2 5 12" xfId="40213" xr:uid="{00000000-0005-0000-0000-000018280000}"/>
    <cellStyle name="AggOrange9 2 5 2" xfId="5485" xr:uid="{00000000-0005-0000-0000-000019280000}"/>
    <cellStyle name="AggOrange9 2 5 2 10" xfId="42469" xr:uid="{00000000-0005-0000-0000-00001A280000}"/>
    <cellStyle name="AggOrange9 2 5 2 2" xfId="11013" xr:uid="{00000000-0005-0000-0000-00001B280000}"/>
    <cellStyle name="AggOrange9 2 5 2 3" xfId="14920" xr:uid="{00000000-0005-0000-0000-00001C280000}"/>
    <cellStyle name="AggOrange9 2 5 2 4" xfId="19012" xr:uid="{00000000-0005-0000-0000-00001D280000}"/>
    <cellStyle name="AggOrange9 2 5 2 5" xfId="22942" xr:uid="{00000000-0005-0000-0000-00001E280000}"/>
    <cellStyle name="AggOrange9 2 5 2 6" xfId="26968" xr:uid="{00000000-0005-0000-0000-00001F280000}"/>
    <cellStyle name="AggOrange9 2 5 2 7" xfId="30957" xr:uid="{00000000-0005-0000-0000-000020280000}"/>
    <cellStyle name="AggOrange9 2 5 2 8" xfId="34788" xr:uid="{00000000-0005-0000-0000-000021280000}"/>
    <cellStyle name="AggOrange9 2 5 2 9" xfId="38679" xr:uid="{00000000-0005-0000-0000-000022280000}"/>
    <cellStyle name="AggOrange9 2 5 3" xfId="4857" xr:uid="{00000000-0005-0000-0000-000023280000}"/>
    <cellStyle name="AggOrange9 2 5 3 10" xfId="41841" xr:uid="{00000000-0005-0000-0000-000024280000}"/>
    <cellStyle name="AggOrange9 2 5 3 2" xfId="10385" xr:uid="{00000000-0005-0000-0000-000025280000}"/>
    <cellStyle name="AggOrange9 2 5 3 3" xfId="14292" xr:uid="{00000000-0005-0000-0000-000026280000}"/>
    <cellStyle name="AggOrange9 2 5 3 4" xfId="18384" xr:uid="{00000000-0005-0000-0000-000027280000}"/>
    <cellStyle name="AggOrange9 2 5 3 5" xfId="22314" xr:uid="{00000000-0005-0000-0000-000028280000}"/>
    <cellStyle name="AggOrange9 2 5 3 6" xfId="26340" xr:uid="{00000000-0005-0000-0000-000029280000}"/>
    <cellStyle name="AggOrange9 2 5 3 7" xfId="30329" xr:uid="{00000000-0005-0000-0000-00002A280000}"/>
    <cellStyle name="AggOrange9 2 5 3 8" xfId="34160" xr:uid="{00000000-0005-0000-0000-00002B280000}"/>
    <cellStyle name="AggOrange9 2 5 3 9" xfId="38051" xr:uid="{00000000-0005-0000-0000-00002C280000}"/>
    <cellStyle name="AggOrange9 2 5 4" xfId="8719" xr:uid="{00000000-0005-0000-0000-00002D280000}"/>
    <cellStyle name="AggOrange9 2 5 5" xfId="12635" xr:uid="{00000000-0005-0000-0000-00002E280000}"/>
    <cellStyle name="AggOrange9 2 5 6" xfId="16728" xr:uid="{00000000-0005-0000-0000-00002F280000}"/>
    <cellStyle name="AggOrange9 2 5 7" xfId="20671" xr:uid="{00000000-0005-0000-0000-000030280000}"/>
    <cellStyle name="AggOrange9 2 5 8" xfId="24689" xr:uid="{00000000-0005-0000-0000-000031280000}"/>
    <cellStyle name="AggOrange9 2 5 9" xfId="28693" xr:uid="{00000000-0005-0000-0000-000032280000}"/>
    <cellStyle name="AggOrange9 2 6" xfId="3679" xr:uid="{00000000-0005-0000-0000-000033280000}"/>
    <cellStyle name="AggOrange9 2 6 10" xfId="40663" xr:uid="{00000000-0005-0000-0000-000034280000}"/>
    <cellStyle name="AggOrange9 2 6 2" xfId="9207" xr:uid="{00000000-0005-0000-0000-000035280000}"/>
    <cellStyle name="AggOrange9 2 6 3" xfId="13114" xr:uid="{00000000-0005-0000-0000-000036280000}"/>
    <cellStyle name="AggOrange9 2 6 4" xfId="17206" xr:uid="{00000000-0005-0000-0000-000037280000}"/>
    <cellStyle name="AggOrange9 2 6 5" xfId="21136" xr:uid="{00000000-0005-0000-0000-000038280000}"/>
    <cellStyle name="AggOrange9 2 6 6" xfId="25162" xr:uid="{00000000-0005-0000-0000-000039280000}"/>
    <cellStyle name="AggOrange9 2 6 7" xfId="29151" xr:uid="{00000000-0005-0000-0000-00003A280000}"/>
    <cellStyle name="AggOrange9 2 6 8" xfId="32982" xr:uid="{00000000-0005-0000-0000-00003B280000}"/>
    <cellStyle name="AggOrange9 2 6 9" xfId="36873" xr:uid="{00000000-0005-0000-0000-00003C280000}"/>
    <cellStyle name="AggOrange9 2 7" xfId="5659" xr:uid="{00000000-0005-0000-0000-00003D280000}"/>
    <cellStyle name="AggOrange9 2 7 10" xfId="42643" xr:uid="{00000000-0005-0000-0000-00003E280000}"/>
    <cellStyle name="AggOrange9 2 7 2" xfId="11187" xr:uid="{00000000-0005-0000-0000-00003F280000}"/>
    <cellStyle name="AggOrange9 2 7 3" xfId="15094" xr:uid="{00000000-0005-0000-0000-000040280000}"/>
    <cellStyle name="AggOrange9 2 7 4" xfId="19186" xr:uid="{00000000-0005-0000-0000-000041280000}"/>
    <cellStyle name="AggOrange9 2 7 5" xfId="23116" xr:uid="{00000000-0005-0000-0000-000042280000}"/>
    <cellStyle name="AggOrange9 2 7 6" xfId="27142" xr:uid="{00000000-0005-0000-0000-000043280000}"/>
    <cellStyle name="AggOrange9 2 7 7" xfId="31131" xr:uid="{00000000-0005-0000-0000-000044280000}"/>
    <cellStyle name="AggOrange9 2 7 8" xfId="34962" xr:uid="{00000000-0005-0000-0000-000045280000}"/>
    <cellStyle name="AggOrange9 2 7 9" xfId="38853" xr:uid="{00000000-0005-0000-0000-000046280000}"/>
    <cellStyle name="AggOrange9 2 8" xfId="6672" xr:uid="{00000000-0005-0000-0000-000047280000}"/>
    <cellStyle name="AggOrange9 2 9" xfId="7978" xr:uid="{00000000-0005-0000-0000-000048280000}"/>
    <cellStyle name="AggOrange9 3" xfId="232" xr:uid="{00000000-0005-0000-0000-000049280000}"/>
    <cellStyle name="AggOrange9 3 10" xfId="7211" xr:uid="{00000000-0005-0000-0000-00004A280000}"/>
    <cellStyle name="AggOrange9 3 11" xfId="16032" xr:uid="{00000000-0005-0000-0000-00004B280000}"/>
    <cellStyle name="AggOrange9 3 12" xfId="7122" xr:uid="{00000000-0005-0000-0000-00004C280000}"/>
    <cellStyle name="AggOrange9 3 13" xfId="23944" xr:uid="{00000000-0005-0000-0000-00004D280000}"/>
    <cellStyle name="AggOrange9 3 14" xfId="28027" xr:uid="{00000000-0005-0000-0000-00004E280000}"/>
    <cellStyle name="AggOrange9 3 15" xfId="12074" xr:uid="{00000000-0005-0000-0000-00004F280000}"/>
    <cellStyle name="AggOrange9 3 16" xfId="35789" xr:uid="{00000000-0005-0000-0000-000050280000}"/>
    <cellStyle name="AggOrange9 3 2" xfId="233" xr:uid="{00000000-0005-0000-0000-000051280000}"/>
    <cellStyle name="AggOrange9 3 2 10" xfId="16031" xr:uid="{00000000-0005-0000-0000-000052280000}"/>
    <cellStyle name="AggOrange9 3 2 11" xfId="7437" xr:uid="{00000000-0005-0000-0000-000053280000}"/>
    <cellStyle name="AggOrange9 3 2 12" xfId="23943" xr:uid="{00000000-0005-0000-0000-000054280000}"/>
    <cellStyle name="AggOrange9 3 2 13" xfId="28026" xr:uid="{00000000-0005-0000-0000-000055280000}"/>
    <cellStyle name="AggOrange9 3 2 14" xfId="6904" xr:uid="{00000000-0005-0000-0000-000056280000}"/>
    <cellStyle name="AggOrange9 3 2 15" xfId="35788" xr:uid="{00000000-0005-0000-0000-000057280000}"/>
    <cellStyle name="AggOrange9 3 2 2" xfId="234" xr:uid="{00000000-0005-0000-0000-000058280000}"/>
    <cellStyle name="AggOrange9 3 2 2 10" xfId="7235" xr:uid="{00000000-0005-0000-0000-000059280000}"/>
    <cellStyle name="AggOrange9 3 2 2 11" xfId="23942" xr:uid="{00000000-0005-0000-0000-00005A280000}"/>
    <cellStyle name="AggOrange9 3 2 2 12" xfId="28025" xr:uid="{00000000-0005-0000-0000-00005B280000}"/>
    <cellStyle name="AggOrange9 3 2 2 13" xfId="24041" xr:uid="{00000000-0005-0000-0000-00005C280000}"/>
    <cellStyle name="AggOrange9 3 2 2 14" xfId="35787" xr:uid="{00000000-0005-0000-0000-00005D280000}"/>
    <cellStyle name="AggOrange9 3 2 2 2" xfId="2748" xr:uid="{00000000-0005-0000-0000-00005E280000}"/>
    <cellStyle name="AggOrange9 3 2 2 2 10" xfId="28257" xr:uid="{00000000-0005-0000-0000-00005F280000}"/>
    <cellStyle name="AggOrange9 3 2 2 2 11" xfId="32080" xr:uid="{00000000-0005-0000-0000-000060280000}"/>
    <cellStyle name="AggOrange9 3 2 2 2 12" xfId="35987" xr:uid="{00000000-0005-0000-0000-000061280000}"/>
    <cellStyle name="AggOrange9 3 2 2 2 13" xfId="39777" xr:uid="{00000000-0005-0000-0000-000062280000}"/>
    <cellStyle name="AggOrange9 3 2 2 2 2" xfId="5049" xr:uid="{00000000-0005-0000-0000-000063280000}"/>
    <cellStyle name="AggOrange9 3 2 2 2 2 10" xfId="42033" xr:uid="{00000000-0005-0000-0000-000064280000}"/>
    <cellStyle name="AggOrange9 3 2 2 2 2 2" xfId="10577" xr:uid="{00000000-0005-0000-0000-000065280000}"/>
    <cellStyle name="AggOrange9 3 2 2 2 2 3" xfId="14484" xr:uid="{00000000-0005-0000-0000-000066280000}"/>
    <cellStyle name="AggOrange9 3 2 2 2 2 4" xfId="18576" xr:uid="{00000000-0005-0000-0000-000067280000}"/>
    <cellStyle name="AggOrange9 3 2 2 2 2 5" xfId="22506" xr:uid="{00000000-0005-0000-0000-000068280000}"/>
    <cellStyle name="AggOrange9 3 2 2 2 2 6" xfId="26532" xr:uid="{00000000-0005-0000-0000-000069280000}"/>
    <cellStyle name="AggOrange9 3 2 2 2 2 7" xfId="30521" xr:uid="{00000000-0005-0000-0000-00006A280000}"/>
    <cellStyle name="AggOrange9 3 2 2 2 2 8" xfId="34352" xr:uid="{00000000-0005-0000-0000-00006B280000}"/>
    <cellStyle name="AggOrange9 3 2 2 2 2 9" xfId="38243" xr:uid="{00000000-0005-0000-0000-00006C280000}"/>
    <cellStyle name="AggOrange9 3 2 2 2 3" xfId="4421" xr:uid="{00000000-0005-0000-0000-00006D280000}"/>
    <cellStyle name="AggOrange9 3 2 2 2 3 10" xfId="41405" xr:uid="{00000000-0005-0000-0000-00006E280000}"/>
    <cellStyle name="AggOrange9 3 2 2 2 3 2" xfId="9949" xr:uid="{00000000-0005-0000-0000-00006F280000}"/>
    <cellStyle name="AggOrange9 3 2 2 2 3 3" xfId="13856" xr:uid="{00000000-0005-0000-0000-000070280000}"/>
    <cellStyle name="AggOrange9 3 2 2 2 3 4" xfId="17948" xr:uid="{00000000-0005-0000-0000-000071280000}"/>
    <cellStyle name="AggOrange9 3 2 2 2 3 5" xfId="21878" xr:uid="{00000000-0005-0000-0000-000072280000}"/>
    <cellStyle name="AggOrange9 3 2 2 2 3 6" xfId="25904" xr:uid="{00000000-0005-0000-0000-000073280000}"/>
    <cellStyle name="AggOrange9 3 2 2 2 3 7" xfId="29893" xr:uid="{00000000-0005-0000-0000-000074280000}"/>
    <cellStyle name="AggOrange9 3 2 2 2 3 8" xfId="33724" xr:uid="{00000000-0005-0000-0000-000075280000}"/>
    <cellStyle name="AggOrange9 3 2 2 2 3 9" xfId="37615" xr:uid="{00000000-0005-0000-0000-000076280000}"/>
    <cellStyle name="AggOrange9 3 2 2 2 4" xfId="6130" xr:uid="{00000000-0005-0000-0000-000077280000}"/>
    <cellStyle name="AggOrange9 3 2 2 2 4 10" xfId="43108" xr:uid="{00000000-0005-0000-0000-000078280000}"/>
    <cellStyle name="AggOrange9 3 2 2 2 4 2" xfId="11659" xr:uid="{00000000-0005-0000-0000-000079280000}"/>
    <cellStyle name="AggOrange9 3 2 2 2 4 3" xfId="15563" xr:uid="{00000000-0005-0000-0000-00007A280000}"/>
    <cellStyle name="AggOrange9 3 2 2 2 4 4" xfId="19657" xr:uid="{00000000-0005-0000-0000-00007B280000}"/>
    <cellStyle name="AggOrange9 3 2 2 2 4 5" xfId="23584" xr:uid="{00000000-0005-0000-0000-00007C280000}"/>
    <cellStyle name="AggOrange9 3 2 2 2 4 6" xfId="27611" xr:uid="{00000000-0005-0000-0000-00007D280000}"/>
    <cellStyle name="AggOrange9 3 2 2 2 4 7" xfId="31596" xr:uid="{00000000-0005-0000-0000-00007E280000}"/>
    <cellStyle name="AggOrange9 3 2 2 2 4 8" xfId="35429" xr:uid="{00000000-0005-0000-0000-00007F280000}"/>
    <cellStyle name="AggOrange9 3 2 2 2 4 9" xfId="39318" xr:uid="{00000000-0005-0000-0000-000080280000}"/>
    <cellStyle name="AggOrange9 3 2 2 2 5" xfId="8283" xr:uid="{00000000-0005-0000-0000-000081280000}"/>
    <cellStyle name="AggOrange9 3 2 2 2 6" xfId="12199" xr:uid="{00000000-0005-0000-0000-000082280000}"/>
    <cellStyle name="AggOrange9 3 2 2 2 7" xfId="16292" xr:uid="{00000000-0005-0000-0000-000083280000}"/>
    <cellStyle name="AggOrange9 3 2 2 2 8" xfId="20235" xr:uid="{00000000-0005-0000-0000-000084280000}"/>
    <cellStyle name="AggOrange9 3 2 2 2 9" xfId="24253" xr:uid="{00000000-0005-0000-0000-000085280000}"/>
    <cellStyle name="AggOrange9 3 2 2 3" xfId="3198" xr:uid="{00000000-0005-0000-0000-000086280000}"/>
    <cellStyle name="AggOrange9 3 2 2 3 10" xfId="32530" xr:uid="{00000000-0005-0000-0000-000087280000}"/>
    <cellStyle name="AggOrange9 3 2 2 3 11" xfId="36437" xr:uid="{00000000-0005-0000-0000-000088280000}"/>
    <cellStyle name="AggOrange9 3 2 2 3 12" xfId="40227" xr:uid="{00000000-0005-0000-0000-000089280000}"/>
    <cellStyle name="AggOrange9 3 2 2 3 2" xfId="5499" xr:uid="{00000000-0005-0000-0000-00008A280000}"/>
    <cellStyle name="AggOrange9 3 2 2 3 2 10" xfId="42483" xr:uid="{00000000-0005-0000-0000-00008B280000}"/>
    <cellStyle name="AggOrange9 3 2 2 3 2 2" xfId="11027" xr:uid="{00000000-0005-0000-0000-00008C280000}"/>
    <cellStyle name="AggOrange9 3 2 2 3 2 3" xfId="14934" xr:uid="{00000000-0005-0000-0000-00008D280000}"/>
    <cellStyle name="AggOrange9 3 2 2 3 2 4" xfId="19026" xr:uid="{00000000-0005-0000-0000-00008E280000}"/>
    <cellStyle name="AggOrange9 3 2 2 3 2 5" xfId="22956" xr:uid="{00000000-0005-0000-0000-00008F280000}"/>
    <cellStyle name="AggOrange9 3 2 2 3 2 6" xfId="26982" xr:uid="{00000000-0005-0000-0000-000090280000}"/>
    <cellStyle name="AggOrange9 3 2 2 3 2 7" xfId="30971" xr:uid="{00000000-0005-0000-0000-000091280000}"/>
    <cellStyle name="AggOrange9 3 2 2 3 2 8" xfId="34802" xr:uid="{00000000-0005-0000-0000-000092280000}"/>
    <cellStyle name="AggOrange9 3 2 2 3 2 9" xfId="38693" xr:uid="{00000000-0005-0000-0000-000093280000}"/>
    <cellStyle name="AggOrange9 3 2 2 3 3" xfId="4871" xr:uid="{00000000-0005-0000-0000-000094280000}"/>
    <cellStyle name="AggOrange9 3 2 2 3 3 10" xfId="41855" xr:uid="{00000000-0005-0000-0000-000095280000}"/>
    <cellStyle name="AggOrange9 3 2 2 3 3 2" xfId="10399" xr:uid="{00000000-0005-0000-0000-000096280000}"/>
    <cellStyle name="AggOrange9 3 2 2 3 3 3" xfId="14306" xr:uid="{00000000-0005-0000-0000-000097280000}"/>
    <cellStyle name="AggOrange9 3 2 2 3 3 4" xfId="18398" xr:uid="{00000000-0005-0000-0000-000098280000}"/>
    <cellStyle name="AggOrange9 3 2 2 3 3 5" xfId="22328" xr:uid="{00000000-0005-0000-0000-000099280000}"/>
    <cellStyle name="AggOrange9 3 2 2 3 3 6" xfId="26354" xr:uid="{00000000-0005-0000-0000-00009A280000}"/>
    <cellStyle name="AggOrange9 3 2 2 3 3 7" xfId="30343" xr:uid="{00000000-0005-0000-0000-00009B280000}"/>
    <cellStyle name="AggOrange9 3 2 2 3 3 8" xfId="34174" xr:uid="{00000000-0005-0000-0000-00009C280000}"/>
    <cellStyle name="AggOrange9 3 2 2 3 3 9" xfId="38065" xr:uid="{00000000-0005-0000-0000-00009D280000}"/>
    <cellStyle name="AggOrange9 3 2 2 3 4" xfId="8733" xr:uid="{00000000-0005-0000-0000-00009E280000}"/>
    <cellStyle name="AggOrange9 3 2 2 3 5" xfId="12649" xr:uid="{00000000-0005-0000-0000-00009F280000}"/>
    <cellStyle name="AggOrange9 3 2 2 3 6" xfId="16742" xr:uid="{00000000-0005-0000-0000-0000A0280000}"/>
    <cellStyle name="AggOrange9 3 2 2 3 7" xfId="20685" xr:uid="{00000000-0005-0000-0000-0000A1280000}"/>
    <cellStyle name="AggOrange9 3 2 2 3 8" xfId="24703" xr:uid="{00000000-0005-0000-0000-0000A2280000}"/>
    <cellStyle name="AggOrange9 3 2 2 3 9" xfId="28707" xr:uid="{00000000-0005-0000-0000-0000A3280000}"/>
    <cellStyle name="AggOrange9 3 2 2 4" xfId="3693" xr:uid="{00000000-0005-0000-0000-0000A4280000}"/>
    <cellStyle name="AggOrange9 3 2 2 4 10" xfId="40677" xr:uid="{00000000-0005-0000-0000-0000A5280000}"/>
    <cellStyle name="AggOrange9 3 2 2 4 2" xfId="9221" xr:uid="{00000000-0005-0000-0000-0000A6280000}"/>
    <cellStyle name="AggOrange9 3 2 2 4 3" xfId="13128" xr:uid="{00000000-0005-0000-0000-0000A7280000}"/>
    <cellStyle name="AggOrange9 3 2 2 4 4" xfId="17220" xr:uid="{00000000-0005-0000-0000-0000A8280000}"/>
    <cellStyle name="AggOrange9 3 2 2 4 5" xfId="21150" xr:uid="{00000000-0005-0000-0000-0000A9280000}"/>
    <cellStyle name="AggOrange9 3 2 2 4 6" xfId="25176" xr:uid="{00000000-0005-0000-0000-0000AA280000}"/>
    <cellStyle name="AggOrange9 3 2 2 4 7" xfId="29165" xr:uid="{00000000-0005-0000-0000-0000AB280000}"/>
    <cellStyle name="AggOrange9 3 2 2 4 8" xfId="32996" xr:uid="{00000000-0005-0000-0000-0000AC280000}"/>
    <cellStyle name="AggOrange9 3 2 2 4 9" xfId="36887" xr:uid="{00000000-0005-0000-0000-0000AD280000}"/>
    <cellStyle name="AggOrange9 3 2 2 5" xfId="5673" xr:uid="{00000000-0005-0000-0000-0000AE280000}"/>
    <cellStyle name="AggOrange9 3 2 2 5 10" xfId="42657" xr:uid="{00000000-0005-0000-0000-0000AF280000}"/>
    <cellStyle name="AggOrange9 3 2 2 5 2" xfId="11201" xr:uid="{00000000-0005-0000-0000-0000B0280000}"/>
    <cellStyle name="AggOrange9 3 2 2 5 3" xfId="15108" xr:uid="{00000000-0005-0000-0000-0000B1280000}"/>
    <cellStyle name="AggOrange9 3 2 2 5 4" xfId="19200" xr:uid="{00000000-0005-0000-0000-0000B2280000}"/>
    <cellStyle name="AggOrange9 3 2 2 5 5" xfId="23130" xr:uid="{00000000-0005-0000-0000-0000B3280000}"/>
    <cellStyle name="AggOrange9 3 2 2 5 6" xfId="27156" xr:uid="{00000000-0005-0000-0000-0000B4280000}"/>
    <cellStyle name="AggOrange9 3 2 2 5 7" xfId="31145" xr:uid="{00000000-0005-0000-0000-0000B5280000}"/>
    <cellStyle name="AggOrange9 3 2 2 5 8" xfId="34976" xr:uid="{00000000-0005-0000-0000-0000B6280000}"/>
    <cellStyle name="AggOrange9 3 2 2 5 9" xfId="38867" xr:uid="{00000000-0005-0000-0000-0000B7280000}"/>
    <cellStyle name="AggOrange9 3 2 2 6" xfId="6686" xr:uid="{00000000-0005-0000-0000-0000B8280000}"/>
    <cellStyle name="AggOrange9 3 2 2 7" xfId="7964" xr:uid="{00000000-0005-0000-0000-0000B9280000}"/>
    <cellStyle name="AggOrange9 3 2 2 8" xfId="7212" xr:uid="{00000000-0005-0000-0000-0000BA280000}"/>
    <cellStyle name="AggOrange9 3 2 2 9" xfId="16030" xr:uid="{00000000-0005-0000-0000-0000BB280000}"/>
    <cellStyle name="AggOrange9 3 2 3" xfId="2747" xr:uid="{00000000-0005-0000-0000-0000BC280000}"/>
    <cellStyle name="AggOrange9 3 2 3 10" xfId="28256" xr:uid="{00000000-0005-0000-0000-0000BD280000}"/>
    <cellStyle name="AggOrange9 3 2 3 11" xfId="32079" xr:uid="{00000000-0005-0000-0000-0000BE280000}"/>
    <cellStyle name="AggOrange9 3 2 3 12" xfId="35986" xr:uid="{00000000-0005-0000-0000-0000BF280000}"/>
    <cellStyle name="AggOrange9 3 2 3 13" xfId="39776" xr:uid="{00000000-0005-0000-0000-0000C0280000}"/>
    <cellStyle name="AggOrange9 3 2 3 2" xfId="5048" xr:uid="{00000000-0005-0000-0000-0000C1280000}"/>
    <cellStyle name="AggOrange9 3 2 3 2 10" xfId="42032" xr:uid="{00000000-0005-0000-0000-0000C2280000}"/>
    <cellStyle name="AggOrange9 3 2 3 2 2" xfId="10576" xr:uid="{00000000-0005-0000-0000-0000C3280000}"/>
    <cellStyle name="AggOrange9 3 2 3 2 3" xfId="14483" xr:uid="{00000000-0005-0000-0000-0000C4280000}"/>
    <cellStyle name="AggOrange9 3 2 3 2 4" xfId="18575" xr:uid="{00000000-0005-0000-0000-0000C5280000}"/>
    <cellStyle name="AggOrange9 3 2 3 2 5" xfId="22505" xr:uid="{00000000-0005-0000-0000-0000C6280000}"/>
    <cellStyle name="AggOrange9 3 2 3 2 6" xfId="26531" xr:uid="{00000000-0005-0000-0000-0000C7280000}"/>
    <cellStyle name="AggOrange9 3 2 3 2 7" xfId="30520" xr:uid="{00000000-0005-0000-0000-0000C8280000}"/>
    <cellStyle name="AggOrange9 3 2 3 2 8" xfId="34351" xr:uid="{00000000-0005-0000-0000-0000C9280000}"/>
    <cellStyle name="AggOrange9 3 2 3 2 9" xfId="38242" xr:uid="{00000000-0005-0000-0000-0000CA280000}"/>
    <cellStyle name="AggOrange9 3 2 3 3" xfId="4420" xr:uid="{00000000-0005-0000-0000-0000CB280000}"/>
    <cellStyle name="AggOrange9 3 2 3 3 10" xfId="41404" xr:uid="{00000000-0005-0000-0000-0000CC280000}"/>
    <cellStyle name="AggOrange9 3 2 3 3 2" xfId="9948" xr:uid="{00000000-0005-0000-0000-0000CD280000}"/>
    <cellStyle name="AggOrange9 3 2 3 3 3" xfId="13855" xr:uid="{00000000-0005-0000-0000-0000CE280000}"/>
    <cellStyle name="AggOrange9 3 2 3 3 4" xfId="17947" xr:uid="{00000000-0005-0000-0000-0000CF280000}"/>
    <cellStyle name="AggOrange9 3 2 3 3 5" xfId="21877" xr:uid="{00000000-0005-0000-0000-0000D0280000}"/>
    <cellStyle name="AggOrange9 3 2 3 3 6" xfId="25903" xr:uid="{00000000-0005-0000-0000-0000D1280000}"/>
    <cellStyle name="AggOrange9 3 2 3 3 7" xfId="29892" xr:uid="{00000000-0005-0000-0000-0000D2280000}"/>
    <cellStyle name="AggOrange9 3 2 3 3 8" xfId="33723" xr:uid="{00000000-0005-0000-0000-0000D3280000}"/>
    <cellStyle name="AggOrange9 3 2 3 3 9" xfId="37614" xr:uid="{00000000-0005-0000-0000-0000D4280000}"/>
    <cellStyle name="AggOrange9 3 2 3 4" xfId="6129" xr:uid="{00000000-0005-0000-0000-0000D5280000}"/>
    <cellStyle name="AggOrange9 3 2 3 4 10" xfId="43107" xr:uid="{00000000-0005-0000-0000-0000D6280000}"/>
    <cellStyle name="AggOrange9 3 2 3 4 2" xfId="11658" xr:uid="{00000000-0005-0000-0000-0000D7280000}"/>
    <cellStyle name="AggOrange9 3 2 3 4 3" xfId="15562" xr:uid="{00000000-0005-0000-0000-0000D8280000}"/>
    <cellStyle name="AggOrange9 3 2 3 4 4" xfId="19656" xr:uid="{00000000-0005-0000-0000-0000D9280000}"/>
    <cellStyle name="AggOrange9 3 2 3 4 5" xfId="23583" xr:uid="{00000000-0005-0000-0000-0000DA280000}"/>
    <cellStyle name="AggOrange9 3 2 3 4 6" xfId="27610" xr:uid="{00000000-0005-0000-0000-0000DB280000}"/>
    <cellStyle name="AggOrange9 3 2 3 4 7" xfId="31595" xr:uid="{00000000-0005-0000-0000-0000DC280000}"/>
    <cellStyle name="AggOrange9 3 2 3 4 8" xfId="35428" xr:uid="{00000000-0005-0000-0000-0000DD280000}"/>
    <cellStyle name="AggOrange9 3 2 3 4 9" xfId="39317" xr:uid="{00000000-0005-0000-0000-0000DE280000}"/>
    <cellStyle name="AggOrange9 3 2 3 5" xfId="8282" xr:uid="{00000000-0005-0000-0000-0000DF280000}"/>
    <cellStyle name="AggOrange9 3 2 3 6" xfId="12198" xr:uid="{00000000-0005-0000-0000-0000E0280000}"/>
    <cellStyle name="AggOrange9 3 2 3 7" xfId="16291" xr:uid="{00000000-0005-0000-0000-0000E1280000}"/>
    <cellStyle name="AggOrange9 3 2 3 8" xfId="20234" xr:uid="{00000000-0005-0000-0000-0000E2280000}"/>
    <cellStyle name="AggOrange9 3 2 3 9" xfId="24252" xr:uid="{00000000-0005-0000-0000-0000E3280000}"/>
    <cellStyle name="AggOrange9 3 2 4" xfId="3197" xr:uid="{00000000-0005-0000-0000-0000E4280000}"/>
    <cellStyle name="AggOrange9 3 2 4 10" xfId="32529" xr:uid="{00000000-0005-0000-0000-0000E5280000}"/>
    <cellStyle name="AggOrange9 3 2 4 11" xfId="36436" xr:uid="{00000000-0005-0000-0000-0000E6280000}"/>
    <cellStyle name="AggOrange9 3 2 4 12" xfId="40226" xr:uid="{00000000-0005-0000-0000-0000E7280000}"/>
    <cellStyle name="AggOrange9 3 2 4 2" xfId="5498" xr:uid="{00000000-0005-0000-0000-0000E8280000}"/>
    <cellStyle name="AggOrange9 3 2 4 2 10" xfId="42482" xr:uid="{00000000-0005-0000-0000-0000E9280000}"/>
    <cellStyle name="AggOrange9 3 2 4 2 2" xfId="11026" xr:uid="{00000000-0005-0000-0000-0000EA280000}"/>
    <cellStyle name="AggOrange9 3 2 4 2 3" xfId="14933" xr:uid="{00000000-0005-0000-0000-0000EB280000}"/>
    <cellStyle name="AggOrange9 3 2 4 2 4" xfId="19025" xr:uid="{00000000-0005-0000-0000-0000EC280000}"/>
    <cellStyle name="AggOrange9 3 2 4 2 5" xfId="22955" xr:uid="{00000000-0005-0000-0000-0000ED280000}"/>
    <cellStyle name="AggOrange9 3 2 4 2 6" xfId="26981" xr:uid="{00000000-0005-0000-0000-0000EE280000}"/>
    <cellStyle name="AggOrange9 3 2 4 2 7" xfId="30970" xr:uid="{00000000-0005-0000-0000-0000EF280000}"/>
    <cellStyle name="AggOrange9 3 2 4 2 8" xfId="34801" xr:uid="{00000000-0005-0000-0000-0000F0280000}"/>
    <cellStyle name="AggOrange9 3 2 4 2 9" xfId="38692" xr:uid="{00000000-0005-0000-0000-0000F1280000}"/>
    <cellStyle name="AggOrange9 3 2 4 3" xfId="4870" xr:uid="{00000000-0005-0000-0000-0000F2280000}"/>
    <cellStyle name="AggOrange9 3 2 4 3 10" xfId="41854" xr:uid="{00000000-0005-0000-0000-0000F3280000}"/>
    <cellStyle name="AggOrange9 3 2 4 3 2" xfId="10398" xr:uid="{00000000-0005-0000-0000-0000F4280000}"/>
    <cellStyle name="AggOrange9 3 2 4 3 3" xfId="14305" xr:uid="{00000000-0005-0000-0000-0000F5280000}"/>
    <cellStyle name="AggOrange9 3 2 4 3 4" xfId="18397" xr:uid="{00000000-0005-0000-0000-0000F6280000}"/>
    <cellStyle name="AggOrange9 3 2 4 3 5" xfId="22327" xr:uid="{00000000-0005-0000-0000-0000F7280000}"/>
    <cellStyle name="AggOrange9 3 2 4 3 6" xfId="26353" xr:uid="{00000000-0005-0000-0000-0000F8280000}"/>
    <cellStyle name="AggOrange9 3 2 4 3 7" xfId="30342" xr:uid="{00000000-0005-0000-0000-0000F9280000}"/>
    <cellStyle name="AggOrange9 3 2 4 3 8" xfId="34173" xr:uid="{00000000-0005-0000-0000-0000FA280000}"/>
    <cellStyle name="AggOrange9 3 2 4 3 9" xfId="38064" xr:uid="{00000000-0005-0000-0000-0000FB280000}"/>
    <cellStyle name="AggOrange9 3 2 4 4" xfId="8732" xr:uid="{00000000-0005-0000-0000-0000FC280000}"/>
    <cellStyle name="AggOrange9 3 2 4 5" xfId="12648" xr:uid="{00000000-0005-0000-0000-0000FD280000}"/>
    <cellStyle name="AggOrange9 3 2 4 6" xfId="16741" xr:uid="{00000000-0005-0000-0000-0000FE280000}"/>
    <cellStyle name="AggOrange9 3 2 4 7" xfId="20684" xr:uid="{00000000-0005-0000-0000-0000FF280000}"/>
    <cellStyle name="AggOrange9 3 2 4 8" xfId="24702" xr:uid="{00000000-0005-0000-0000-000000290000}"/>
    <cellStyle name="AggOrange9 3 2 4 9" xfId="28706" xr:uid="{00000000-0005-0000-0000-000001290000}"/>
    <cellStyle name="AggOrange9 3 2 5" xfId="3692" xr:uid="{00000000-0005-0000-0000-000002290000}"/>
    <cellStyle name="AggOrange9 3 2 5 10" xfId="40676" xr:uid="{00000000-0005-0000-0000-000003290000}"/>
    <cellStyle name="AggOrange9 3 2 5 2" xfId="9220" xr:uid="{00000000-0005-0000-0000-000004290000}"/>
    <cellStyle name="AggOrange9 3 2 5 3" xfId="13127" xr:uid="{00000000-0005-0000-0000-000005290000}"/>
    <cellStyle name="AggOrange9 3 2 5 4" xfId="17219" xr:uid="{00000000-0005-0000-0000-000006290000}"/>
    <cellStyle name="AggOrange9 3 2 5 5" xfId="21149" xr:uid="{00000000-0005-0000-0000-000007290000}"/>
    <cellStyle name="AggOrange9 3 2 5 6" xfId="25175" xr:uid="{00000000-0005-0000-0000-000008290000}"/>
    <cellStyle name="AggOrange9 3 2 5 7" xfId="29164" xr:uid="{00000000-0005-0000-0000-000009290000}"/>
    <cellStyle name="AggOrange9 3 2 5 8" xfId="32995" xr:uid="{00000000-0005-0000-0000-00000A290000}"/>
    <cellStyle name="AggOrange9 3 2 5 9" xfId="36886" xr:uid="{00000000-0005-0000-0000-00000B290000}"/>
    <cellStyle name="AggOrange9 3 2 6" xfId="5672" xr:uid="{00000000-0005-0000-0000-00000C290000}"/>
    <cellStyle name="AggOrange9 3 2 6 10" xfId="42656" xr:uid="{00000000-0005-0000-0000-00000D290000}"/>
    <cellStyle name="AggOrange9 3 2 6 2" xfId="11200" xr:uid="{00000000-0005-0000-0000-00000E290000}"/>
    <cellStyle name="AggOrange9 3 2 6 3" xfId="15107" xr:uid="{00000000-0005-0000-0000-00000F290000}"/>
    <cellStyle name="AggOrange9 3 2 6 4" xfId="19199" xr:uid="{00000000-0005-0000-0000-000010290000}"/>
    <cellStyle name="AggOrange9 3 2 6 5" xfId="23129" xr:uid="{00000000-0005-0000-0000-000011290000}"/>
    <cellStyle name="AggOrange9 3 2 6 6" xfId="27155" xr:uid="{00000000-0005-0000-0000-000012290000}"/>
    <cellStyle name="AggOrange9 3 2 6 7" xfId="31144" xr:uid="{00000000-0005-0000-0000-000013290000}"/>
    <cellStyle name="AggOrange9 3 2 6 8" xfId="34975" xr:uid="{00000000-0005-0000-0000-000014290000}"/>
    <cellStyle name="AggOrange9 3 2 6 9" xfId="38866" xr:uid="{00000000-0005-0000-0000-000015290000}"/>
    <cellStyle name="AggOrange9 3 2 7" xfId="6685" xr:uid="{00000000-0005-0000-0000-000016290000}"/>
    <cellStyle name="AggOrange9 3 2 8" xfId="7965" xr:uid="{00000000-0005-0000-0000-000017290000}"/>
    <cellStyle name="AggOrange9 3 2 9" xfId="7249" xr:uid="{00000000-0005-0000-0000-000018290000}"/>
    <cellStyle name="AggOrange9 3 3" xfId="235" xr:uid="{00000000-0005-0000-0000-000019290000}"/>
    <cellStyle name="AggOrange9 3 3 10" xfId="7193" xr:uid="{00000000-0005-0000-0000-00001A290000}"/>
    <cellStyle name="AggOrange9 3 3 11" xfId="23941" xr:uid="{00000000-0005-0000-0000-00001B290000}"/>
    <cellStyle name="AggOrange9 3 3 12" xfId="28024" xr:uid="{00000000-0005-0000-0000-00001C290000}"/>
    <cellStyle name="AggOrange9 3 3 13" xfId="24040" xr:uid="{00000000-0005-0000-0000-00001D290000}"/>
    <cellStyle name="AggOrange9 3 3 14" xfId="35786" xr:uid="{00000000-0005-0000-0000-00001E290000}"/>
    <cellStyle name="AggOrange9 3 3 2" xfId="2749" xr:uid="{00000000-0005-0000-0000-00001F290000}"/>
    <cellStyle name="AggOrange9 3 3 2 10" xfId="28258" xr:uid="{00000000-0005-0000-0000-000020290000}"/>
    <cellStyle name="AggOrange9 3 3 2 11" xfId="32081" xr:uid="{00000000-0005-0000-0000-000021290000}"/>
    <cellStyle name="AggOrange9 3 3 2 12" xfId="35988" xr:uid="{00000000-0005-0000-0000-000022290000}"/>
    <cellStyle name="AggOrange9 3 3 2 13" xfId="39778" xr:uid="{00000000-0005-0000-0000-000023290000}"/>
    <cellStyle name="AggOrange9 3 3 2 2" xfId="5050" xr:uid="{00000000-0005-0000-0000-000024290000}"/>
    <cellStyle name="AggOrange9 3 3 2 2 10" xfId="42034" xr:uid="{00000000-0005-0000-0000-000025290000}"/>
    <cellStyle name="AggOrange9 3 3 2 2 2" xfId="10578" xr:uid="{00000000-0005-0000-0000-000026290000}"/>
    <cellStyle name="AggOrange9 3 3 2 2 3" xfId="14485" xr:uid="{00000000-0005-0000-0000-000027290000}"/>
    <cellStyle name="AggOrange9 3 3 2 2 4" xfId="18577" xr:uid="{00000000-0005-0000-0000-000028290000}"/>
    <cellStyle name="AggOrange9 3 3 2 2 5" xfId="22507" xr:uid="{00000000-0005-0000-0000-000029290000}"/>
    <cellStyle name="AggOrange9 3 3 2 2 6" xfId="26533" xr:uid="{00000000-0005-0000-0000-00002A290000}"/>
    <cellStyle name="AggOrange9 3 3 2 2 7" xfId="30522" xr:uid="{00000000-0005-0000-0000-00002B290000}"/>
    <cellStyle name="AggOrange9 3 3 2 2 8" xfId="34353" xr:uid="{00000000-0005-0000-0000-00002C290000}"/>
    <cellStyle name="AggOrange9 3 3 2 2 9" xfId="38244" xr:uid="{00000000-0005-0000-0000-00002D290000}"/>
    <cellStyle name="AggOrange9 3 3 2 3" xfId="4422" xr:uid="{00000000-0005-0000-0000-00002E290000}"/>
    <cellStyle name="AggOrange9 3 3 2 3 10" xfId="41406" xr:uid="{00000000-0005-0000-0000-00002F290000}"/>
    <cellStyle name="AggOrange9 3 3 2 3 2" xfId="9950" xr:uid="{00000000-0005-0000-0000-000030290000}"/>
    <cellStyle name="AggOrange9 3 3 2 3 3" xfId="13857" xr:uid="{00000000-0005-0000-0000-000031290000}"/>
    <cellStyle name="AggOrange9 3 3 2 3 4" xfId="17949" xr:uid="{00000000-0005-0000-0000-000032290000}"/>
    <cellStyle name="AggOrange9 3 3 2 3 5" xfId="21879" xr:uid="{00000000-0005-0000-0000-000033290000}"/>
    <cellStyle name="AggOrange9 3 3 2 3 6" xfId="25905" xr:uid="{00000000-0005-0000-0000-000034290000}"/>
    <cellStyle name="AggOrange9 3 3 2 3 7" xfId="29894" xr:uid="{00000000-0005-0000-0000-000035290000}"/>
    <cellStyle name="AggOrange9 3 3 2 3 8" xfId="33725" xr:uid="{00000000-0005-0000-0000-000036290000}"/>
    <cellStyle name="AggOrange9 3 3 2 3 9" xfId="37616" xr:uid="{00000000-0005-0000-0000-000037290000}"/>
    <cellStyle name="AggOrange9 3 3 2 4" xfId="6131" xr:uid="{00000000-0005-0000-0000-000038290000}"/>
    <cellStyle name="AggOrange9 3 3 2 4 10" xfId="43109" xr:uid="{00000000-0005-0000-0000-000039290000}"/>
    <cellStyle name="AggOrange9 3 3 2 4 2" xfId="11660" xr:uid="{00000000-0005-0000-0000-00003A290000}"/>
    <cellStyle name="AggOrange9 3 3 2 4 3" xfId="15564" xr:uid="{00000000-0005-0000-0000-00003B290000}"/>
    <cellStyle name="AggOrange9 3 3 2 4 4" xfId="19658" xr:uid="{00000000-0005-0000-0000-00003C290000}"/>
    <cellStyle name="AggOrange9 3 3 2 4 5" xfId="23585" xr:uid="{00000000-0005-0000-0000-00003D290000}"/>
    <cellStyle name="AggOrange9 3 3 2 4 6" xfId="27612" xr:uid="{00000000-0005-0000-0000-00003E290000}"/>
    <cellStyle name="AggOrange9 3 3 2 4 7" xfId="31597" xr:uid="{00000000-0005-0000-0000-00003F290000}"/>
    <cellStyle name="AggOrange9 3 3 2 4 8" xfId="35430" xr:uid="{00000000-0005-0000-0000-000040290000}"/>
    <cellStyle name="AggOrange9 3 3 2 4 9" xfId="39319" xr:uid="{00000000-0005-0000-0000-000041290000}"/>
    <cellStyle name="AggOrange9 3 3 2 5" xfId="8284" xr:uid="{00000000-0005-0000-0000-000042290000}"/>
    <cellStyle name="AggOrange9 3 3 2 6" xfId="12200" xr:uid="{00000000-0005-0000-0000-000043290000}"/>
    <cellStyle name="AggOrange9 3 3 2 7" xfId="16293" xr:uid="{00000000-0005-0000-0000-000044290000}"/>
    <cellStyle name="AggOrange9 3 3 2 8" xfId="20236" xr:uid="{00000000-0005-0000-0000-000045290000}"/>
    <cellStyle name="AggOrange9 3 3 2 9" xfId="24254" xr:uid="{00000000-0005-0000-0000-000046290000}"/>
    <cellStyle name="AggOrange9 3 3 3" xfId="3199" xr:uid="{00000000-0005-0000-0000-000047290000}"/>
    <cellStyle name="AggOrange9 3 3 3 10" xfId="32531" xr:uid="{00000000-0005-0000-0000-000048290000}"/>
    <cellStyle name="AggOrange9 3 3 3 11" xfId="36438" xr:uid="{00000000-0005-0000-0000-000049290000}"/>
    <cellStyle name="AggOrange9 3 3 3 12" xfId="40228" xr:uid="{00000000-0005-0000-0000-00004A290000}"/>
    <cellStyle name="AggOrange9 3 3 3 2" xfId="5500" xr:uid="{00000000-0005-0000-0000-00004B290000}"/>
    <cellStyle name="AggOrange9 3 3 3 2 10" xfId="42484" xr:uid="{00000000-0005-0000-0000-00004C290000}"/>
    <cellStyle name="AggOrange9 3 3 3 2 2" xfId="11028" xr:uid="{00000000-0005-0000-0000-00004D290000}"/>
    <cellStyle name="AggOrange9 3 3 3 2 3" xfId="14935" xr:uid="{00000000-0005-0000-0000-00004E290000}"/>
    <cellStyle name="AggOrange9 3 3 3 2 4" xfId="19027" xr:uid="{00000000-0005-0000-0000-00004F290000}"/>
    <cellStyle name="AggOrange9 3 3 3 2 5" xfId="22957" xr:uid="{00000000-0005-0000-0000-000050290000}"/>
    <cellStyle name="AggOrange9 3 3 3 2 6" xfId="26983" xr:uid="{00000000-0005-0000-0000-000051290000}"/>
    <cellStyle name="AggOrange9 3 3 3 2 7" xfId="30972" xr:uid="{00000000-0005-0000-0000-000052290000}"/>
    <cellStyle name="AggOrange9 3 3 3 2 8" xfId="34803" xr:uid="{00000000-0005-0000-0000-000053290000}"/>
    <cellStyle name="AggOrange9 3 3 3 2 9" xfId="38694" xr:uid="{00000000-0005-0000-0000-000054290000}"/>
    <cellStyle name="AggOrange9 3 3 3 3" xfId="4872" xr:uid="{00000000-0005-0000-0000-000055290000}"/>
    <cellStyle name="AggOrange9 3 3 3 3 10" xfId="41856" xr:uid="{00000000-0005-0000-0000-000056290000}"/>
    <cellStyle name="AggOrange9 3 3 3 3 2" xfId="10400" xr:uid="{00000000-0005-0000-0000-000057290000}"/>
    <cellStyle name="AggOrange9 3 3 3 3 3" xfId="14307" xr:uid="{00000000-0005-0000-0000-000058290000}"/>
    <cellStyle name="AggOrange9 3 3 3 3 4" xfId="18399" xr:uid="{00000000-0005-0000-0000-000059290000}"/>
    <cellStyle name="AggOrange9 3 3 3 3 5" xfId="22329" xr:uid="{00000000-0005-0000-0000-00005A290000}"/>
    <cellStyle name="AggOrange9 3 3 3 3 6" xfId="26355" xr:uid="{00000000-0005-0000-0000-00005B290000}"/>
    <cellStyle name="AggOrange9 3 3 3 3 7" xfId="30344" xr:uid="{00000000-0005-0000-0000-00005C290000}"/>
    <cellStyle name="AggOrange9 3 3 3 3 8" xfId="34175" xr:uid="{00000000-0005-0000-0000-00005D290000}"/>
    <cellStyle name="AggOrange9 3 3 3 3 9" xfId="38066" xr:uid="{00000000-0005-0000-0000-00005E290000}"/>
    <cellStyle name="AggOrange9 3 3 3 4" xfId="8734" xr:uid="{00000000-0005-0000-0000-00005F290000}"/>
    <cellStyle name="AggOrange9 3 3 3 5" xfId="12650" xr:uid="{00000000-0005-0000-0000-000060290000}"/>
    <cellStyle name="AggOrange9 3 3 3 6" xfId="16743" xr:uid="{00000000-0005-0000-0000-000061290000}"/>
    <cellStyle name="AggOrange9 3 3 3 7" xfId="20686" xr:uid="{00000000-0005-0000-0000-000062290000}"/>
    <cellStyle name="AggOrange9 3 3 3 8" xfId="24704" xr:uid="{00000000-0005-0000-0000-000063290000}"/>
    <cellStyle name="AggOrange9 3 3 3 9" xfId="28708" xr:uid="{00000000-0005-0000-0000-000064290000}"/>
    <cellStyle name="AggOrange9 3 3 4" xfId="3694" xr:uid="{00000000-0005-0000-0000-000065290000}"/>
    <cellStyle name="AggOrange9 3 3 4 10" xfId="40678" xr:uid="{00000000-0005-0000-0000-000066290000}"/>
    <cellStyle name="AggOrange9 3 3 4 2" xfId="9222" xr:uid="{00000000-0005-0000-0000-000067290000}"/>
    <cellStyle name="AggOrange9 3 3 4 3" xfId="13129" xr:uid="{00000000-0005-0000-0000-000068290000}"/>
    <cellStyle name="AggOrange9 3 3 4 4" xfId="17221" xr:uid="{00000000-0005-0000-0000-000069290000}"/>
    <cellStyle name="AggOrange9 3 3 4 5" xfId="21151" xr:uid="{00000000-0005-0000-0000-00006A290000}"/>
    <cellStyle name="AggOrange9 3 3 4 6" xfId="25177" xr:uid="{00000000-0005-0000-0000-00006B290000}"/>
    <cellStyle name="AggOrange9 3 3 4 7" xfId="29166" xr:uid="{00000000-0005-0000-0000-00006C290000}"/>
    <cellStyle name="AggOrange9 3 3 4 8" xfId="32997" xr:uid="{00000000-0005-0000-0000-00006D290000}"/>
    <cellStyle name="AggOrange9 3 3 4 9" xfId="36888" xr:uid="{00000000-0005-0000-0000-00006E290000}"/>
    <cellStyle name="AggOrange9 3 3 5" xfId="5674" xr:uid="{00000000-0005-0000-0000-00006F290000}"/>
    <cellStyle name="AggOrange9 3 3 5 10" xfId="42658" xr:uid="{00000000-0005-0000-0000-000070290000}"/>
    <cellStyle name="AggOrange9 3 3 5 2" xfId="11202" xr:uid="{00000000-0005-0000-0000-000071290000}"/>
    <cellStyle name="AggOrange9 3 3 5 3" xfId="15109" xr:uid="{00000000-0005-0000-0000-000072290000}"/>
    <cellStyle name="AggOrange9 3 3 5 4" xfId="19201" xr:uid="{00000000-0005-0000-0000-000073290000}"/>
    <cellStyle name="AggOrange9 3 3 5 5" xfId="23131" xr:uid="{00000000-0005-0000-0000-000074290000}"/>
    <cellStyle name="AggOrange9 3 3 5 6" xfId="27157" xr:uid="{00000000-0005-0000-0000-000075290000}"/>
    <cellStyle name="AggOrange9 3 3 5 7" xfId="31146" xr:uid="{00000000-0005-0000-0000-000076290000}"/>
    <cellStyle name="AggOrange9 3 3 5 8" xfId="34977" xr:uid="{00000000-0005-0000-0000-000077290000}"/>
    <cellStyle name="AggOrange9 3 3 5 9" xfId="38868" xr:uid="{00000000-0005-0000-0000-000078290000}"/>
    <cellStyle name="AggOrange9 3 3 6" xfId="6687" xr:uid="{00000000-0005-0000-0000-000079290000}"/>
    <cellStyle name="AggOrange9 3 3 7" xfId="7963" xr:uid="{00000000-0005-0000-0000-00007A290000}"/>
    <cellStyle name="AggOrange9 3 3 8" xfId="7250" xr:uid="{00000000-0005-0000-0000-00007B290000}"/>
    <cellStyle name="AggOrange9 3 3 9" xfId="16029" xr:uid="{00000000-0005-0000-0000-00007C290000}"/>
    <cellStyle name="AggOrange9 3 4" xfId="2746" xr:uid="{00000000-0005-0000-0000-00007D290000}"/>
    <cellStyle name="AggOrange9 3 4 10" xfId="28255" xr:uid="{00000000-0005-0000-0000-00007E290000}"/>
    <cellStyle name="AggOrange9 3 4 11" xfId="32078" xr:uid="{00000000-0005-0000-0000-00007F290000}"/>
    <cellStyle name="AggOrange9 3 4 12" xfId="35985" xr:uid="{00000000-0005-0000-0000-000080290000}"/>
    <cellStyle name="AggOrange9 3 4 13" xfId="39775" xr:uid="{00000000-0005-0000-0000-000081290000}"/>
    <cellStyle name="AggOrange9 3 4 2" xfId="5047" xr:uid="{00000000-0005-0000-0000-000082290000}"/>
    <cellStyle name="AggOrange9 3 4 2 10" xfId="42031" xr:uid="{00000000-0005-0000-0000-000083290000}"/>
    <cellStyle name="AggOrange9 3 4 2 2" xfId="10575" xr:uid="{00000000-0005-0000-0000-000084290000}"/>
    <cellStyle name="AggOrange9 3 4 2 3" xfId="14482" xr:uid="{00000000-0005-0000-0000-000085290000}"/>
    <cellStyle name="AggOrange9 3 4 2 4" xfId="18574" xr:uid="{00000000-0005-0000-0000-000086290000}"/>
    <cellStyle name="AggOrange9 3 4 2 5" xfId="22504" xr:uid="{00000000-0005-0000-0000-000087290000}"/>
    <cellStyle name="AggOrange9 3 4 2 6" xfId="26530" xr:uid="{00000000-0005-0000-0000-000088290000}"/>
    <cellStyle name="AggOrange9 3 4 2 7" xfId="30519" xr:uid="{00000000-0005-0000-0000-000089290000}"/>
    <cellStyle name="AggOrange9 3 4 2 8" xfId="34350" xr:uid="{00000000-0005-0000-0000-00008A290000}"/>
    <cellStyle name="AggOrange9 3 4 2 9" xfId="38241" xr:uid="{00000000-0005-0000-0000-00008B290000}"/>
    <cellStyle name="AggOrange9 3 4 3" xfId="4419" xr:uid="{00000000-0005-0000-0000-00008C290000}"/>
    <cellStyle name="AggOrange9 3 4 3 10" xfId="41403" xr:uid="{00000000-0005-0000-0000-00008D290000}"/>
    <cellStyle name="AggOrange9 3 4 3 2" xfId="9947" xr:uid="{00000000-0005-0000-0000-00008E290000}"/>
    <cellStyle name="AggOrange9 3 4 3 3" xfId="13854" xr:uid="{00000000-0005-0000-0000-00008F290000}"/>
    <cellStyle name="AggOrange9 3 4 3 4" xfId="17946" xr:uid="{00000000-0005-0000-0000-000090290000}"/>
    <cellStyle name="AggOrange9 3 4 3 5" xfId="21876" xr:uid="{00000000-0005-0000-0000-000091290000}"/>
    <cellStyle name="AggOrange9 3 4 3 6" xfId="25902" xr:uid="{00000000-0005-0000-0000-000092290000}"/>
    <cellStyle name="AggOrange9 3 4 3 7" xfId="29891" xr:uid="{00000000-0005-0000-0000-000093290000}"/>
    <cellStyle name="AggOrange9 3 4 3 8" xfId="33722" xr:uid="{00000000-0005-0000-0000-000094290000}"/>
    <cellStyle name="AggOrange9 3 4 3 9" xfId="37613" xr:uid="{00000000-0005-0000-0000-000095290000}"/>
    <cellStyle name="AggOrange9 3 4 4" xfId="6128" xr:uid="{00000000-0005-0000-0000-000096290000}"/>
    <cellStyle name="AggOrange9 3 4 4 10" xfId="43106" xr:uid="{00000000-0005-0000-0000-000097290000}"/>
    <cellStyle name="AggOrange9 3 4 4 2" xfId="11657" xr:uid="{00000000-0005-0000-0000-000098290000}"/>
    <cellStyle name="AggOrange9 3 4 4 3" xfId="15561" xr:uid="{00000000-0005-0000-0000-000099290000}"/>
    <cellStyle name="AggOrange9 3 4 4 4" xfId="19655" xr:uid="{00000000-0005-0000-0000-00009A290000}"/>
    <cellStyle name="AggOrange9 3 4 4 5" xfId="23582" xr:uid="{00000000-0005-0000-0000-00009B290000}"/>
    <cellStyle name="AggOrange9 3 4 4 6" xfId="27609" xr:uid="{00000000-0005-0000-0000-00009C290000}"/>
    <cellStyle name="AggOrange9 3 4 4 7" xfId="31594" xr:uid="{00000000-0005-0000-0000-00009D290000}"/>
    <cellStyle name="AggOrange9 3 4 4 8" xfId="35427" xr:uid="{00000000-0005-0000-0000-00009E290000}"/>
    <cellStyle name="AggOrange9 3 4 4 9" xfId="39316" xr:uid="{00000000-0005-0000-0000-00009F290000}"/>
    <cellStyle name="AggOrange9 3 4 5" xfId="8281" xr:uid="{00000000-0005-0000-0000-0000A0290000}"/>
    <cellStyle name="AggOrange9 3 4 6" xfId="12197" xr:uid="{00000000-0005-0000-0000-0000A1290000}"/>
    <cellStyle name="AggOrange9 3 4 7" xfId="16290" xr:uid="{00000000-0005-0000-0000-0000A2290000}"/>
    <cellStyle name="AggOrange9 3 4 8" xfId="20233" xr:uid="{00000000-0005-0000-0000-0000A3290000}"/>
    <cellStyle name="AggOrange9 3 4 9" xfId="24251" xr:uid="{00000000-0005-0000-0000-0000A4290000}"/>
    <cellStyle name="AggOrange9 3 5" xfId="3196" xr:uid="{00000000-0005-0000-0000-0000A5290000}"/>
    <cellStyle name="AggOrange9 3 5 10" xfId="32528" xr:uid="{00000000-0005-0000-0000-0000A6290000}"/>
    <cellStyle name="AggOrange9 3 5 11" xfId="36435" xr:uid="{00000000-0005-0000-0000-0000A7290000}"/>
    <cellStyle name="AggOrange9 3 5 12" xfId="40225" xr:uid="{00000000-0005-0000-0000-0000A8290000}"/>
    <cellStyle name="AggOrange9 3 5 2" xfId="5497" xr:uid="{00000000-0005-0000-0000-0000A9290000}"/>
    <cellStyle name="AggOrange9 3 5 2 10" xfId="42481" xr:uid="{00000000-0005-0000-0000-0000AA290000}"/>
    <cellStyle name="AggOrange9 3 5 2 2" xfId="11025" xr:uid="{00000000-0005-0000-0000-0000AB290000}"/>
    <cellStyle name="AggOrange9 3 5 2 3" xfId="14932" xr:uid="{00000000-0005-0000-0000-0000AC290000}"/>
    <cellStyle name="AggOrange9 3 5 2 4" xfId="19024" xr:uid="{00000000-0005-0000-0000-0000AD290000}"/>
    <cellStyle name="AggOrange9 3 5 2 5" xfId="22954" xr:uid="{00000000-0005-0000-0000-0000AE290000}"/>
    <cellStyle name="AggOrange9 3 5 2 6" xfId="26980" xr:uid="{00000000-0005-0000-0000-0000AF290000}"/>
    <cellStyle name="AggOrange9 3 5 2 7" xfId="30969" xr:uid="{00000000-0005-0000-0000-0000B0290000}"/>
    <cellStyle name="AggOrange9 3 5 2 8" xfId="34800" xr:uid="{00000000-0005-0000-0000-0000B1290000}"/>
    <cellStyle name="AggOrange9 3 5 2 9" xfId="38691" xr:uid="{00000000-0005-0000-0000-0000B2290000}"/>
    <cellStyle name="AggOrange9 3 5 3" xfId="4869" xr:uid="{00000000-0005-0000-0000-0000B3290000}"/>
    <cellStyle name="AggOrange9 3 5 3 10" xfId="41853" xr:uid="{00000000-0005-0000-0000-0000B4290000}"/>
    <cellStyle name="AggOrange9 3 5 3 2" xfId="10397" xr:uid="{00000000-0005-0000-0000-0000B5290000}"/>
    <cellStyle name="AggOrange9 3 5 3 3" xfId="14304" xr:uid="{00000000-0005-0000-0000-0000B6290000}"/>
    <cellStyle name="AggOrange9 3 5 3 4" xfId="18396" xr:uid="{00000000-0005-0000-0000-0000B7290000}"/>
    <cellStyle name="AggOrange9 3 5 3 5" xfId="22326" xr:uid="{00000000-0005-0000-0000-0000B8290000}"/>
    <cellStyle name="AggOrange9 3 5 3 6" xfId="26352" xr:uid="{00000000-0005-0000-0000-0000B9290000}"/>
    <cellStyle name="AggOrange9 3 5 3 7" xfId="30341" xr:uid="{00000000-0005-0000-0000-0000BA290000}"/>
    <cellStyle name="AggOrange9 3 5 3 8" xfId="34172" xr:uid="{00000000-0005-0000-0000-0000BB290000}"/>
    <cellStyle name="AggOrange9 3 5 3 9" xfId="38063" xr:uid="{00000000-0005-0000-0000-0000BC290000}"/>
    <cellStyle name="AggOrange9 3 5 4" xfId="8731" xr:uid="{00000000-0005-0000-0000-0000BD290000}"/>
    <cellStyle name="AggOrange9 3 5 5" xfId="12647" xr:uid="{00000000-0005-0000-0000-0000BE290000}"/>
    <cellStyle name="AggOrange9 3 5 6" xfId="16740" xr:uid="{00000000-0005-0000-0000-0000BF290000}"/>
    <cellStyle name="AggOrange9 3 5 7" xfId="20683" xr:uid="{00000000-0005-0000-0000-0000C0290000}"/>
    <cellStyle name="AggOrange9 3 5 8" xfId="24701" xr:uid="{00000000-0005-0000-0000-0000C1290000}"/>
    <cellStyle name="AggOrange9 3 5 9" xfId="28705" xr:uid="{00000000-0005-0000-0000-0000C2290000}"/>
    <cellStyle name="AggOrange9 3 6" xfId="3691" xr:uid="{00000000-0005-0000-0000-0000C3290000}"/>
    <cellStyle name="AggOrange9 3 6 10" xfId="40675" xr:uid="{00000000-0005-0000-0000-0000C4290000}"/>
    <cellStyle name="AggOrange9 3 6 2" xfId="9219" xr:uid="{00000000-0005-0000-0000-0000C5290000}"/>
    <cellStyle name="AggOrange9 3 6 3" xfId="13126" xr:uid="{00000000-0005-0000-0000-0000C6290000}"/>
    <cellStyle name="AggOrange9 3 6 4" xfId="17218" xr:uid="{00000000-0005-0000-0000-0000C7290000}"/>
    <cellStyle name="AggOrange9 3 6 5" xfId="21148" xr:uid="{00000000-0005-0000-0000-0000C8290000}"/>
    <cellStyle name="AggOrange9 3 6 6" xfId="25174" xr:uid="{00000000-0005-0000-0000-0000C9290000}"/>
    <cellStyle name="AggOrange9 3 6 7" xfId="29163" xr:uid="{00000000-0005-0000-0000-0000CA290000}"/>
    <cellStyle name="AggOrange9 3 6 8" xfId="32994" xr:uid="{00000000-0005-0000-0000-0000CB290000}"/>
    <cellStyle name="AggOrange9 3 6 9" xfId="36885" xr:uid="{00000000-0005-0000-0000-0000CC290000}"/>
    <cellStyle name="AggOrange9 3 7" xfId="5671" xr:uid="{00000000-0005-0000-0000-0000CD290000}"/>
    <cellStyle name="AggOrange9 3 7 10" xfId="42655" xr:uid="{00000000-0005-0000-0000-0000CE290000}"/>
    <cellStyle name="AggOrange9 3 7 2" xfId="11199" xr:uid="{00000000-0005-0000-0000-0000CF290000}"/>
    <cellStyle name="AggOrange9 3 7 3" xfId="15106" xr:uid="{00000000-0005-0000-0000-0000D0290000}"/>
    <cellStyle name="AggOrange9 3 7 4" xfId="19198" xr:uid="{00000000-0005-0000-0000-0000D1290000}"/>
    <cellStyle name="AggOrange9 3 7 5" xfId="23128" xr:uid="{00000000-0005-0000-0000-0000D2290000}"/>
    <cellStyle name="AggOrange9 3 7 6" xfId="27154" xr:uid="{00000000-0005-0000-0000-0000D3290000}"/>
    <cellStyle name="AggOrange9 3 7 7" xfId="31143" xr:uid="{00000000-0005-0000-0000-0000D4290000}"/>
    <cellStyle name="AggOrange9 3 7 8" xfId="34974" xr:uid="{00000000-0005-0000-0000-0000D5290000}"/>
    <cellStyle name="AggOrange9 3 7 9" xfId="38865" xr:uid="{00000000-0005-0000-0000-0000D6290000}"/>
    <cellStyle name="AggOrange9 3 8" xfId="6684" xr:uid="{00000000-0005-0000-0000-0000D7290000}"/>
    <cellStyle name="AggOrange9 3 9" xfId="7966" xr:uid="{00000000-0005-0000-0000-0000D8290000}"/>
    <cellStyle name="AggOrange9 4" xfId="236" xr:uid="{00000000-0005-0000-0000-0000D9290000}"/>
    <cellStyle name="AggOrange9 4 10" xfId="7962" xr:uid="{00000000-0005-0000-0000-0000DA290000}"/>
    <cellStyle name="AggOrange9 4 11" xfId="7213" xr:uid="{00000000-0005-0000-0000-0000DB290000}"/>
    <cellStyle name="AggOrange9 4 12" xfId="16028" xr:uid="{00000000-0005-0000-0000-0000DC290000}"/>
    <cellStyle name="AggOrange9 4 13" xfId="6484" xr:uid="{00000000-0005-0000-0000-0000DD290000}"/>
    <cellStyle name="AggOrange9 4 14" xfId="23940" xr:uid="{00000000-0005-0000-0000-0000DE290000}"/>
    <cellStyle name="AggOrange9 4 15" xfId="28023" xr:uid="{00000000-0005-0000-0000-0000DF290000}"/>
    <cellStyle name="AggOrange9 4 16" xfId="24039" xr:uid="{00000000-0005-0000-0000-0000E0290000}"/>
    <cellStyle name="AggOrange9 4 17" xfId="35785" xr:uid="{00000000-0005-0000-0000-0000E1290000}"/>
    <cellStyle name="AggOrange9 4 2" xfId="237" xr:uid="{00000000-0005-0000-0000-0000E2290000}"/>
    <cellStyle name="AggOrange9 4 2 10" xfId="16027" xr:uid="{00000000-0005-0000-0000-0000E3290000}"/>
    <cellStyle name="AggOrange9 4 2 11" xfId="6485" xr:uid="{00000000-0005-0000-0000-0000E4290000}"/>
    <cellStyle name="AggOrange9 4 2 12" xfId="23939" xr:uid="{00000000-0005-0000-0000-0000E5290000}"/>
    <cellStyle name="AggOrange9 4 2 13" xfId="28022" xr:uid="{00000000-0005-0000-0000-0000E6290000}"/>
    <cellStyle name="AggOrange9 4 2 14" xfId="24038" xr:uid="{00000000-0005-0000-0000-0000E7290000}"/>
    <cellStyle name="AggOrange9 4 2 15" xfId="35784" xr:uid="{00000000-0005-0000-0000-0000E8290000}"/>
    <cellStyle name="AggOrange9 4 2 2" xfId="238" xr:uid="{00000000-0005-0000-0000-0000E9290000}"/>
    <cellStyle name="AggOrange9 4 2 2 10" xfId="6486" xr:uid="{00000000-0005-0000-0000-0000EA290000}"/>
    <cellStyle name="AggOrange9 4 2 2 11" xfId="23938" xr:uid="{00000000-0005-0000-0000-0000EB290000}"/>
    <cellStyle name="AggOrange9 4 2 2 12" xfId="28021" xr:uid="{00000000-0005-0000-0000-0000EC290000}"/>
    <cellStyle name="AggOrange9 4 2 2 13" xfId="24037" xr:uid="{00000000-0005-0000-0000-0000ED290000}"/>
    <cellStyle name="AggOrange9 4 2 2 14" xfId="35783" xr:uid="{00000000-0005-0000-0000-0000EE290000}"/>
    <cellStyle name="AggOrange9 4 2 2 2" xfId="2752" xr:uid="{00000000-0005-0000-0000-0000EF290000}"/>
    <cellStyle name="AggOrange9 4 2 2 2 10" xfId="28261" xr:uid="{00000000-0005-0000-0000-0000F0290000}"/>
    <cellStyle name="AggOrange9 4 2 2 2 11" xfId="32084" xr:uid="{00000000-0005-0000-0000-0000F1290000}"/>
    <cellStyle name="AggOrange9 4 2 2 2 12" xfId="35991" xr:uid="{00000000-0005-0000-0000-0000F2290000}"/>
    <cellStyle name="AggOrange9 4 2 2 2 13" xfId="39781" xr:uid="{00000000-0005-0000-0000-0000F3290000}"/>
    <cellStyle name="AggOrange9 4 2 2 2 2" xfId="5053" xr:uid="{00000000-0005-0000-0000-0000F4290000}"/>
    <cellStyle name="AggOrange9 4 2 2 2 2 10" xfId="42037" xr:uid="{00000000-0005-0000-0000-0000F5290000}"/>
    <cellStyle name="AggOrange9 4 2 2 2 2 2" xfId="10581" xr:uid="{00000000-0005-0000-0000-0000F6290000}"/>
    <cellStyle name="AggOrange9 4 2 2 2 2 3" xfId="14488" xr:uid="{00000000-0005-0000-0000-0000F7290000}"/>
    <cellStyle name="AggOrange9 4 2 2 2 2 4" xfId="18580" xr:uid="{00000000-0005-0000-0000-0000F8290000}"/>
    <cellStyle name="AggOrange9 4 2 2 2 2 5" xfId="22510" xr:uid="{00000000-0005-0000-0000-0000F9290000}"/>
    <cellStyle name="AggOrange9 4 2 2 2 2 6" xfId="26536" xr:uid="{00000000-0005-0000-0000-0000FA290000}"/>
    <cellStyle name="AggOrange9 4 2 2 2 2 7" xfId="30525" xr:uid="{00000000-0005-0000-0000-0000FB290000}"/>
    <cellStyle name="AggOrange9 4 2 2 2 2 8" xfId="34356" xr:uid="{00000000-0005-0000-0000-0000FC290000}"/>
    <cellStyle name="AggOrange9 4 2 2 2 2 9" xfId="38247" xr:uid="{00000000-0005-0000-0000-0000FD290000}"/>
    <cellStyle name="AggOrange9 4 2 2 2 3" xfId="4425" xr:uid="{00000000-0005-0000-0000-0000FE290000}"/>
    <cellStyle name="AggOrange9 4 2 2 2 3 10" xfId="41409" xr:uid="{00000000-0005-0000-0000-0000FF290000}"/>
    <cellStyle name="AggOrange9 4 2 2 2 3 2" xfId="9953" xr:uid="{00000000-0005-0000-0000-0000002A0000}"/>
    <cellStyle name="AggOrange9 4 2 2 2 3 3" xfId="13860" xr:uid="{00000000-0005-0000-0000-0000012A0000}"/>
    <cellStyle name="AggOrange9 4 2 2 2 3 4" xfId="17952" xr:uid="{00000000-0005-0000-0000-0000022A0000}"/>
    <cellStyle name="AggOrange9 4 2 2 2 3 5" xfId="21882" xr:uid="{00000000-0005-0000-0000-0000032A0000}"/>
    <cellStyle name="AggOrange9 4 2 2 2 3 6" xfId="25908" xr:uid="{00000000-0005-0000-0000-0000042A0000}"/>
    <cellStyle name="AggOrange9 4 2 2 2 3 7" xfId="29897" xr:uid="{00000000-0005-0000-0000-0000052A0000}"/>
    <cellStyle name="AggOrange9 4 2 2 2 3 8" xfId="33728" xr:uid="{00000000-0005-0000-0000-0000062A0000}"/>
    <cellStyle name="AggOrange9 4 2 2 2 3 9" xfId="37619" xr:uid="{00000000-0005-0000-0000-0000072A0000}"/>
    <cellStyle name="AggOrange9 4 2 2 2 4" xfId="6134" xr:uid="{00000000-0005-0000-0000-0000082A0000}"/>
    <cellStyle name="AggOrange9 4 2 2 2 4 10" xfId="43112" xr:uid="{00000000-0005-0000-0000-0000092A0000}"/>
    <cellStyle name="AggOrange9 4 2 2 2 4 2" xfId="11663" xr:uid="{00000000-0005-0000-0000-00000A2A0000}"/>
    <cellStyle name="AggOrange9 4 2 2 2 4 3" xfId="15567" xr:uid="{00000000-0005-0000-0000-00000B2A0000}"/>
    <cellStyle name="AggOrange9 4 2 2 2 4 4" xfId="19661" xr:uid="{00000000-0005-0000-0000-00000C2A0000}"/>
    <cellStyle name="AggOrange9 4 2 2 2 4 5" xfId="23588" xr:uid="{00000000-0005-0000-0000-00000D2A0000}"/>
    <cellStyle name="AggOrange9 4 2 2 2 4 6" xfId="27615" xr:uid="{00000000-0005-0000-0000-00000E2A0000}"/>
    <cellStyle name="AggOrange9 4 2 2 2 4 7" xfId="31600" xr:uid="{00000000-0005-0000-0000-00000F2A0000}"/>
    <cellStyle name="AggOrange9 4 2 2 2 4 8" xfId="35433" xr:uid="{00000000-0005-0000-0000-0000102A0000}"/>
    <cellStyle name="AggOrange9 4 2 2 2 4 9" xfId="39322" xr:uid="{00000000-0005-0000-0000-0000112A0000}"/>
    <cellStyle name="AggOrange9 4 2 2 2 5" xfId="8287" xr:uid="{00000000-0005-0000-0000-0000122A0000}"/>
    <cellStyle name="AggOrange9 4 2 2 2 6" xfId="12203" xr:uid="{00000000-0005-0000-0000-0000132A0000}"/>
    <cellStyle name="AggOrange9 4 2 2 2 7" xfId="16296" xr:uid="{00000000-0005-0000-0000-0000142A0000}"/>
    <cellStyle name="AggOrange9 4 2 2 2 8" xfId="20239" xr:uid="{00000000-0005-0000-0000-0000152A0000}"/>
    <cellStyle name="AggOrange9 4 2 2 2 9" xfId="24257" xr:uid="{00000000-0005-0000-0000-0000162A0000}"/>
    <cellStyle name="AggOrange9 4 2 2 3" xfId="3202" xr:uid="{00000000-0005-0000-0000-0000172A0000}"/>
    <cellStyle name="AggOrange9 4 2 2 3 10" xfId="32534" xr:uid="{00000000-0005-0000-0000-0000182A0000}"/>
    <cellStyle name="AggOrange9 4 2 2 3 11" xfId="36441" xr:uid="{00000000-0005-0000-0000-0000192A0000}"/>
    <cellStyle name="AggOrange9 4 2 2 3 12" xfId="40231" xr:uid="{00000000-0005-0000-0000-00001A2A0000}"/>
    <cellStyle name="AggOrange9 4 2 2 3 2" xfId="5503" xr:uid="{00000000-0005-0000-0000-00001B2A0000}"/>
    <cellStyle name="AggOrange9 4 2 2 3 2 10" xfId="42487" xr:uid="{00000000-0005-0000-0000-00001C2A0000}"/>
    <cellStyle name="AggOrange9 4 2 2 3 2 2" xfId="11031" xr:uid="{00000000-0005-0000-0000-00001D2A0000}"/>
    <cellStyle name="AggOrange9 4 2 2 3 2 3" xfId="14938" xr:uid="{00000000-0005-0000-0000-00001E2A0000}"/>
    <cellStyle name="AggOrange9 4 2 2 3 2 4" xfId="19030" xr:uid="{00000000-0005-0000-0000-00001F2A0000}"/>
    <cellStyle name="AggOrange9 4 2 2 3 2 5" xfId="22960" xr:uid="{00000000-0005-0000-0000-0000202A0000}"/>
    <cellStyle name="AggOrange9 4 2 2 3 2 6" xfId="26986" xr:uid="{00000000-0005-0000-0000-0000212A0000}"/>
    <cellStyle name="AggOrange9 4 2 2 3 2 7" xfId="30975" xr:uid="{00000000-0005-0000-0000-0000222A0000}"/>
    <cellStyle name="AggOrange9 4 2 2 3 2 8" xfId="34806" xr:uid="{00000000-0005-0000-0000-0000232A0000}"/>
    <cellStyle name="AggOrange9 4 2 2 3 2 9" xfId="38697" xr:uid="{00000000-0005-0000-0000-0000242A0000}"/>
    <cellStyle name="AggOrange9 4 2 2 3 3" xfId="4875" xr:uid="{00000000-0005-0000-0000-0000252A0000}"/>
    <cellStyle name="AggOrange9 4 2 2 3 3 10" xfId="41859" xr:uid="{00000000-0005-0000-0000-0000262A0000}"/>
    <cellStyle name="AggOrange9 4 2 2 3 3 2" xfId="10403" xr:uid="{00000000-0005-0000-0000-0000272A0000}"/>
    <cellStyle name="AggOrange9 4 2 2 3 3 3" xfId="14310" xr:uid="{00000000-0005-0000-0000-0000282A0000}"/>
    <cellStyle name="AggOrange9 4 2 2 3 3 4" xfId="18402" xr:uid="{00000000-0005-0000-0000-0000292A0000}"/>
    <cellStyle name="AggOrange9 4 2 2 3 3 5" xfId="22332" xr:uid="{00000000-0005-0000-0000-00002A2A0000}"/>
    <cellStyle name="AggOrange9 4 2 2 3 3 6" xfId="26358" xr:uid="{00000000-0005-0000-0000-00002B2A0000}"/>
    <cellStyle name="AggOrange9 4 2 2 3 3 7" xfId="30347" xr:uid="{00000000-0005-0000-0000-00002C2A0000}"/>
    <cellStyle name="AggOrange9 4 2 2 3 3 8" xfId="34178" xr:uid="{00000000-0005-0000-0000-00002D2A0000}"/>
    <cellStyle name="AggOrange9 4 2 2 3 3 9" xfId="38069" xr:uid="{00000000-0005-0000-0000-00002E2A0000}"/>
    <cellStyle name="AggOrange9 4 2 2 3 4" xfId="8737" xr:uid="{00000000-0005-0000-0000-00002F2A0000}"/>
    <cellStyle name="AggOrange9 4 2 2 3 5" xfId="12653" xr:uid="{00000000-0005-0000-0000-0000302A0000}"/>
    <cellStyle name="AggOrange9 4 2 2 3 6" xfId="16746" xr:uid="{00000000-0005-0000-0000-0000312A0000}"/>
    <cellStyle name="AggOrange9 4 2 2 3 7" xfId="20689" xr:uid="{00000000-0005-0000-0000-0000322A0000}"/>
    <cellStyle name="AggOrange9 4 2 2 3 8" xfId="24707" xr:uid="{00000000-0005-0000-0000-0000332A0000}"/>
    <cellStyle name="AggOrange9 4 2 2 3 9" xfId="28711" xr:uid="{00000000-0005-0000-0000-0000342A0000}"/>
    <cellStyle name="AggOrange9 4 2 2 4" xfId="3697" xr:uid="{00000000-0005-0000-0000-0000352A0000}"/>
    <cellStyle name="AggOrange9 4 2 2 4 10" xfId="40681" xr:uid="{00000000-0005-0000-0000-0000362A0000}"/>
    <cellStyle name="AggOrange9 4 2 2 4 2" xfId="9225" xr:uid="{00000000-0005-0000-0000-0000372A0000}"/>
    <cellStyle name="AggOrange9 4 2 2 4 3" xfId="13132" xr:uid="{00000000-0005-0000-0000-0000382A0000}"/>
    <cellStyle name="AggOrange9 4 2 2 4 4" xfId="17224" xr:uid="{00000000-0005-0000-0000-0000392A0000}"/>
    <cellStyle name="AggOrange9 4 2 2 4 5" xfId="21154" xr:uid="{00000000-0005-0000-0000-00003A2A0000}"/>
    <cellStyle name="AggOrange9 4 2 2 4 6" xfId="25180" xr:uid="{00000000-0005-0000-0000-00003B2A0000}"/>
    <cellStyle name="AggOrange9 4 2 2 4 7" xfId="29169" xr:uid="{00000000-0005-0000-0000-00003C2A0000}"/>
    <cellStyle name="AggOrange9 4 2 2 4 8" xfId="33000" xr:uid="{00000000-0005-0000-0000-00003D2A0000}"/>
    <cellStyle name="AggOrange9 4 2 2 4 9" xfId="36891" xr:uid="{00000000-0005-0000-0000-00003E2A0000}"/>
    <cellStyle name="AggOrange9 4 2 2 5" xfId="5677" xr:uid="{00000000-0005-0000-0000-00003F2A0000}"/>
    <cellStyle name="AggOrange9 4 2 2 5 10" xfId="42661" xr:uid="{00000000-0005-0000-0000-0000402A0000}"/>
    <cellStyle name="AggOrange9 4 2 2 5 2" xfId="11205" xr:uid="{00000000-0005-0000-0000-0000412A0000}"/>
    <cellStyle name="AggOrange9 4 2 2 5 3" xfId="15112" xr:uid="{00000000-0005-0000-0000-0000422A0000}"/>
    <cellStyle name="AggOrange9 4 2 2 5 4" xfId="19204" xr:uid="{00000000-0005-0000-0000-0000432A0000}"/>
    <cellStyle name="AggOrange9 4 2 2 5 5" xfId="23134" xr:uid="{00000000-0005-0000-0000-0000442A0000}"/>
    <cellStyle name="AggOrange9 4 2 2 5 6" xfId="27160" xr:uid="{00000000-0005-0000-0000-0000452A0000}"/>
    <cellStyle name="AggOrange9 4 2 2 5 7" xfId="31149" xr:uid="{00000000-0005-0000-0000-0000462A0000}"/>
    <cellStyle name="AggOrange9 4 2 2 5 8" xfId="34980" xr:uid="{00000000-0005-0000-0000-0000472A0000}"/>
    <cellStyle name="AggOrange9 4 2 2 5 9" xfId="38871" xr:uid="{00000000-0005-0000-0000-0000482A0000}"/>
    <cellStyle name="AggOrange9 4 2 2 6" xfId="6690" xr:uid="{00000000-0005-0000-0000-0000492A0000}"/>
    <cellStyle name="AggOrange9 4 2 2 7" xfId="7960" xr:uid="{00000000-0005-0000-0000-00004A2A0000}"/>
    <cellStyle name="AggOrange9 4 2 2 8" xfId="7214" xr:uid="{00000000-0005-0000-0000-00004B2A0000}"/>
    <cellStyle name="AggOrange9 4 2 2 9" xfId="16026" xr:uid="{00000000-0005-0000-0000-00004C2A0000}"/>
    <cellStyle name="AggOrange9 4 2 3" xfId="2751" xr:uid="{00000000-0005-0000-0000-00004D2A0000}"/>
    <cellStyle name="AggOrange9 4 2 3 10" xfId="28260" xr:uid="{00000000-0005-0000-0000-00004E2A0000}"/>
    <cellStyle name="AggOrange9 4 2 3 11" xfId="32083" xr:uid="{00000000-0005-0000-0000-00004F2A0000}"/>
    <cellStyle name="AggOrange9 4 2 3 12" xfId="35990" xr:uid="{00000000-0005-0000-0000-0000502A0000}"/>
    <cellStyle name="AggOrange9 4 2 3 13" xfId="39780" xr:uid="{00000000-0005-0000-0000-0000512A0000}"/>
    <cellStyle name="AggOrange9 4 2 3 2" xfId="5052" xr:uid="{00000000-0005-0000-0000-0000522A0000}"/>
    <cellStyle name="AggOrange9 4 2 3 2 10" xfId="42036" xr:uid="{00000000-0005-0000-0000-0000532A0000}"/>
    <cellStyle name="AggOrange9 4 2 3 2 2" xfId="10580" xr:uid="{00000000-0005-0000-0000-0000542A0000}"/>
    <cellStyle name="AggOrange9 4 2 3 2 3" xfId="14487" xr:uid="{00000000-0005-0000-0000-0000552A0000}"/>
    <cellStyle name="AggOrange9 4 2 3 2 4" xfId="18579" xr:uid="{00000000-0005-0000-0000-0000562A0000}"/>
    <cellStyle name="AggOrange9 4 2 3 2 5" xfId="22509" xr:uid="{00000000-0005-0000-0000-0000572A0000}"/>
    <cellStyle name="AggOrange9 4 2 3 2 6" xfId="26535" xr:uid="{00000000-0005-0000-0000-0000582A0000}"/>
    <cellStyle name="AggOrange9 4 2 3 2 7" xfId="30524" xr:uid="{00000000-0005-0000-0000-0000592A0000}"/>
    <cellStyle name="AggOrange9 4 2 3 2 8" xfId="34355" xr:uid="{00000000-0005-0000-0000-00005A2A0000}"/>
    <cellStyle name="AggOrange9 4 2 3 2 9" xfId="38246" xr:uid="{00000000-0005-0000-0000-00005B2A0000}"/>
    <cellStyle name="AggOrange9 4 2 3 3" xfId="4424" xr:uid="{00000000-0005-0000-0000-00005C2A0000}"/>
    <cellStyle name="AggOrange9 4 2 3 3 10" xfId="41408" xr:uid="{00000000-0005-0000-0000-00005D2A0000}"/>
    <cellStyle name="AggOrange9 4 2 3 3 2" xfId="9952" xr:uid="{00000000-0005-0000-0000-00005E2A0000}"/>
    <cellStyle name="AggOrange9 4 2 3 3 3" xfId="13859" xr:uid="{00000000-0005-0000-0000-00005F2A0000}"/>
    <cellStyle name="AggOrange9 4 2 3 3 4" xfId="17951" xr:uid="{00000000-0005-0000-0000-0000602A0000}"/>
    <cellStyle name="AggOrange9 4 2 3 3 5" xfId="21881" xr:uid="{00000000-0005-0000-0000-0000612A0000}"/>
    <cellStyle name="AggOrange9 4 2 3 3 6" xfId="25907" xr:uid="{00000000-0005-0000-0000-0000622A0000}"/>
    <cellStyle name="AggOrange9 4 2 3 3 7" xfId="29896" xr:uid="{00000000-0005-0000-0000-0000632A0000}"/>
    <cellStyle name="AggOrange9 4 2 3 3 8" xfId="33727" xr:uid="{00000000-0005-0000-0000-0000642A0000}"/>
    <cellStyle name="AggOrange9 4 2 3 3 9" xfId="37618" xr:uid="{00000000-0005-0000-0000-0000652A0000}"/>
    <cellStyle name="AggOrange9 4 2 3 4" xfId="6133" xr:uid="{00000000-0005-0000-0000-0000662A0000}"/>
    <cellStyle name="AggOrange9 4 2 3 4 10" xfId="43111" xr:uid="{00000000-0005-0000-0000-0000672A0000}"/>
    <cellStyle name="AggOrange9 4 2 3 4 2" xfId="11662" xr:uid="{00000000-0005-0000-0000-0000682A0000}"/>
    <cellStyle name="AggOrange9 4 2 3 4 3" xfId="15566" xr:uid="{00000000-0005-0000-0000-0000692A0000}"/>
    <cellStyle name="AggOrange9 4 2 3 4 4" xfId="19660" xr:uid="{00000000-0005-0000-0000-00006A2A0000}"/>
    <cellStyle name="AggOrange9 4 2 3 4 5" xfId="23587" xr:uid="{00000000-0005-0000-0000-00006B2A0000}"/>
    <cellStyle name="AggOrange9 4 2 3 4 6" xfId="27614" xr:uid="{00000000-0005-0000-0000-00006C2A0000}"/>
    <cellStyle name="AggOrange9 4 2 3 4 7" xfId="31599" xr:uid="{00000000-0005-0000-0000-00006D2A0000}"/>
    <cellStyle name="AggOrange9 4 2 3 4 8" xfId="35432" xr:uid="{00000000-0005-0000-0000-00006E2A0000}"/>
    <cellStyle name="AggOrange9 4 2 3 4 9" xfId="39321" xr:uid="{00000000-0005-0000-0000-00006F2A0000}"/>
    <cellStyle name="AggOrange9 4 2 3 5" xfId="8286" xr:uid="{00000000-0005-0000-0000-0000702A0000}"/>
    <cellStyle name="AggOrange9 4 2 3 6" xfId="12202" xr:uid="{00000000-0005-0000-0000-0000712A0000}"/>
    <cellStyle name="AggOrange9 4 2 3 7" xfId="16295" xr:uid="{00000000-0005-0000-0000-0000722A0000}"/>
    <cellStyle name="AggOrange9 4 2 3 8" xfId="20238" xr:uid="{00000000-0005-0000-0000-0000732A0000}"/>
    <cellStyle name="AggOrange9 4 2 3 9" xfId="24256" xr:uid="{00000000-0005-0000-0000-0000742A0000}"/>
    <cellStyle name="AggOrange9 4 2 4" xfId="3201" xr:uid="{00000000-0005-0000-0000-0000752A0000}"/>
    <cellStyle name="AggOrange9 4 2 4 10" xfId="32533" xr:uid="{00000000-0005-0000-0000-0000762A0000}"/>
    <cellStyle name="AggOrange9 4 2 4 11" xfId="36440" xr:uid="{00000000-0005-0000-0000-0000772A0000}"/>
    <cellStyle name="AggOrange9 4 2 4 12" xfId="40230" xr:uid="{00000000-0005-0000-0000-0000782A0000}"/>
    <cellStyle name="AggOrange9 4 2 4 2" xfId="5502" xr:uid="{00000000-0005-0000-0000-0000792A0000}"/>
    <cellStyle name="AggOrange9 4 2 4 2 10" xfId="42486" xr:uid="{00000000-0005-0000-0000-00007A2A0000}"/>
    <cellStyle name="AggOrange9 4 2 4 2 2" xfId="11030" xr:uid="{00000000-0005-0000-0000-00007B2A0000}"/>
    <cellStyle name="AggOrange9 4 2 4 2 3" xfId="14937" xr:uid="{00000000-0005-0000-0000-00007C2A0000}"/>
    <cellStyle name="AggOrange9 4 2 4 2 4" xfId="19029" xr:uid="{00000000-0005-0000-0000-00007D2A0000}"/>
    <cellStyle name="AggOrange9 4 2 4 2 5" xfId="22959" xr:uid="{00000000-0005-0000-0000-00007E2A0000}"/>
    <cellStyle name="AggOrange9 4 2 4 2 6" xfId="26985" xr:uid="{00000000-0005-0000-0000-00007F2A0000}"/>
    <cellStyle name="AggOrange9 4 2 4 2 7" xfId="30974" xr:uid="{00000000-0005-0000-0000-0000802A0000}"/>
    <cellStyle name="AggOrange9 4 2 4 2 8" xfId="34805" xr:uid="{00000000-0005-0000-0000-0000812A0000}"/>
    <cellStyle name="AggOrange9 4 2 4 2 9" xfId="38696" xr:uid="{00000000-0005-0000-0000-0000822A0000}"/>
    <cellStyle name="AggOrange9 4 2 4 3" xfId="4874" xr:uid="{00000000-0005-0000-0000-0000832A0000}"/>
    <cellStyle name="AggOrange9 4 2 4 3 10" xfId="41858" xr:uid="{00000000-0005-0000-0000-0000842A0000}"/>
    <cellStyle name="AggOrange9 4 2 4 3 2" xfId="10402" xr:uid="{00000000-0005-0000-0000-0000852A0000}"/>
    <cellStyle name="AggOrange9 4 2 4 3 3" xfId="14309" xr:uid="{00000000-0005-0000-0000-0000862A0000}"/>
    <cellStyle name="AggOrange9 4 2 4 3 4" xfId="18401" xr:uid="{00000000-0005-0000-0000-0000872A0000}"/>
    <cellStyle name="AggOrange9 4 2 4 3 5" xfId="22331" xr:uid="{00000000-0005-0000-0000-0000882A0000}"/>
    <cellStyle name="AggOrange9 4 2 4 3 6" xfId="26357" xr:uid="{00000000-0005-0000-0000-0000892A0000}"/>
    <cellStyle name="AggOrange9 4 2 4 3 7" xfId="30346" xr:uid="{00000000-0005-0000-0000-00008A2A0000}"/>
    <cellStyle name="AggOrange9 4 2 4 3 8" xfId="34177" xr:uid="{00000000-0005-0000-0000-00008B2A0000}"/>
    <cellStyle name="AggOrange9 4 2 4 3 9" xfId="38068" xr:uid="{00000000-0005-0000-0000-00008C2A0000}"/>
    <cellStyle name="AggOrange9 4 2 4 4" xfId="8736" xr:uid="{00000000-0005-0000-0000-00008D2A0000}"/>
    <cellStyle name="AggOrange9 4 2 4 5" xfId="12652" xr:uid="{00000000-0005-0000-0000-00008E2A0000}"/>
    <cellStyle name="AggOrange9 4 2 4 6" xfId="16745" xr:uid="{00000000-0005-0000-0000-00008F2A0000}"/>
    <cellStyle name="AggOrange9 4 2 4 7" xfId="20688" xr:uid="{00000000-0005-0000-0000-0000902A0000}"/>
    <cellStyle name="AggOrange9 4 2 4 8" xfId="24706" xr:uid="{00000000-0005-0000-0000-0000912A0000}"/>
    <cellStyle name="AggOrange9 4 2 4 9" xfId="28710" xr:uid="{00000000-0005-0000-0000-0000922A0000}"/>
    <cellStyle name="AggOrange9 4 2 5" xfId="3696" xr:uid="{00000000-0005-0000-0000-0000932A0000}"/>
    <cellStyle name="AggOrange9 4 2 5 10" xfId="40680" xr:uid="{00000000-0005-0000-0000-0000942A0000}"/>
    <cellStyle name="AggOrange9 4 2 5 2" xfId="9224" xr:uid="{00000000-0005-0000-0000-0000952A0000}"/>
    <cellStyle name="AggOrange9 4 2 5 3" xfId="13131" xr:uid="{00000000-0005-0000-0000-0000962A0000}"/>
    <cellStyle name="AggOrange9 4 2 5 4" xfId="17223" xr:uid="{00000000-0005-0000-0000-0000972A0000}"/>
    <cellStyle name="AggOrange9 4 2 5 5" xfId="21153" xr:uid="{00000000-0005-0000-0000-0000982A0000}"/>
    <cellStyle name="AggOrange9 4 2 5 6" xfId="25179" xr:uid="{00000000-0005-0000-0000-0000992A0000}"/>
    <cellStyle name="AggOrange9 4 2 5 7" xfId="29168" xr:uid="{00000000-0005-0000-0000-00009A2A0000}"/>
    <cellStyle name="AggOrange9 4 2 5 8" xfId="32999" xr:uid="{00000000-0005-0000-0000-00009B2A0000}"/>
    <cellStyle name="AggOrange9 4 2 5 9" xfId="36890" xr:uid="{00000000-0005-0000-0000-00009C2A0000}"/>
    <cellStyle name="AggOrange9 4 2 6" xfId="5676" xr:uid="{00000000-0005-0000-0000-00009D2A0000}"/>
    <cellStyle name="AggOrange9 4 2 6 10" xfId="42660" xr:uid="{00000000-0005-0000-0000-00009E2A0000}"/>
    <cellStyle name="AggOrange9 4 2 6 2" xfId="11204" xr:uid="{00000000-0005-0000-0000-00009F2A0000}"/>
    <cellStyle name="AggOrange9 4 2 6 3" xfId="15111" xr:uid="{00000000-0005-0000-0000-0000A02A0000}"/>
    <cellStyle name="AggOrange9 4 2 6 4" xfId="19203" xr:uid="{00000000-0005-0000-0000-0000A12A0000}"/>
    <cellStyle name="AggOrange9 4 2 6 5" xfId="23133" xr:uid="{00000000-0005-0000-0000-0000A22A0000}"/>
    <cellStyle name="AggOrange9 4 2 6 6" xfId="27159" xr:uid="{00000000-0005-0000-0000-0000A32A0000}"/>
    <cellStyle name="AggOrange9 4 2 6 7" xfId="31148" xr:uid="{00000000-0005-0000-0000-0000A42A0000}"/>
    <cellStyle name="AggOrange9 4 2 6 8" xfId="34979" xr:uid="{00000000-0005-0000-0000-0000A52A0000}"/>
    <cellStyle name="AggOrange9 4 2 6 9" xfId="38870" xr:uid="{00000000-0005-0000-0000-0000A62A0000}"/>
    <cellStyle name="AggOrange9 4 2 7" xfId="6689" xr:uid="{00000000-0005-0000-0000-0000A72A0000}"/>
    <cellStyle name="AggOrange9 4 2 8" xfId="7961" xr:uid="{00000000-0005-0000-0000-0000A82A0000}"/>
    <cellStyle name="AggOrange9 4 2 9" xfId="7251" xr:uid="{00000000-0005-0000-0000-0000A92A0000}"/>
    <cellStyle name="AggOrange9 4 3" xfId="239" xr:uid="{00000000-0005-0000-0000-0000AA2A0000}"/>
    <cellStyle name="AggOrange9 4 3 10" xfId="16025" xr:uid="{00000000-0005-0000-0000-0000AB2A0000}"/>
    <cellStyle name="AggOrange9 4 3 11" xfId="6487" xr:uid="{00000000-0005-0000-0000-0000AC2A0000}"/>
    <cellStyle name="AggOrange9 4 3 12" xfId="23937" xr:uid="{00000000-0005-0000-0000-0000AD2A0000}"/>
    <cellStyle name="AggOrange9 4 3 13" xfId="28020" xr:uid="{00000000-0005-0000-0000-0000AE2A0000}"/>
    <cellStyle name="AggOrange9 4 3 14" xfId="24036" xr:uid="{00000000-0005-0000-0000-0000AF2A0000}"/>
    <cellStyle name="AggOrange9 4 3 15" xfId="35782" xr:uid="{00000000-0005-0000-0000-0000B02A0000}"/>
    <cellStyle name="AggOrange9 4 3 2" xfId="240" xr:uid="{00000000-0005-0000-0000-0000B12A0000}"/>
    <cellStyle name="AggOrange9 4 3 2 10" xfId="6488" xr:uid="{00000000-0005-0000-0000-0000B22A0000}"/>
    <cellStyle name="AggOrange9 4 3 2 11" xfId="23936" xr:uid="{00000000-0005-0000-0000-0000B32A0000}"/>
    <cellStyle name="AggOrange9 4 3 2 12" xfId="28019" xr:uid="{00000000-0005-0000-0000-0000B42A0000}"/>
    <cellStyle name="AggOrange9 4 3 2 13" xfId="24035" xr:uid="{00000000-0005-0000-0000-0000B52A0000}"/>
    <cellStyle name="AggOrange9 4 3 2 14" xfId="35781" xr:uid="{00000000-0005-0000-0000-0000B62A0000}"/>
    <cellStyle name="AggOrange9 4 3 2 2" xfId="2754" xr:uid="{00000000-0005-0000-0000-0000B72A0000}"/>
    <cellStyle name="AggOrange9 4 3 2 2 10" xfId="28263" xr:uid="{00000000-0005-0000-0000-0000B82A0000}"/>
    <cellStyle name="AggOrange9 4 3 2 2 11" xfId="32086" xr:uid="{00000000-0005-0000-0000-0000B92A0000}"/>
    <cellStyle name="AggOrange9 4 3 2 2 12" xfId="35993" xr:uid="{00000000-0005-0000-0000-0000BA2A0000}"/>
    <cellStyle name="AggOrange9 4 3 2 2 13" xfId="39783" xr:uid="{00000000-0005-0000-0000-0000BB2A0000}"/>
    <cellStyle name="AggOrange9 4 3 2 2 2" xfId="5055" xr:uid="{00000000-0005-0000-0000-0000BC2A0000}"/>
    <cellStyle name="AggOrange9 4 3 2 2 2 10" xfId="42039" xr:uid="{00000000-0005-0000-0000-0000BD2A0000}"/>
    <cellStyle name="AggOrange9 4 3 2 2 2 2" xfId="10583" xr:uid="{00000000-0005-0000-0000-0000BE2A0000}"/>
    <cellStyle name="AggOrange9 4 3 2 2 2 3" xfId="14490" xr:uid="{00000000-0005-0000-0000-0000BF2A0000}"/>
    <cellStyle name="AggOrange9 4 3 2 2 2 4" xfId="18582" xr:uid="{00000000-0005-0000-0000-0000C02A0000}"/>
    <cellStyle name="AggOrange9 4 3 2 2 2 5" xfId="22512" xr:uid="{00000000-0005-0000-0000-0000C12A0000}"/>
    <cellStyle name="AggOrange9 4 3 2 2 2 6" xfId="26538" xr:uid="{00000000-0005-0000-0000-0000C22A0000}"/>
    <cellStyle name="AggOrange9 4 3 2 2 2 7" xfId="30527" xr:uid="{00000000-0005-0000-0000-0000C32A0000}"/>
    <cellStyle name="AggOrange9 4 3 2 2 2 8" xfId="34358" xr:uid="{00000000-0005-0000-0000-0000C42A0000}"/>
    <cellStyle name="AggOrange9 4 3 2 2 2 9" xfId="38249" xr:uid="{00000000-0005-0000-0000-0000C52A0000}"/>
    <cellStyle name="AggOrange9 4 3 2 2 3" xfId="4427" xr:uid="{00000000-0005-0000-0000-0000C62A0000}"/>
    <cellStyle name="AggOrange9 4 3 2 2 3 10" xfId="41411" xr:uid="{00000000-0005-0000-0000-0000C72A0000}"/>
    <cellStyle name="AggOrange9 4 3 2 2 3 2" xfId="9955" xr:uid="{00000000-0005-0000-0000-0000C82A0000}"/>
    <cellStyle name="AggOrange9 4 3 2 2 3 3" xfId="13862" xr:uid="{00000000-0005-0000-0000-0000C92A0000}"/>
    <cellStyle name="AggOrange9 4 3 2 2 3 4" xfId="17954" xr:uid="{00000000-0005-0000-0000-0000CA2A0000}"/>
    <cellStyle name="AggOrange9 4 3 2 2 3 5" xfId="21884" xr:uid="{00000000-0005-0000-0000-0000CB2A0000}"/>
    <cellStyle name="AggOrange9 4 3 2 2 3 6" xfId="25910" xr:uid="{00000000-0005-0000-0000-0000CC2A0000}"/>
    <cellStyle name="AggOrange9 4 3 2 2 3 7" xfId="29899" xr:uid="{00000000-0005-0000-0000-0000CD2A0000}"/>
    <cellStyle name="AggOrange9 4 3 2 2 3 8" xfId="33730" xr:uid="{00000000-0005-0000-0000-0000CE2A0000}"/>
    <cellStyle name="AggOrange9 4 3 2 2 3 9" xfId="37621" xr:uid="{00000000-0005-0000-0000-0000CF2A0000}"/>
    <cellStyle name="AggOrange9 4 3 2 2 4" xfId="6136" xr:uid="{00000000-0005-0000-0000-0000D02A0000}"/>
    <cellStyle name="AggOrange9 4 3 2 2 4 10" xfId="43114" xr:uid="{00000000-0005-0000-0000-0000D12A0000}"/>
    <cellStyle name="AggOrange9 4 3 2 2 4 2" xfId="11665" xr:uid="{00000000-0005-0000-0000-0000D22A0000}"/>
    <cellStyle name="AggOrange9 4 3 2 2 4 3" xfId="15569" xr:uid="{00000000-0005-0000-0000-0000D32A0000}"/>
    <cellStyle name="AggOrange9 4 3 2 2 4 4" xfId="19663" xr:uid="{00000000-0005-0000-0000-0000D42A0000}"/>
    <cellStyle name="AggOrange9 4 3 2 2 4 5" xfId="23590" xr:uid="{00000000-0005-0000-0000-0000D52A0000}"/>
    <cellStyle name="AggOrange9 4 3 2 2 4 6" xfId="27617" xr:uid="{00000000-0005-0000-0000-0000D62A0000}"/>
    <cellStyle name="AggOrange9 4 3 2 2 4 7" xfId="31602" xr:uid="{00000000-0005-0000-0000-0000D72A0000}"/>
    <cellStyle name="AggOrange9 4 3 2 2 4 8" xfId="35435" xr:uid="{00000000-0005-0000-0000-0000D82A0000}"/>
    <cellStyle name="AggOrange9 4 3 2 2 4 9" xfId="39324" xr:uid="{00000000-0005-0000-0000-0000D92A0000}"/>
    <cellStyle name="AggOrange9 4 3 2 2 5" xfId="8289" xr:uid="{00000000-0005-0000-0000-0000DA2A0000}"/>
    <cellStyle name="AggOrange9 4 3 2 2 6" xfId="12205" xr:uid="{00000000-0005-0000-0000-0000DB2A0000}"/>
    <cellStyle name="AggOrange9 4 3 2 2 7" xfId="16298" xr:uid="{00000000-0005-0000-0000-0000DC2A0000}"/>
    <cellStyle name="AggOrange9 4 3 2 2 8" xfId="20241" xr:uid="{00000000-0005-0000-0000-0000DD2A0000}"/>
    <cellStyle name="AggOrange9 4 3 2 2 9" xfId="24259" xr:uid="{00000000-0005-0000-0000-0000DE2A0000}"/>
    <cellStyle name="AggOrange9 4 3 2 3" xfId="3204" xr:uid="{00000000-0005-0000-0000-0000DF2A0000}"/>
    <cellStyle name="AggOrange9 4 3 2 3 10" xfId="32536" xr:uid="{00000000-0005-0000-0000-0000E02A0000}"/>
    <cellStyle name="AggOrange9 4 3 2 3 11" xfId="36443" xr:uid="{00000000-0005-0000-0000-0000E12A0000}"/>
    <cellStyle name="AggOrange9 4 3 2 3 12" xfId="40233" xr:uid="{00000000-0005-0000-0000-0000E22A0000}"/>
    <cellStyle name="AggOrange9 4 3 2 3 2" xfId="5505" xr:uid="{00000000-0005-0000-0000-0000E32A0000}"/>
    <cellStyle name="AggOrange9 4 3 2 3 2 10" xfId="42489" xr:uid="{00000000-0005-0000-0000-0000E42A0000}"/>
    <cellStyle name="AggOrange9 4 3 2 3 2 2" xfId="11033" xr:uid="{00000000-0005-0000-0000-0000E52A0000}"/>
    <cellStyle name="AggOrange9 4 3 2 3 2 3" xfId="14940" xr:uid="{00000000-0005-0000-0000-0000E62A0000}"/>
    <cellStyle name="AggOrange9 4 3 2 3 2 4" xfId="19032" xr:uid="{00000000-0005-0000-0000-0000E72A0000}"/>
    <cellStyle name="AggOrange9 4 3 2 3 2 5" xfId="22962" xr:uid="{00000000-0005-0000-0000-0000E82A0000}"/>
    <cellStyle name="AggOrange9 4 3 2 3 2 6" xfId="26988" xr:uid="{00000000-0005-0000-0000-0000E92A0000}"/>
    <cellStyle name="AggOrange9 4 3 2 3 2 7" xfId="30977" xr:uid="{00000000-0005-0000-0000-0000EA2A0000}"/>
    <cellStyle name="AggOrange9 4 3 2 3 2 8" xfId="34808" xr:uid="{00000000-0005-0000-0000-0000EB2A0000}"/>
    <cellStyle name="AggOrange9 4 3 2 3 2 9" xfId="38699" xr:uid="{00000000-0005-0000-0000-0000EC2A0000}"/>
    <cellStyle name="AggOrange9 4 3 2 3 3" xfId="4877" xr:uid="{00000000-0005-0000-0000-0000ED2A0000}"/>
    <cellStyle name="AggOrange9 4 3 2 3 3 10" xfId="41861" xr:uid="{00000000-0005-0000-0000-0000EE2A0000}"/>
    <cellStyle name="AggOrange9 4 3 2 3 3 2" xfId="10405" xr:uid="{00000000-0005-0000-0000-0000EF2A0000}"/>
    <cellStyle name="AggOrange9 4 3 2 3 3 3" xfId="14312" xr:uid="{00000000-0005-0000-0000-0000F02A0000}"/>
    <cellStyle name="AggOrange9 4 3 2 3 3 4" xfId="18404" xr:uid="{00000000-0005-0000-0000-0000F12A0000}"/>
    <cellStyle name="AggOrange9 4 3 2 3 3 5" xfId="22334" xr:uid="{00000000-0005-0000-0000-0000F22A0000}"/>
    <cellStyle name="AggOrange9 4 3 2 3 3 6" xfId="26360" xr:uid="{00000000-0005-0000-0000-0000F32A0000}"/>
    <cellStyle name="AggOrange9 4 3 2 3 3 7" xfId="30349" xr:uid="{00000000-0005-0000-0000-0000F42A0000}"/>
    <cellStyle name="AggOrange9 4 3 2 3 3 8" xfId="34180" xr:uid="{00000000-0005-0000-0000-0000F52A0000}"/>
    <cellStyle name="AggOrange9 4 3 2 3 3 9" xfId="38071" xr:uid="{00000000-0005-0000-0000-0000F62A0000}"/>
    <cellStyle name="AggOrange9 4 3 2 3 4" xfId="8739" xr:uid="{00000000-0005-0000-0000-0000F72A0000}"/>
    <cellStyle name="AggOrange9 4 3 2 3 5" xfId="12655" xr:uid="{00000000-0005-0000-0000-0000F82A0000}"/>
    <cellStyle name="AggOrange9 4 3 2 3 6" xfId="16748" xr:uid="{00000000-0005-0000-0000-0000F92A0000}"/>
    <cellStyle name="AggOrange9 4 3 2 3 7" xfId="20691" xr:uid="{00000000-0005-0000-0000-0000FA2A0000}"/>
    <cellStyle name="AggOrange9 4 3 2 3 8" xfId="24709" xr:uid="{00000000-0005-0000-0000-0000FB2A0000}"/>
    <cellStyle name="AggOrange9 4 3 2 3 9" xfId="28713" xr:uid="{00000000-0005-0000-0000-0000FC2A0000}"/>
    <cellStyle name="AggOrange9 4 3 2 4" xfId="3699" xr:uid="{00000000-0005-0000-0000-0000FD2A0000}"/>
    <cellStyle name="AggOrange9 4 3 2 4 10" xfId="40683" xr:uid="{00000000-0005-0000-0000-0000FE2A0000}"/>
    <cellStyle name="AggOrange9 4 3 2 4 2" xfId="9227" xr:uid="{00000000-0005-0000-0000-0000FF2A0000}"/>
    <cellStyle name="AggOrange9 4 3 2 4 3" xfId="13134" xr:uid="{00000000-0005-0000-0000-0000002B0000}"/>
    <cellStyle name="AggOrange9 4 3 2 4 4" xfId="17226" xr:uid="{00000000-0005-0000-0000-0000012B0000}"/>
    <cellStyle name="AggOrange9 4 3 2 4 5" xfId="21156" xr:uid="{00000000-0005-0000-0000-0000022B0000}"/>
    <cellStyle name="AggOrange9 4 3 2 4 6" xfId="25182" xr:uid="{00000000-0005-0000-0000-0000032B0000}"/>
    <cellStyle name="AggOrange9 4 3 2 4 7" xfId="29171" xr:uid="{00000000-0005-0000-0000-0000042B0000}"/>
    <cellStyle name="AggOrange9 4 3 2 4 8" xfId="33002" xr:uid="{00000000-0005-0000-0000-0000052B0000}"/>
    <cellStyle name="AggOrange9 4 3 2 4 9" xfId="36893" xr:uid="{00000000-0005-0000-0000-0000062B0000}"/>
    <cellStyle name="AggOrange9 4 3 2 5" xfId="5679" xr:uid="{00000000-0005-0000-0000-0000072B0000}"/>
    <cellStyle name="AggOrange9 4 3 2 5 10" xfId="42663" xr:uid="{00000000-0005-0000-0000-0000082B0000}"/>
    <cellStyle name="AggOrange9 4 3 2 5 2" xfId="11207" xr:uid="{00000000-0005-0000-0000-0000092B0000}"/>
    <cellStyle name="AggOrange9 4 3 2 5 3" xfId="15114" xr:uid="{00000000-0005-0000-0000-00000A2B0000}"/>
    <cellStyle name="AggOrange9 4 3 2 5 4" xfId="19206" xr:uid="{00000000-0005-0000-0000-00000B2B0000}"/>
    <cellStyle name="AggOrange9 4 3 2 5 5" xfId="23136" xr:uid="{00000000-0005-0000-0000-00000C2B0000}"/>
    <cellStyle name="AggOrange9 4 3 2 5 6" xfId="27162" xr:uid="{00000000-0005-0000-0000-00000D2B0000}"/>
    <cellStyle name="AggOrange9 4 3 2 5 7" xfId="31151" xr:uid="{00000000-0005-0000-0000-00000E2B0000}"/>
    <cellStyle name="AggOrange9 4 3 2 5 8" xfId="34982" xr:uid="{00000000-0005-0000-0000-00000F2B0000}"/>
    <cellStyle name="AggOrange9 4 3 2 5 9" xfId="38873" xr:uid="{00000000-0005-0000-0000-0000102B0000}"/>
    <cellStyle name="AggOrange9 4 3 2 6" xfId="6692" xr:uid="{00000000-0005-0000-0000-0000112B0000}"/>
    <cellStyle name="AggOrange9 4 3 2 7" xfId="7958" xr:uid="{00000000-0005-0000-0000-0000122B0000}"/>
    <cellStyle name="AggOrange9 4 3 2 8" xfId="7215" xr:uid="{00000000-0005-0000-0000-0000132B0000}"/>
    <cellStyle name="AggOrange9 4 3 2 9" xfId="16024" xr:uid="{00000000-0005-0000-0000-0000142B0000}"/>
    <cellStyle name="AggOrange9 4 3 3" xfId="2753" xr:uid="{00000000-0005-0000-0000-0000152B0000}"/>
    <cellStyle name="AggOrange9 4 3 3 10" xfId="28262" xr:uid="{00000000-0005-0000-0000-0000162B0000}"/>
    <cellStyle name="AggOrange9 4 3 3 11" xfId="32085" xr:uid="{00000000-0005-0000-0000-0000172B0000}"/>
    <cellStyle name="AggOrange9 4 3 3 12" xfId="35992" xr:uid="{00000000-0005-0000-0000-0000182B0000}"/>
    <cellStyle name="AggOrange9 4 3 3 13" xfId="39782" xr:uid="{00000000-0005-0000-0000-0000192B0000}"/>
    <cellStyle name="AggOrange9 4 3 3 2" xfId="5054" xr:uid="{00000000-0005-0000-0000-00001A2B0000}"/>
    <cellStyle name="AggOrange9 4 3 3 2 10" xfId="42038" xr:uid="{00000000-0005-0000-0000-00001B2B0000}"/>
    <cellStyle name="AggOrange9 4 3 3 2 2" xfId="10582" xr:uid="{00000000-0005-0000-0000-00001C2B0000}"/>
    <cellStyle name="AggOrange9 4 3 3 2 3" xfId="14489" xr:uid="{00000000-0005-0000-0000-00001D2B0000}"/>
    <cellStyle name="AggOrange9 4 3 3 2 4" xfId="18581" xr:uid="{00000000-0005-0000-0000-00001E2B0000}"/>
    <cellStyle name="AggOrange9 4 3 3 2 5" xfId="22511" xr:uid="{00000000-0005-0000-0000-00001F2B0000}"/>
    <cellStyle name="AggOrange9 4 3 3 2 6" xfId="26537" xr:uid="{00000000-0005-0000-0000-0000202B0000}"/>
    <cellStyle name="AggOrange9 4 3 3 2 7" xfId="30526" xr:uid="{00000000-0005-0000-0000-0000212B0000}"/>
    <cellStyle name="AggOrange9 4 3 3 2 8" xfId="34357" xr:uid="{00000000-0005-0000-0000-0000222B0000}"/>
    <cellStyle name="AggOrange9 4 3 3 2 9" xfId="38248" xr:uid="{00000000-0005-0000-0000-0000232B0000}"/>
    <cellStyle name="AggOrange9 4 3 3 3" xfId="4426" xr:uid="{00000000-0005-0000-0000-0000242B0000}"/>
    <cellStyle name="AggOrange9 4 3 3 3 10" xfId="41410" xr:uid="{00000000-0005-0000-0000-0000252B0000}"/>
    <cellStyle name="AggOrange9 4 3 3 3 2" xfId="9954" xr:uid="{00000000-0005-0000-0000-0000262B0000}"/>
    <cellStyle name="AggOrange9 4 3 3 3 3" xfId="13861" xr:uid="{00000000-0005-0000-0000-0000272B0000}"/>
    <cellStyle name="AggOrange9 4 3 3 3 4" xfId="17953" xr:uid="{00000000-0005-0000-0000-0000282B0000}"/>
    <cellStyle name="AggOrange9 4 3 3 3 5" xfId="21883" xr:uid="{00000000-0005-0000-0000-0000292B0000}"/>
    <cellStyle name="AggOrange9 4 3 3 3 6" xfId="25909" xr:uid="{00000000-0005-0000-0000-00002A2B0000}"/>
    <cellStyle name="AggOrange9 4 3 3 3 7" xfId="29898" xr:uid="{00000000-0005-0000-0000-00002B2B0000}"/>
    <cellStyle name="AggOrange9 4 3 3 3 8" xfId="33729" xr:uid="{00000000-0005-0000-0000-00002C2B0000}"/>
    <cellStyle name="AggOrange9 4 3 3 3 9" xfId="37620" xr:uid="{00000000-0005-0000-0000-00002D2B0000}"/>
    <cellStyle name="AggOrange9 4 3 3 4" xfId="6135" xr:uid="{00000000-0005-0000-0000-00002E2B0000}"/>
    <cellStyle name="AggOrange9 4 3 3 4 10" xfId="43113" xr:uid="{00000000-0005-0000-0000-00002F2B0000}"/>
    <cellStyle name="AggOrange9 4 3 3 4 2" xfId="11664" xr:uid="{00000000-0005-0000-0000-0000302B0000}"/>
    <cellStyle name="AggOrange9 4 3 3 4 3" xfId="15568" xr:uid="{00000000-0005-0000-0000-0000312B0000}"/>
    <cellStyle name="AggOrange9 4 3 3 4 4" xfId="19662" xr:uid="{00000000-0005-0000-0000-0000322B0000}"/>
    <cellStyle name="AggOrange9 4 3 3 4 5" xfId="23589" xr:uid="{00000000-0005-0000-0000-0000332B0000}"/>
    <cellStyle name="AggOrange9 4 3 3 4 6" xfId="27616" xr:uid="{00000000-0005-0000-0000-0000342B0000}"/>
    <cellStyle name="AggOrange9 4 3 3 4 7" xfId="31601" xr:uid="{00000000-0005-0000-0000-0000352B0000}"/>
    <cellStyle name="AggOrange9 4 3 3 4 8" xfId="35434" xr:uid="{00000000-0005-0000-0000-0000362B0000}"/>
    <cellStyle name="AggOrange9 4 3 3 4 9" xfId="39323" xr:uid="{00000000-0005-0000-0000-0000372B0000}"/>
    <cellStyle name="AggOrange9 4 3 3 5" xfId="8288" xr:uid="{00000000-0005-0000-0000-0000382B0000}"/>
    <cellStyle name="AggOrange9 4 3 3 6" xfId="12204" xr:uid="{00000000-0005-0000-0000-0000392B0000}"/>
    <cellStyle name="AggOrange9 4 3 3 7" xfId="16297" xr:uid="{00000000-0005-0000-0000-00003A2B0000}"/>
    <cellStyle name="AggOrange9 4 3 3 8" xfId="20240" xr:uid="{00000000-0005-0000-0000-00003B2B0000}"/>
    <cellStyle name="AggOrange9 4 3 3 9" xfId="24258" xr:uid="{00000000-0005-0000-0000-00003C2B0000}"/>
    <cellStyle name="AggOrange9 4 3 4" xfId="3203" xr:uid="{00000000-0005-0000-0000-00003D2B0000}"/>
    <cellStyle name="AggOrange9 4 3 4 10" xfId="32535" xr:uid="{00000000-0005-0000-0000-00003E2B0000}"/>
    <cellStyle name="AggOrange9 4 3 4 11" xfId="36442" xr:uid="{00000000-0005-0000-0000-00003F2B0000}"/>
    <cellStyle name="AggOrange9 4 3 4 12" xfId="40232" xr:uid="{00000000-0005-0000-0000-0000402B0000}"/>
    <cellStyle name="AggOrange9 4 3 4 2" xfId="5504" xr:uid="{00000000-0005-0000-0000-0000412B0000}"/>
    <cellStyle name="AggOrange9 4 3 4 2 10" xfId="42488" xr:uid="{00000000-0005-0000-0000-0000422B0000}"/>
    <cellStyle name="AggOrange9 4 3 4 2 2" xfId="11032" xr:uid="{00000000-0005-0000-0000-0000432B0000}"/>
    <cellStyle name="AggOrange9 4 3 4 2 3" xfId="14939" xr:uid="{00000000-0005-0000-0000-0000442B0000}"/>
    <cellStyle name="AggOrange9 4 3 4 2 4" xfId="19031" xr:uid="{00000000-0005-0000-0000-0000452B0000}"/>
    <cellStyle name="AggOrange9 4 3 4 2 5" xfId="22961" xr:uid="{00000000-0005-0000-0000-0000462B0000}"/>
    <cellStyle name="AggOrange9 4 3 4 2 6" xfId="26987" xr:uid="{00000000-0005-0000-0000-0000472B0000}"/>
    <cellStyle name="AggOrange9 4 3 4 2 7" xfId="30976" xr:uid="{00000000-0005-0000-0000-0000482B0000}"/>
    <cellStyle name="AggOrange9 4 3 4 2 8" xfId="34807" xr:uid="{00000000-0005-0000-0000-0000492B0000}"/>
    <cellStyle name="AggOrange9 4 3 4 2 9" xfId="38698" xr:uid="{00000000-0005-0000-0000-00004A2B0000}"/>
    <cellStyle name="AggOrange9 4 3 4 3" xfId="4876" xr:uid="{00000000-0005-0000-0000-00004B2B0000}"/>
    <cellStyle name="AggOrange9 4 3 4 3 10" xfId="41860" xr:uid="{00000000-0005-0000-0000-00004C2B0000}"/>
    <cellStyle name="AggOrange9 4 3 4 3 2" xfId="10404" xr:uid="{00000000-0005-0000-0000-00004D2B0000}"/>
    <cellStyle name="AggOrange9 4 3 4 3 3" xfId="14311" xr:uid="{00000000-0005-0000-0000-00004E2B0000}"/>
    <cellStyle name="AggOrange9 4 3 4 3 4" xfId="18403" xr:uid="{00000000-0005-0000-0000-00004F2B0000}"/>
    <cellStyle name="AggOrange9 4 3 4 3 5" xfId="22333" xr:uid="{00000000-0005-0000-0000-0000502B0000}"/>
    <cellStyle name="AggOrange9 4 3 4 3 6" xfId="26359" xr:uid="{00000000-0005-0000-0000-0000512B0000}"/>
    <cellStyle name="AggOrange9 4 3 4 3 7" xfId="30348" xr:uid="{00000000-0005-0000-0000-0000522B0000}"/>
    <cellStyle name="AggOrange9 4 3 4 3 8" xfId="34179" xr:uid="{00000000-0005-0000-0000-0000532B0000}"/>
    <cellStyle name="AggOrange9 4 3 4 3 9" xfId="38070" xr:uid="{00000000-0005-0000-0000-0000542B0000}"/>
    <cellStyle name="AggOrange9 4 3 4 4" xfId="8738" xr:uid="{00000000-0005-0000-0000-0000552B0000}"/>
    <cellStyle name="AggOrange9 4 3 4 5" xfId="12654" xr:uid="{00000000-0005-0000-0000-0000562B0000}"/>
    <cellStyle name="AggOrange9 4 3 4 6" xfId="16747" xr:uid="{00000000-0005-0000-0000-0000572B0000}"/>
    <cellStyle name="AggOrange9 4 3 4 7" xfId="20690" xr:uid="{00000000-0005-0000-0000-0000582B0000}"/>
    <cellStyle name="AggOrange9 4 3 4 8" xfId="24708" xr:uid="{00000000-0005-0000-0000-0000592B0000}"/>
    <cellStyle name="AggOrange9 4 3 4 9" xfId="28712" xr:uid="{00000000-0005-0000-0000-00005A2B0000}"/>
    <cellStyle name="AggOrange9 4 3 5" xfId="3698" xr:uid="{00000000-0005-0000-0000-00005B2B0000}"/>
    <cellStyle name="AggOrange9 4 3 5 10" xfId="40682" xr:uid="{00000000-0005-0000-0000-00005C2B0000}"/>
    <cellStyle name="AggOrange9 4 3 5 2" xfId="9226" xr:uid="{00000000-0005-0000-0000-00005D2B0000}"/>
    <cellStyle name="AggOrange9 4 3 5 3" xfId="13133" xr:uid="{00000000-0005-0000-0000-00005E2B0000}"/>
    <cellStyle name="AggOrange9 4 3 5 4" xfId="17225" xr:uid="{00000000-0005-0000-0000-00005F2B0000}"/>
    <cellStyle name="AggOrange9 4 3 5 5" xfId="21155" xr:uid="{00000000-0005-0000-0000-0000602B0000}"/>
    <cellStyle name="AggOrange9 4 3 5 6" xfId="25181" xr:uid="{00000000-0005-0000-0000-0000612B0000}"/>
    <cellStyle name="AggOrange9 4 3 5 7" xfId="29170" xr:uid="{00000000-0005-0000-0000-0000622B0000}"/>
    <cellStyle name="AggOrange9 4 3 5 8" xfId="33001" xr:uid="{00000000-0005-0000-0000-0000632B0000}"/>
    <cellStyle name="AggOrange9 4 3 5 9" xfId="36892" xr:uid="{00000000-0005-0000-0000-0000642B0000}"/>
    <cellStyle name="AggOrange9 4 3 6" xfId="5678" xr:uid="{00000000-0005-0000-0000-0000652B0000}"/>
    <cellStyle name="AggOrange9 4 3 6 10" xfId="42662" xr:uid="{00000000-0005-0000-0000-0000662B0000}"/>
    <cellStyle name="AggOrange9 4 3 6 2" xfId="11206" xr:uid="{00000000-0005-0000-0000-0000672B0000}"/>
    <cellStyle name="AggOrange9 4 3 6 3" xfId="15113" xr:uid="{00000000-0005-0000-0000-0000682B0000}"/>
    <cellStyle name="AggOrange9 4 3 6 4" xfId="19205" xr:uid="{00000000-0005-0000-0000-0000692B0000}"/>
    <cellStyle name="AggOrange9 4 3 6 5" xfId="23135" xr:uid="{00000000-0005-0000-0000-00006A2B0000}"/>
    <cellStyle name="AggOrange9 4 3 6 6" xfId="27161" xr:uid="{00000000-0005-0000-0000-00006B2B0000}"/>
    <cellStyle name="AggOrange9 4 3 6 7" xfId="31150" xr:uid="{00000000-0005-0000-0000-00006C2B0000}"/>
    <cellStyle name="AggOrange9 4 3 6 8" xfId="34981" xr:uid="{00000000-0005-0000-0000-00006D2B0000}"/>
    <cellStyle name="AggOrange9 4 3 6 9" xfId="38872" xr:uid="{00000000-0005-0000-0000-00006E2B0000}"/>
    <cellStyle name="AggOrange9 4 3 7" xfId="6691" xr:uid="{00000000-0005-0000-0000-00006F2B0000}"/>
    <cellStyle name="AggOrange9 4 3 8" xfId="7959" xr:uid="{00000000-0005-0000-0000-0000702B0000}"/>
    <cellStyle name="AggOrange9 4 3 9" xfId="7252" xr:uid="{00000000-0005-0000-0000-0000712B0000}"/>
    <cellStyle name="AggOrange9 4 4" xfId="241" xr:uid="{00000000-0005-0000-0000-0000722B0000}"/>
    <cellStyle name="AggOrange9 4 4 10" xfId="16023" xr:uid="{00000000-0005-0000-0000-0000732B0000}"/>
    <cellStyle name="AggOrange9 4 4 11" xfId="6489" xr:uid="{00000000-0005-0000-0000-0000742B0000}"/>
    <cellStyle name="AggOrange9 4 4 12" xfId="23935" xr:uid="{00000000-0005-0000-0000-0000752B0000}"/>
    <cellStyle name="AggOrange9 4 4 13" xfId="28018" xr:uid="{00000000-0005-0000-0000-0000762B0000}"/>
    <cellStyle name="AggOrange9 4 4 14" xfId="24034" xr:uid="{00000000-0005-0000-0000-0000772B0000}"/>
    <cellStyle name="AggOrange9 4 4 15" xfId="35780" xr:uid="{00000000-0005-0000-0000-0000782B0000}"/>
    <cellStyle name="AggOrange9 4 4 2" xfId="242" xr:uid="{00000000-0005-0000-0000-0000792B0000}"/>
    <cellStyle name="AggOrange9 4 4 2 10" xfId="6490" xr:uid="{00000000-0005-0000-0000-00007A2B0000}"/>
    <cellStyle name="AggOrange9 4 4 2 11" xfId="23934" xr:uid="{00000000-0005-0000-0000-00007B2B0000}"/>
    <cellStyle name="AggOrange9 4 4 2 12" xfId="28017" xr:uid="{00000000-0005-0000-0000-00007C2B0000}"/>
    <cellStyle name="AggOrange9 4 4 2 13" xfId="24033" xr:uid="{00000000-0005-0000-0000-00007D2B0000}"/>
    <cellStyle name="AggOrange9 4 4 2 14" xfId="35779" xr:uid="{00000000-0005-0000-0000-00007E2B0000}"/>
    <cellStyle name="AggOrange9 4 4 2 2" xfId="2756" xr:uid="{00000000-0005-0000-0000-00007F2B0000}"/>
    <cellStyle name="AggOrange9 4 4 2 2 10" xfId="28265" xr:uid="{00000000-0005-0000-0000-0000802B0000}"/>
    <cellStyle name="AggOrange9 4 4 2 2 11" xfId="32088" xr:uid="{00000000-0005-0000-0000-0000812B0000}"/>
    <cellStyle name="AggOrange9 4 4 2 2 12" xfId="35995" xr:uid="{00000000-0005-0000-0000-0000822B0000}"/>
    <cellStyle name="AggOrange9 4 4 2 2 13" xfId="39785" xr:uid="{00000000-0005-0000-0000-0000832B0000}"/>
    <cellStyle name="AggOrange9 4 4 2 2 2" xfId="5057" xr:uid="{00000000-0005-0000-0000-0000842B0000}"/>
    <cellStyle name="AggOrange9 4 4 2 2 2 10" xfId="42041" xr:uid="{00000000-0005-0000-0000-0000852B0000}"/>
    <cellStyle name="AggOrange9 4 4 2 2 2 2" xfId="10585" xr:uid="{00000000-0005-0000-0000-0000862B0000}"/>
    <cellStyle name="AggOrange9 4 4 2 2 2 3" xfId="14492" xr:uid="{00000000-0005-0000-0000-0000872B0000}"/>
    <cellStyle name="AggOrange9 4 4 2 2 2 4" xfId="18584" xr:uid="{00000000-0005-0000-0000-0000882B0000}"/>
    <cellStyle name="AggOrange9 4 4 2 2 2 5" xfId="22514" xr:uid="{00000000-0005-0000-0000-0000892B0000}"/>
    <cellStyle name="AggOrange9 4 4 2 2 2 6" xfId="26540" xr:uid="{00000000-0005-0000-0000-00008A2B0000}"/>
    <cellStyle name="AggOrange9 4 4 2 2 2 7" xfId="30529" xr:uid="{00000000-0005-0000-0000-00008B2B0000}"/>
    <cellStyle name="AggOrange9 4 4 2 2 2 8" xfId="34360" xr:uid="{00000000-0005-0000-0000-00008C2B0000}"/>
    <cellStyle name="AggOrange9 4 4 2 2 2 9" xfId="38251" xr:uid="{00000000-0005-0000-0000-00008D2B0000}"/>
    <cellStyle name="AggOrange9 4 4 2 2 3" xfId="4429" xr:uid="{00000000-0005-0000-0000-00008E2B0000}"/>
    <cellStyle name="AggOrange9 4 4 2 2 3 10" xfId="41413" xr:uid="{00000000-0005-0000-0000-00008F2B0000}"/>
    <cellStyle name="AggOrange9 4 4 2 2 3 2" xfId="9957" xr:uid="{00000000-0005-0000-0000-0000902B0000}"/>
    <cellStyle name="AggOrange9 4 4 2 2 3 3" xfId="13864" xr:uid="{00000000-0005-0000-0000-0000912B0000}"/>
    <cellStyle name="AggOrange9 4 4 2 2 3 4" xfId="17956" xr:uid="{00000000-0005-0000-0000-0000922B0000}"/>
    <cellStyle name="AggOrange9 4 4 2 2 3 5" xfId="21886" xr:uid="{00000000-0005-0000-0000-0000932B0000}"/>
    <cellStyle name="AggOrange9 4 4 2 2 3 6" xfId="25912" xr:uid="{00000000-0005-0000-0000-0000942B0000}"/>
    <cellStyle name="AggOrange9 4 4 2 2 3 7" xfId="29901" xr:uid="{00000000-0005-0000-0000-0000952B0000}"/>
    <cellStyle name="AggOrange9 4 4 2 2 3 8" xfId="33732" xr:uid="{00000000-0005-0000-0000-0000962B0000}"/>
    <cellStyle name="AggOrange9 4 4 2 2 3 9" xfId="37623" xr:uid="{00000000-0005-0000-0000-0000972B0000}"/>
    <cellStyle name="AggOrange9 4 4 2 2 4" xfId="6138" xr:uid="{00000000-0005-0000-0000-0000982B0000}"/>
    <cellStyle name="AggOrange9 4 4 2 2 4 10" xfId="43116" xr:uid="{00000000-0005-0000-0000-0000992B0000}"/>
    <cellStyle name="AggOrange9 4 4 2 2 4 2" xfId="11667" xr:uid="{00000000-0005-0000-0000-00009A2B0000}"/>
    <cellStyle name="AggOrange9 4 4 2 2 4 3" xfId="15571" xr:uid="{00000000-0005-0000-0000-00009B2B0000}"/>
    <cellStyle name="AggOrange9 4 4 2 2 4 4" xfId="19665" xr:uid="{00000000-0005-0000-0000-00009C2B0000}"/>
    <cellStyle name="AggOrange9 4 4 2 2 4 5" xfId="23592" xr:uid="{00000000-0005-0000-0000-00009D2B0000}"/>
    <cellStyle name="AggOrange9 4 4 2 2 4 6" xfId="27619" xr:uid="{00000000-0005-0000-0000-00009E2B0000}"/>
    <cellStyle name="AggOrange9 4 4 2 2 4 7" xfId="31604" xr:uid="{00000000-0005-0000-0000-00009F2B0000}"/>
    <cellStyle name="AggOrange9 4 4 2 2 4 8" xfId="35437" xr:uid="{00000000-0005-0000-0000-0000A02B0000}"/>
    <cellStyle name="AggOrange9 4 4 2 2 4 9" xfId="39326" xr:uid="{00000000-0005-0000-0000-0000A12B0000}"/>
    <cellStyle name="AggOrange9 4 4 2 2 5" xfId="8291" xr:uid="{00000000-0005-0000-0000-0000A22B0000}"/>
    <cellStyle name="AggOrange9 4 4 2 2 6" xfId="12207" xr:uid="{00000000-0005-0000-0000-0000A32B0000}"/>
    <cellStyle name="AggOrange9 4 4 2 2 7" xfId="16300" xr:uid="{00000000-0005-0000-0000-0000A42B0000}"/>
    <cellStyle name="AggOrange9 4 4 2 2 8" xfId="20243" xr:uid="{00000000-0005-0000-0000-0000A52B0000}"/>
    <cellStyle name="AggOrange9 4 4 2 2 9" xfId="24261" xr:uid="{00000000-0005-0000-0000-0000A62B0000}"/>
    <cellStyle name="AggOrange9 4 4 2 3" xfId="3206" xr:uid="{00000000-0005-0000-0000-0000A72B0000}"/>
    <cellStyle name="AggOrange9 4 4 2 3 10" xfId="32538" xr:uid="{00000000-0005-0000-0000-0000A82B0000}"/>
    <cellStyle name="AggOrange9 4 4 2 3 11" xfId="36445" xr:uid="{00000000-0005-0000-0000-0000A92B0000}"/>
    <cellStyle name="AggOrange9 4 4 2 3 12" xfId="40235" xr:uid="{00000000-0005-0000-0000-0000AA2B0000}"/>
    <cellStyle name="AggOrange9 4 4 2 3 2" xfId="5507" xr:uid="{00000000-0005-0000-0000-0000AB2B0000}"/>
    <cellStyle name="AggOrange9 4 4 2 3 2 10" xfId="42491" xr:uid="{00000000-0005-0000-0000-0000AC2B0000}"/>
    <cellStyle name="AggOrange9 4 4 2 3 2 2" xfId="11035" xr:uid="{00000000-0005-0000-0000-0000AD2B0000}"/>
    <cellStyle name="AggOrange9 4 4 2 3 2 3" xfId="14942" xr:uid="{00000000-0005-0000-0000-0000AE2B0000}"/>
    <cellStyle name="AggOrange9 4 4 2 3 2 4" xfId="19034" xr:uid="{00000000-0005-0000-0000-0000AF2B0000}"/>
    <cellStyle name="AggOrange9 4 4 2 3 2 5" xfId="22964" xr:uid="{00000000-0005-0000-0000-0000B02B0000}"/>
    <cellStyle name="AggOrange9 4 4 2 3 2 6" xfId="26990" xr:uid="{00000000-0005-0000-0000-0000B12B0000}"/>
    <cellStyle name="AggOrange9 4 4 2 3 2 7" xfId="30979" xr:uid="{00000000-0005-0000-0000-0000B22B0000}"/>
    <cellStyle name="AggOrange9 4 4 2 3 2 8" xfId="34810" xr:uid="{00000000-0005-0000-0000-0000B32B0000}"/>
    <cellStyle name="AggOrange9 4 4 2 3 2 9" xfId="38701" xr:uid="{00000000-0005-0000-0000-0000B42B0000}"/>
    <cellStyle name="AggOrange9 4 4 2 3 3" xfId="4879" xr:uid="{00000000-0005-0000-0000-0000B52B0000}"/>
    <cellStyle name="AggOrange9 4 4 2 3 3 10" xfId="41863" xr:uid="{00000000-0005-0000-0000-0000B62B0000}"/>
    <cellStyle name="AggOrange9 4 4 2 3 3 2" xfId="10407" xr:uid="{00000000-0005-0000-0000-0000B72B0000}"/>
    <cellStyle name="AggOrange9 4 4 2 3 3 3" xfId="14314" xr:uid="{00000000-0005-0000-0000-0000B82B0000}"/>
    <cellStyle name="AggOrange9 4 4 2 3 3 4" xfId="18406" xr:uid="{00000000-0005-0000-0000-0000B92B0000}"/>
    <cellStyle name="AggOrange9 4 4 2 3 3 5" xfId="22336" xr:uid="{00000000-0005-0000-0000-0000BA2B0000}"/>
    <cellStyle name="AggOrange9 4 4 2 3 3 6" xfId="26362" xr:uid="{00000000-0005-0000-0000-0000BB2B0000}"/>
    <cellStyle name="AggOrange9 4 4 2 3 3 7" xfId="30351" xr:uid="{00000000-0005-0000-0000-0000BC2B0000}"/>
    <cellStyle name="AggOrange9 4 4 2 3 3 8" xfId="34182" xr:uid="{00000000-0005-0000-0000-0000BD2B0000}"/>
    <cellStyle name="AggOrange9 4 4 2 3 3 9" xfId="38073" xr:uid="{00000000-0005-0000-0000-0000BE2B0000}"/>
    <cellStyle name="AggOrange9 4 4 2 3 4" xfId="8741" xr:uid="{00000000-0005-0000-0000-0000BF2B0000}"/>
    <cellStyle name="AggOrange9 4 4 2 3 5" xfId="12657" xr:uid="{00000000-0005-0000-0000-0000C02B0000}"/>
    <cellStyle name="AggOrange9 4 4 2 3 6" xfId="16750" xr:uid="{00000000-0005-0000-0000-0000C12B0000}"/>
    <cellStyle name="AggOrange9 4 4 2 3 7" xfId="20693" xr:uid="{00000000-0005-0000-0000-0000C22B0000}"/>
    <cellStyle name="AggOrange9 4 4 2 3 8" xfId="24711" xr:uid="{00000000-0005-0000-0000-0000C32B0000}"/>
    <cellStyle name="AggOrange9 4 4 2 3 9" xfId="28715" xr:uid="{00000000-0005-0000-0000-0000C42B0000}"/>
    <cellStyle name="AggOrange9 4 4 2 4" xfId="3701" xr:uid="{00000000-0005-0000-0000-0000C52B0000}"/>
    <cellStyle name="AggOrange9 4 4 2 4 10" xfId="40685" xr:uid="{00000000-0005-0000-0000-0000C62B0000}"/>
    <cellStyle name="AggOrange9 4 4 2 4 2" xfId="9229" xr:uid="{00000000-0005-0000-0000-0000C72B0000}"/>
    <cellStyle name="AggOrange9 4 4 2 4 3" xfId="13136" xr:uid="{00000000-0005-0000-0000-0000C82B0000}"/>
    <cellStyle name="AggOrange9 4 4 2 4 4" xfId="17228" xr:uid="{00000000-0005-0000-0000-0000C92B0000}"/>
    <cellStyle name="AggOrange9 4 4 2 4 5" xfId="21158" xr:uid="{00000000-0005-0000-0000-0000CA2B0000}"/>
    <cellStyle name="AggOrange9 4 4 2 4 6" xfId="25184" xr:uid="{00000000-0005-0000-0000-0000CB2B0000}"/>
    <cellStyle name="AggOrange9 4 4 2 4 7" xfId="29173" xr:uid="{00000000-0005-0000-0000-0000CC2B0000}"/>
    <cellStyle name="AggOrange9 4 4 2 4 8" xfId="33004" xr:uid="{00000000-0005-0000-0000-0000CD2B0000}"/>
    <cellStyle name="AggOrange9 4 4 2 4 9" xfId="36895" xr:uid="{00000000-0005-0000-0000-0000CE2B0000}"/>
    <cellStyle name="AggOrange9 4 4 2 5" xfId="5681" xr:uid="{00000000-0005-0000-0000-0000CF2B0000}"/>
    <cellStyle name="AggOrange9 4 4 2 5 10" xfId="42665" xr:uid="{00000000-0005-0000-0000-0000D02B0000}"/>
    <cellStyle name="AggOrange9 4 4 2 5 2" xfId="11209" xr:uid="{00000000-0005-0000-0000-0000D12B0000}"/>
    <cellStyle name="AggOrange9 4 4 2 5 3" xfId="15116" xr:uid="{00000000-0005-0000-0000-0000D22B0000}"/>
    <cellStyle name="AggOrange9 4 4 2 5 4" xfId="19208" xr:uid="{00000000-0005-0000-0000-0000D32B0000}"/>
    <cellStyle name="AggOrange9 4 4 2 5 5" xfId="23138" xr:uid="{00000000-0005-0000-0000-0000D42B0000}"/>
    <cellStyle name="AggOrange9 4 4 2 5 6" xfId="27164" xr:uid="{00000000-0005-0000-0000-0000D52B0000}"/>
    <cellStyle name="AggOrange9 4 4 2 5 7" xfId="31153" xr:uid="{00000000-0005-0000-0000-0000D62B0000}"/>
    <cellStyle name="AggOrange9 4 4 2 5 8" xfId="34984" xr:uid="{00000000-0005-0000-0000-0000D72B0000}"/>
    <cellStyle name="AggOrange9 4 4 2 5 9" xfId="38875" xr:uid="{00000000-0005-0000-0000-0000D82B0000}"/>
    <cellStyle name="AggOrange9 4 4 2 6" xfId="6694" xr:uid="{00000000-0005-0000-0000-0000D92B0000}"/>
    <cellStyle name="AggOrange9 4 4 2 7" xfId="7956" xr:uid="{00000000-0005-0000-0000-0000DA2B0000}"/>
    <cellStyle name="AggOrange9 4 4 2 8" xfId="7216" xr:uid="{00000000-0005-0000-0000-0000DB2B0000}"/>
    <cellStyle name="AggOrange9 4 4 2 9" xfId="16022" xr:uid="{00000000-0005-0000-0000-0000DC2B0000}"/>
    <cellStyle name="AggOrange9 4 4 3" xfId="2755" xr:uid="{00000000-0005-0000-0000-0000DD2B0000}"/>
    <cellStyle name="AggOrange9 4 4 3 10" xfId="28264" xr:uid="{00000000-0005-0000-0000-0000DE2B0000}"/>
    <cellStyle name="AggOrange9 4 4 3 11" xfId="32087" xr:uid="{00000000-0005-0000-0000-0000DF2B0000}"/>
    <cellStyle name="AggOrange9 4 4 3 12" xfId="35994" xr:uid="{00000000-0005-0000-0000-0000E02B0000}"/>
    <cellStyle name="AggOrange9 4 4 3 13" xfId="39784" xr:uid="{00000000-0005-0000-0000-0000E12B0000}"/>
    <cellStyle name="AggOrange9 4 4 3 2" xfId="5056" xr:uid="{00000000-0005-0000-0000-0000E22B0000}"/>
    <cellStyle name="AggOrange9 4 4 3 2 10" xfId="42040" xr:uid="{00000000-0005-0000-0000-0000E32B0000}"/>
    <cellStyle name="AggOrange9 4 4 3 2 2" xfId="10584" xr:uid="{00000000-0005-0000-0000-0000E42B0000}"/>
    <cellStyle name="AggOrange9 4 4 3 2 3" xfId="14491" xr:uid="{00000000-0005-0000-0000-0000E52B0000}"/>
    <cellStyle name="AggOrange9 4 4 3 2 4" xfId="18583" xr:uid="{00000000-0005-0000-0000-0000E62B0000}"/>
    <cellStyle name="AggOrange9 4 4 3 2 5" xfId="22513" xr:uid="{00000000-0005-0000-0000-0000E72B0000}"/>
    <cellStyle name="AggOrange9 4 4 3 2 6" xfId="26539" xr:uid="{00000000-0005-0000-0000-0000E82B0000}"/>
    <cellStyle name="AggOrange9 4 4 3 2 7" xfId="30528" xr:uid="{00000000-0005-0000-0000-0000E92B0000}"/>
    <cellStyle name="AggOrange9 4 4 3 2 8" xfId="34359" xr:uid="{00000000-0005-0000-0000-0000EA2B0000}"/>
    <cellStyle name="AggOrange9 4 4 3 2 9" xfId="38250" xr:uid="{00000000-0005-0000-0000-0000EB2B0000}"/>
    <cellStyle name="AggOrange9 4 4 3 3" xfId="4428" xr:uid="{00000000-0005-0000-0000-0000EC2B0000}"/>
    <cellStyle name="AggOrange9 4 4 3 3 10" xfId="41412" xr:uid="{00000000-0005-0000-0000-0000ED2B0000}"/>
    <cellStyle name="AggOrange9 4 4 3 3 2" xfId="9956" xr:uid="{00000000-0005-0000-0000-0000EE2B0000}"/>
    <cellStyle name="AggOrange9 4 4 3 3 3" xfId="13863" xr:uid="{00000000-0005-0000-0000-0000EF2B0000}"/>
    <cellStyle name="AggOrange9 4 4 3 3 4" xfId="17955" xr:uid="{00000000-0005-0000-0000-0000F02B0000}"/>
    <cellStyle name="AggOrange9 4 4 3 3 5" xfId="21885" xr:uid="{00000000-0005-0000-0000-0000F12B0000}"/>
    <cellStyle name="AggOrange9 4 4 3 3 6" xfId="25911" xr:uid="{00000000-0005-0000-0000-0000F22B0000}"/>
    <cellStyle name="AggOrange9 4 4 3 3 7" xfId="29900" xr:uid="{00000000-0005-0000-0000-0000F32B0000}"/>
    <cellStyle name="AggOrange9 4 4 3 3 8" xfId="33731" xr:uid="{00000000-0005-0000-0000-0000F42B0000}"/>
    <cellStyle name="AggOrange9 4 4 3 3 9" xfId="37622" xr:uid="{00000000-0005-0000-0000-0000F52B0000}"/>
    <cellStyle name="AggOrange9 4 4 3 4" xfId="6137" xr:uid="{00000000-0005-0000-0000-0000F62B0000}"/>
    <cellStyle name="AggOrange9 4 4 3 4 10" xfId="43115" xr:uid="{00000000-0005-0000-0000-0000F72B0000}"/>
    <cellStyle name="AggOrange9 4 4 3 4 2" xfId="11666" xr:uid="{00000000-0005-0000-0000-0000F82B0000}"/>
    <cellStyle name="AggOrange9 4 4 3 4 3" xfId="15570" xr:uid="{00000000-0005-0000-0000-0000F92B0000}"/>
    <cellStyle name="AggOrange9 4 4 3 4 4" xfId="19664" xr:uid="{00000000-0005-0000-0000-0000FA2B0000}"/>
    <cellStyle name="AggOrange9 4 4 3 4 5" xfId="23591" xr:uid="{00000000-0005-0000-0000-0000FB2B0000}"/>
    <cellStyle name="AggOrange9 4 4 3 4 6" xfId="27618" xr:uid="{00000000-0005-0000-0000-0000FC2B0000}"/>
    <cellStyle name="AggOrange9 4 4 3 4 7" xfId="31603" xr:uid="{00000000-0005-0000-0000-0000FD2B0000}"/>
    <cellStyle name="AggOrange9 4 4 3 4 8" xfId="35436" xr:uid="{00000000-0005-0000-0000-0000FE2B0000}"/>
    <cellStyle name="AggOrange9 4 4 3 4 9" xfId="39325" xr:uid="{00000000-0005-0000-0000-0000FF2B0000}"/>
    <cellStyle name="AggOrange9 4 4 3 5" xfId="8290" xr:uid="{00000000-0005-0000-0000-0000002C0000}"/>
    <cellStyle name="AggOrange9 4 4 3 6" xfId="12206" xr:uid="{00000000-0005-0000-0000-0000012C0000}"/>
    <cellStyle name="AggOrange9 4 4 3 7" xfId="16299" xr:uid="{00000000-0005-0000-0000-0000022C0000}"/>
    <cellStyle name="AggOrange9 4 4 3 8" xfId="20242" xr:uid="{00000000-0005-0000-0000-0000032C0000}"/>
    <cellStyle name="AggOrange9 4 4 3 9" xfId="24260" xr:uid="{00000000-0005-0000-0000-0000042C0000}"/>
    <cellStyle name="AggOrange9 4 4 4" xfId="3205" xr:uid="{00000000-0005-0000-0000-0000052C0000}"/>
    <cellStyle name="AggOrange9 4 4 4 10" xfId="32537" xr:uid="{00000000-0005-0000-0000-0000062C0000}"/>
    <cellStyle name="AggOrange9 4 4 4 11" xfId="36444" xr:uid="{00000000-0005-0000-0000-0000072C0000}"/>
    <cellStyle name="AggOrange9 4 4 4 12" xfId="40234" xr:uid="{00000000-0005-0000-0000-0000082C0000}"/>
    <cellStyle name="AggOrange9 4 4 4 2" xfId="5506" xr:uid="{00000000-0005-0000-0000-0000092C0000}"/>
    <cellStyle name="AggOrange9 4 4 4 2 10" xfId="42490" xr:uid="{00000000-0005-0000-0000-00000A2C0000}"/>
    <cellStyle name="AggOrange9 4 4 4 2 2" xfId="11034" xr:uid="{00000000-0005-0000-0000-00000B2C0000}"/>
    <cellStyle name="AggOrange9 4 4 4 2 3" xfId="14941" xr:uid="{00000000-0005-0000-0000-00000C2C0000}"/>
    <cellStyle name="AggOrange9 4 4 4 2 4" xfId="19033" xr:uid="{00000000-0005-0000-0000-00000D2C0000}"/>
    <cellStyle name="AggOrange9 4 4 4 2 5" xfId="22963" xr:uid="{00000000-0005-0000-0000-00000E2C0000}"/>
    <cellStyle name="AggOrange9 4 4 4 2 6" xfId="26989" xr:uid="{00000000-0005-0000-0000-00000F2C0000}"/>
    <cellStyle name="AggOrange9 4 4 4 2 7" xfId="30978" xr:uid="{00000000-0005-0000-0000-0000102C0000}"/>
    <cellStyle name="AggOrange9 4 4 4 2 8" xfId="34809" xr:uid="{00000000-0005-0000-0000-0000112C0000}"/>
    <cellStyle name="AggOrange9 4 4 4 2 9" xfId="38700" xr:uid="{00000000-0005-0000-0000-0000122C0000}"/>
    <cellStyle name="AggOrange9 4 4 4 3" xfId="4878" xr:uid="{00000000-0005-0000-0000-0000132C0000}"/>
    <cellStyle name="AggOrange9 4 4 4 3 10" xfId="41862" xr:uid="{00000000-0005-0000-0000-0000142C0000}"/>
    <cellStyle name="AggOrange9 4 4 4 3 2" xfId="10406" xr:uid="{00000000-0005-0000-0000-0000152C0000}"/>
    <cellStyle name="AggOrange9 4 4 4 3 3" xfId="14313" xr:uid="{00000000-0005-0000-0000-0000162C0000}"/>
    <cellStyle name="AggOrange9 4 4 4 3 4" xfId="18405" xr:uid="{00000000-0005-0000-0000-0000172C0000}"/>
    <cellStyle name="AggOrange9 4 4 4 3 5" xfId="22335" xr:uid="{00000000-0005-0000-0000-0000182C0000}"/>
    <cellStyle name="AggOrange9 4 4 4 3 6" xfId="26361" xr:uid="{00000000-0005-0000-0000-0000192C0000}"/>
    <cellStyle name="AggOrange9 4 4 4 3 7" xfId="30350" xr:uid="{00000000-0005-0000-0000-00001A2C0000}"/>
    <cellStyle name="AggOrange9 4 4 4 3 8" xfId="34181" xr:uid="{00000000-0005-0000-0000-00001B2C0000}"/>
    <cellStyle name="AggOrange9 4 4 4 3 9" xfId="38072" xr:uid="{00000000-0005-0000-0000-00001C2C0000}"/>
    <cellStyle name="AggOrange9 4 4 4 4" xfId="8740" xr:uid="{00000000-0005-0000-0000-00001D2C0000}"/>
    <cellStyle name="AggOrange9 4 4 4 5" xfId="12656" xr:uid="{00000000-0005-0000-0000-00001E2C0000}"/>
    <cellStyle name="AggOrange9 4 4 4 6" xfId="16749" xr:uid="{00000000-0005-0000-0000-00001F2C0000}"/>
    <cellStyle name="AggOrange9 4 4 4 7" xfId="20692" xr:uid="{00000000-0005-0000-0000-0000202C0000}"/>
    <cellStyle name="AggOrange9 4 4 4 8" xfId="24710" xr:uid="{00000000-0005-0000-0000-0000212C0000}"/>
    <cellStyle name="AggOrange9 4 4 4 9" xfId="28714" xr:uid="{00000000-0005-0000-0000-0000222C0000}"/>
    <cellStyle name="AggOrange9 4 4 5" xfId="3700" xr:uid="{00000000-0005-0000-0000-0000232C0000}"/>
    <cellStyle name="AggOrange9 4 4 5 10" xfId="40684" xr:uid="{00000000-0005-0000-0000-0000242C0000}"/>
    <cellStyle name="AggOrange9 4 4 5 2" xfId="9228" xr:uid="{00000000-0005-0000-0000-0000252C0000}"/>
    <cellStyle name="AggOrange9 4 4 5 3" xfId="13135" xr:uid="{00000000-0005-0000-0000-0000262C0000}"/>
    <cellStyle name="AggOrange9 4 4 5 4" xfId="17227" xr:uid="{00000000-0005-0000-0000-0000272C0000}"/>
    <cellStyle name="AggOrange9 4 4 5 5" xfId="21157" xr:uid="{00000000-0005-0000-0000-0000282C0000}"/>
    <cellStyle name="AggOrange9 4 4 5 6" xfId="25183" xr:uid="{00000000-0005-0000-0000-0000292C0000}"/>
    <cellStyle name="AggOrange9 4 4 5 7" xfId="29172" xr:uid="{00000000-0005-0000-0000-00002A2C0000}"/>
    <cellStyle name="AggOrange9 4 4 5 8" xfId="33003" xr:uid="{00000000-0005-0000-0000-00002B2C0000}"/>
    <cellStyle name="AggOrange9 4 4 5 9" xfId="36894" xr:uid="{00000000-0005-0000-0000-00002C2C0000}"/>
    <cellStyle name="AggOrange9 4 4 6" xfId="5680" xr:uid="{00000000-0005-0000-0000-00002D2C0000}"/>
    <cellStyle name="AggOrange9 4 4 6 10" xfId="42664" xr:uid="{00000000-0005-0000-0000-00002E2C0000}"/>
    <cellStyle name="AggOrange9 4 4 6 2" xfId="11208" xr:uid="{00000000-0005-0000-0000-00002F2C0000}"/>
    <cellStyle name="AggOrange9 4 4 6 3" xfId="15115" xr:uid="{00000000-0005-0000-0000-0000302C0000}"/>
    <cellStyle name="AggOrange9 4 4 6 4" xfId="19207" xr:uid="{00000000-0005-0000-0000-0000312C0000}"/>
    <cellStyle name="AggOrange9 4 4 6 5" xfId="23137" xr:uid="{00000000-0005-0000-0000-0000322C0000}"/>
    <cellStyle name="AggOrange9 4 4 6 6" xfId="27163" xr:uid="{00000000-0005-0000-0000-0000332C0000}"/>
    <cellStyle name="AggOrange9 4 4 6 7" xfId="31152" xr:uid="{00000000-0005-0000-0000-0000342C0000}"/>
    <cellStyle name="AggOrange9 4 4 6 8" xfId="34983" xr:uid="{00000000-0005-0000-0000-0000352C0000}"/>
    <cellStyle name="AggOrange9 4 4 6 9" xfId="38874" xr:uid="{00000000-0005-0000-0000-0000362C0000}"/>
    <cellStyle name="AggOrange9 4 4 7" xfId="6693" xr:uid="{00000000-0005-0000-0000-0000372C0000}"/>
    <cellStyle name="AggOrange9 4 4 8" xfId="7957" xr:uid="{00000000-0005-0000-0000-0000382C0000}"/>
    <cellStyle name="AggOrange9 4 4 9" xfId="7253" xr:uid="{00000000-0005-0000-0000-0000392C0000}"/>
    <cellStyle name="AggOrange9 4 5" xfId="2750" xr:uid="{00000000-0005-0000-0000-00003A2C0000}"/>
    <cellStyle name="AggOrange9 4 5 10" xfId="28259" xr:uid="{00000000-0005-0000-0000-00003B2C0000}"/>
    <cellStyle name="AggOrange9 4 5 11" xfId="32082" xr:uid="{00000000-0005-0000-0000-00003C2C0000}"/>
    <cellStyle name="AggOrange9 4 5 12" xfId="35989" xr:uid="{00000000-0005-0000-0000-00003D2C0000}"/>
    <cellStyle name="AggOrange9 4 5 13" xfId="39779" xr:uid="{00000000-0005-0000-0000-00003E2C0000}"/>
    <cellStyle name="AggOrange9 4 5 2" xfId="5051" xr:uid="{00000000-0005-0000-0000-00003F2C0000}"/>
    <cellStyle name="AggOrange9 4 5 2 10" xfId="42035" xr:uid="{00000000-0005-0000-0000-0000402C0000}"/>
    <cellStyle name="AggOrange9 4 5 2 2" xfId="10579" xr:uid="{00000000-0005-0000-0000-0000412C0000}"/>
    <cellStyle name="AggOrange9 4 5 2 3" xfId="14486" xr:uid="{00000000-0005-0000-0000-0000422C0000}"/>
    <cellStyle name="AggOrange9 4 5 2 4" xfId="18578" xr:uid="{00000000-0005-0000-0000-0000432C0000}"/>
    <cellStyle name="AggOrange9 4 5 2 5" xfId="22508" xr:uid="{00000000-0005-0000-0000-0000442C0000}"/>
    <cellStyle name="AggOrange9 4 5 2 6" xfId="26534" xr:uid="{00000000-0005-0000-0000-0000452C0000}"/>
    <cellStyle name="AggOrange9 4 5 2 7" xfId="30523" xr:uid="{00000000-0005-0000-0000-0000462C0000}"/>
    <cellStyle name="AggOrange9 4 5 2 8" xfId="34354" xr:uid="{00000000-0005-0000-0000-0000472C0000}"/>
    <cellStyle name="AggOrange9 4 5 2 9" xfId="38245" xr:uid="{00000000-0005-0000-0000-0000482C0000}"/>
    <cellStyle name="AggOrange9 4 5 3" xfId="4423" xr:uid="{00000000-0005-0000-0000-0000492C0000}"/>
    <cellStyle name="AggOrange9 4 5 3 10" xfId="41407" xr:uid="{00000000-0005-0000-0000-00004A2C0000}"/>
    <cellStyle name="AggOrange9 4 5 3 2" xfId="9951" xr:uid="{00000000-0005-0000-0000-00004B2C0000}"/>
    <cellStyle name="AggOrange9 4 5 3 3" xfId="13858" xr:uid="{00000000-0005-0000-0000-00004C2C0000}"/>
    <cellStyle name="AggOrange9 4 5 3 4" xfId="17950" xr:uid="{00000000-0005-0000-0000-00004D2C0000}"/>
    <cellStyle name="AggOrange9 4 5 3 5" xfId="21880" xr:uid="{00000000-0005-0000-0000-00004E2C0000}"/>
    <cellStyle name="AggOrange9 4 5 3 6" xfId="25906" xr:uid="{00000000-0005-0000-0000-00004F2C0000}"/>
    <cellStyle name="AggOrange9 4 5 3 7" xfId="29895" xr:uid="{00000000-0005-0000-0000-0000502C0000}"/>
    <cellStyle name="AggOrange9 4 5 3 8" xfId="33726" xr:uid="{00000000-0005-0000-0000-0000512C0000}"/>
    <cellStyle name="AggOrange9 4 5 3 9" xfId="37617" xr:uid="{00000000-0005-0000-0000-0000522C0000}"/>
    <cellStyle name="AggOrange9 4 5 4" xfId="6132" xr:uid="{00000000-0005-0000-0000-0000532C0000}"/>
    <cellStyle name="AggOrange9 4 5 4 10" xfId="43110" xr:uid="{00000000-0005-0000-0000-0000542C0000}"/>
    <cellStyle name="AggOrange9 4 5 4 2" xfId="11661" xr:uid="{00000000-0005-0000-0000-0000552C0000}"/>
    <cellStyle name="AggOrange9 4 5 4 3" xfId="15565" xr:uid="{00000000-0005-0000-0000-0000562C0000}"/>
    <cellStyle name="AggOrange9 4 5 4 4" xfId="19659" xr:uid="{00000000-0005-0000-0000-0000572C0000}"/>
    <cellStyle name="AggOrange9 4 5 4 5" xfId="23586" xr:uid="{00000000-0005-0000-0000-0000582C0000}"/>
    <cellStyle name="AggOrange9 4 5 4 6" xfId="27613" xr:uid="{00000000-0005-0000-0000-0000592C0000}"/>
    <cellStyle name="AggOrange9 4 5 4 7" xfId="31598" xr:uid="{00000000-0005-0000-0000-00005A2C0000}"/>
    <cellStyle name="AggOrange9 4 5 4 8" xfId="35431" xr:uid="{00000000-0005-0000-0000-00005B2C0000}"/>
    <cellStyle name="AggOrange9 4 5 4 9" xfId="39320" xr:uid="{00000000-0005-0000-0000-00005C2C0000}"/>
    <cellStyle name="AggOrange9 4 5 5" xfId="8285" xr:uid="{00000000-0005-0000-0000-00005D2C0000}"/>
    <cellStyle name="AggOrange9 4 5 6" xfId="12201" xr:uid="{00000000-0005-0000-0000-00005E2C0000}"/>
    <cellStyle name="AggOrange9 4 5 7" xfId="16294" xr:uid="{00000000-0005-0000-0000-00005F2C0000}"/>
    <cellStyle name="AggOrange9 4 5 8" xfId="20237" xr:uid="{00000000-0005-0000-0000-0000602C0000}"/>
    <cellStyle name="AggOrange9 4 5 9" xfId="24255" xr:uid="{00000000-0005-0000-0000-0000612C0000}"/>
    <cellStyle name="AggOrange9 4 6" xfId="3200" xr:uid="{00000000-0005-0000-0000-0000622C0000}"/>
    <cellStyle name="AggOrange9 4 6 10" xfId="32532" xr:uid="{00000000-0005-0000-0000-0000632C0000}"/>
    <cellStyle name="AggOrange9 4 6 11" xfId="36439" xr:uid="{00000000-0005-0000-0000-0000642C0000}"/>
    <cellStyle name="AggOrange9 4 6 12" xfId="40229" xr:uid="{00000000-0005-0000-0000-0000652C0000}"/>
    <cellStyle name="AggOrange9 4 6 2" xfId="5501" xr:uid="{00000000-0005-0000-0000-0000662C0000}"/>
    <cellStyle name="AggOrange9 4 6 2 10" xfId="42485" xr:uid="{00000000-0005-0000-0000-0000672C0000}"/>
    <cellStyle name="AggOrange9 4 6 2 2" xfId="11029" xr:uid="{00000000-0005-0000-0000-0000682C0000}"/>
    <cellStyle name="AggOrange9 4 6 2 3" xfId="14936" xr:uid="{00000000-0005-0000-0000-0000692C0000}"/>
    <cellStyle name="AggOrange9 4 6 2 4" xfId="19028" xr:uid="{00000000-0005-0000-0000-00006A2C0000}"/>
    <cellStyle name="AggOrange9 4 6 2 5" xfId="22958" xr:uid="{00000000-0005-0000-0000-00006B2C0000}"/>
    <cellStyle name="AggOrange9 4 6 2 6" xfId="26984" xr:uid="{00000000-0005-0000-0000-00006C2C0000}"/>
    <cellStyle name="AggOrange9 4 6 2 7" xfId="30973" xr:uid="{00000000-0005-0000-0000-00006D2C0000}"/>
    <cellStyle name="AggOrange9 4 6 2 8" xfId="34804" xr:uid="{00000000-0005-0000-0000-00006E2C0000}"/>
    <cellStyle name="AggOrange9 4 6 2 9" xfId="38695" xr:uid="{00000000-0005-0000-0000-00006F2C0000}"/>
    <cellStyle name="AggOrange9 4 6 3" xfId="4873" xr:uid="{00000000-0005-0000-0000-0000702C0000}"/>
    <cellStyle name="AggOrange9 4 6 3 10" xfId="41857" xr:uid="{00000000-0005-0000-0000-0000712C0000}"/>
    <cellStyle name="AggOrange9 4 6 3 2" xfId="10401" xr:uid="{00000000-0005-0000-0000-0000722C0000}"/>
    <cellStyle name="AggOrange9 4 6 3 3" xfId="14308" xr:uid="{00000000-0005-0000-0000-0000732C0000}"/>
    <cellStyle name="AggOrange9 4 6 3 4" xfId="18400" xr:uid="{00000000-0005-0000-0000-0000742C0000}"/>
    <cellStyle name="AggOrange9 4 6 3 5" xfId="22330" xr:uid="{00000000-0005-0000-0000-0000752C0000}"/>
    <cellStyle name="AggOrange9 4 6 3 6" xfId="26356" xr:uid="{00000000-0005-0000-0000-0000762C0000}"/>
    <cellStyle name="AggOrange9 4 6 3 7" xfId="30345" xr:uid="{00000000-0005-0000-0000-0000772C0000}"/>
    <cellStyle name="AggOrange9 4 6 3 8" xfId="34176" xr:uid="{00000000-0005-0000-0000-0000782C0000}"/>
    <cellStyle name="AggOrange9 4 6 3 9" xfId="38067" xr:uid="{00000000-0005-0000-0000-0000792C0000}"/>
    <cellStyle name="AggOrange9 4 6 4" xfId="8735" xr:uid="{00000000-0005-0000-0000-00007A2C0000}"/>
    <cellStyle name="AggOrange9 4 6 5" xfId="12651" xr:uid="{00000000-0005-0000-0000-00007B2C0000}"/>
    <cellStyle name="AggOrange9 4 6 6" xfId="16744" xr:uid="{00000000-0005-0000-0000-00007C2C0000}"/>
    <cellStyle name="AggOrange9 4 6 7" xfId="20687" xr:uid="{00000000-0005-0000-0000-00007D2C0000}"/>
    <cellStyle name="AggOrange9 4 6 8" xfId="24705" xr:uid="{00000000-0005-0000-0000-00007E2C0000}"/>
    <cellStyle name="AggOrange9 4 6 9" xfId="28709" xr:uid="{00000000-0005-0000-0000-00007F2C0000}"/>
    <cellStyle name="AggOrange9 4 7" xfId="3695" xr:uid="{00000000-0005-0000-0000-0000802C0000}"/>
    <cellStyle name="AggOrange9 4 7 10" xfId="40679" xr:uid="{00000000-0005-0000-0000-0000812C0000}"/>
    <cellStyle name="AggOrange9 4 7 2" xfId="9223" xr:uid="{00000000-0005-0000-0000-0000822C0000}"/>
    <cellStyle name="AggOrange9 4 7 3" xfId="13130" xr:uid="{00000000-0005-0000-0000-0000832C0000}"/>
    <cellStyle name="AggOrange9 4 7 4" xfId="17222" xr:uid="{00000000-0005-0000-0000-0000842C0000}"/>
    <cellStyle name="AggOrange9 4 7 5" xfId="21152" xr:uid="{00000000-0005-0000-0000-0000852C0000}"/>
    <cellStyle name="AggOrange9 4 7 6" xfId="25178" xr:uid="{00000000-0005-0000-0000-0000862C0000}"/>
    <cellStyle name="AggOrange9 4 7 7" xfId="29167" xr:uid="{00000000-0005-0000-0000-0000872C0000}"/>
    <cellStyle name="AggOrange9 4 7 8" xfId="32998" xr:uid="{00000000-0005-0000-0000-0000882C0000}"/>
    <cellStyle name="AggOrange9 4 7 9" xfId="36889" xr:uid="{00000000-0005-0000-0000-0000892C0000}"/>
    <cellStyle name="AggOrange9 4 8" xfId="5675" xr:uid="{00000000-0005-0000-0000-00008A2C0000}"/>
    <cellStyle name="AggOrange9 4 8 10" xfId="42659" xr:uid="{00000000-0005-0000-0000-00008B2C0000}"/>
    <cellStyle name="AggOrange9 4 8 2" xfId="11203" xr:uid="{00000000-0005-0000-0000-00008C2C0000}"/>
    <cellStyle name="AggOrange9 4 8 3" xfId="15110" xr:uid="{00000000-0005-0000-0000-00008D2C0000}"/>
    <cellStyle name="AggOrange9 4 8 4" xfId="19202" xr:uid="{00000000-0005-0000-0000-00008E2C0000}"/>
    <cellStyle name="AggOrange9 4 8 5" xfId="23132" xr:uid="{00000000-0005-0000-0000-00008F2C0000}"/>
    <cellStyle name="AggOrange9 4 8 6" xfId="27158" xr:uid="{00000000-0005-0000-0000-0000902C0000}"/>
    <cellStyle name="AggOrange9 4 8 7" xfId="31147" xr:uid="{00000000-0005-0000-0000-0000912C0000}"/>
    <cellStyle name="AggOrange9 4 8 8" xfId="34978" xr:uid="{00000000-0005-0000-0000-0000922C0000}"/>
    <cellStyle name="AggOrange9 4 8 9" xfId="38869" xr:uid="{00000000-0005-0000-0000-0000932C0000}"/>
    <cellStyle name="AggOrange9 4 9" xfId="6688" xr:uid="{00000000-0005-0000-0000-0000942C0000}"/>
    <cellStyle name="AggOrange9 5" xfId="243" xr:uid="{00000000-0005-0000-0000-0000952C0000}"/>
    <cellStyle name="AggOrange9 5 10" xfId="6491" xr:uid="{00000000-0005-0000-0000-0000962C0000}"/>
    <cellStyle name="AggOrange9 5 11" xfId="23933" xr:uid="{00000000-0005-0000-0000-0000972C0000}"/>
    <cellStyle name="AggOrange9 5 12" xfId="28016" xr:uid="{00000000-0005-0000-0000-0000982C0000}"/>
    <cellStyle name="AggOrange9 5 13" xfId="24032" xr:uid="{00000000-0005-0000-0000-0000992C0000}"/>
    <cellStyle name="AggOrange9 5 14" xfId="35778" xr:uid="{00000000-0005-0000-0000-00009A2C0000}"/>
    <cellStyle name="AggOrange9 5 2" xfId="2757" xr:uid="{00000000-0005-0000-0000-00009B2C0000}"/>
    <cellStyle name="AggOrange9 5 2 10" xfId="28266" xr:uid="{00000000-0005-0000-0000-00009C2C0000}"/>
    <cellStyle name="AggOrange9 5 2 11" xfId="32089" xr:uid="{00000000-0005-0000-0000-00009D2C0000}"/>
    <cellStyle name="AggOrange9 5 2 12" xfId="35996" xr:uid="{00000000-0005-0000-0000-00009E2C0000}"/>
    <cellStyle name="AggOrange9 5 2 13" xfId="39786" xr:uid="{00000000-0005-0000-0000-00009F2C0000}"/>
    <cellStyle name="AggOrange9 5 2 2" xfId="5058" xr:uid="{00000000-0005-0000-0000-0000A02C0000}"/>
    <cellStyle name="AggOrange9 5 2 2 10" xfId="42042" xr:uid="{00000000-0005-0000-0000-0000A12C0000}"/>
    <cellStyle name="AggOrange9 5 2 2 2" xfId="10586" xr:uid="{00000000-0005-0000-0000-0000A22C0000}"/>
    <cellStyle name="AggOrange9 5 2 2 3" xfId="14493" xr:uid="{00000000-0005-0000-0000-0000A32C0000}"/>
    <cellStyle name="AggOrange9 5 2 2 4" xfId="18585" xr:uid="{00000000-0005-0000-0000-0000A42C0000}"/>
    <cellStyle name="AggOrange9 5 2 2 5" xfId="22515" xr:uid="{00000000-0005-0000-0000-0000A52C0000}"/>
    <cellStyle name="AggOrange9 5 2 2 6" xfId="26541" xr:uid="{00000000-0005-0000-0000-0000A62C0000}"/>
    <cellStyle name="AggOrange9 5 2 2 7" xfId="30530" xr:uid="{00000000-0005-0000-0000-0000A72C0000}"/>
    <cellStyle name="AggOrange9 5 2 2 8" xfId="34361" xr:uid="{00000000-0005-0000-0000-0000A82C0000}"/>
    <cellStyle name="AggOrange9 5 2 2 9" xfId="38252" xr:uid="{00000000-0005-0000-0000-0000A92C0000}"/>
    <cellStyle name="AggOrange9 5 2 3" xfId="4430" xr:uid="{00000000-0005-0000-0000-0000AA2C0000}"/>
    <cellStyle name="AggOrange9 5 2 3 10" xfId="41414" xr:uid="{00000000-0005-0000-0000-0000AB2C0000}"/>
    <cellStyle name="AggOrange9 5 2 3 2" xfId="9958" xr:uid="{00000000-0005-0000-0000-0000AC2C0000}"/>
    <cellStyle name="AggOrange9 5 2 3 3" xfId="13865" xr:uid="{00000000-0005-0000-0000-0000AD2C0000}"/>
    <cellStyle name="AggOrange9 5 2 3 4" xfId="17957" xr:uid="{00000000-0005-0000-0000-0000AE2C0000}"/>
    <cellStyle name="AggOrange9 5 2 3 5" xfId="21887" xr:uid="{00000000-0005-0000-0000-0000AF2C0000}"/>
    <cellStyle name="AggOrange9 5 2 3 6" xfId="25913" xr:uid="{00000000-0005-0000-0000-0000B02C0000}"/>
    <cellStyle name="AggOrange9 5 2 3 7" xfId="29902" xr:uid="{00000000-0005-0000-0000-0000B12C0000}"/>
    <cellStyle name="AggOrange9 5 2 3 8" xfId="33733" xr:uid="{00000000-0005-0000-0000-0000B22C0000}"/>
    <cellStyle name="AggOrange9 5 2 3 9" xfId="37624" xr:uid="{00000000-0005-0000-0000-0000B32C0000}"/>
    <cellStyle name="AggOrange9 5 2 4" xfId="6139" xr:uid="{00000000-0005-0000-0000-0000B42C0000}"/>
    <cellStyle name="AggOrange9 5 2 4 10" xfId="43117" xr:uid="{00000000-0005-0000-0000-0000B52C0000}"/>
    <cellStyle name="AggOrange9 5 2 4 2" xfId="11668" xr:uid="{00000000-0005-0000-0000-0000B62C0000}"/>
    <cellStyle name="AggOrange9 5 2 4 3" xfId="15572" xr:uid="{00000000-0005-0000-0000-0000B72C0000}"/>
    <cellStyle name="AggOrange9 5 2 4 4" xfId="19666" xr:uid="{00000000-0005-0000-0000-0000B82C0000}"/>
    <cellStyle name="AggOrange9 5 2 4 5" xfId="23593" xr:uid="{00000000-0005-0000-0000-0000B92C0000}"/>
    <cellStyle name="AggOrange9 5 2 4 6" xfId="27620" xr:uid="{00000000-0005-0000-0000-0000BA2C0000}"/>
    <cellStyle name="AggOrange9 5 2 4 7" xfId="31605" xr:uid="{00000000-0005-0000-0000-0000BB2C0000}"/>
    <cellStyle name="AggOrange9 5 2 4 8" xfId="35438" xr:uid="{00000000-0005-0000-0000-0000BC2C0000}"/>
    <cellStyle name="AggOrange9 5 2 4 9" xfId="39327" xr:uid="{00000000-0005-0000-0000-0000BD2C0000}"/>
    <cellStyle name="AggOrange9 5 2 5" xfId="8292" xr:uid="{00000000-0005-0000-0000-0000BE2C0000}"/>
    <cellStyle name="AggOrange9 5 2 6" xfId="12208" xr:uid="{00000000-0005-0000-0000-0000BF2C0000}"/>
    <cellStyle name="AggOrange9 5 2 7" xfId="16301" xr:uid="{00000000-0005-0000-0000-0000C02C0000}"/>
    <cellStyle name="AggOrange9 5 2 8" xfId="20244" xr:uid="{00000000-0005-0000-0000-0000C12C0000}"/>
    <cellStyle name="AggOrange9 5 2 9" xfId="24262" xr:uid="{00000000-0005-0000-0000-0000C22C0000}"/>
    <cellStyle name="AggOrange9 5 3" xfId="3207" xr:uid="{00000000-0005-0000-0000-0000C32C0000}"/>
    <cellStyle name="AggOrange9 5 3 10" xfId="32539" xr:uid="{00000000-0005-0000-0000-0000C42C0000}"/>
    <cellStyle name="AggOrange9 5 3 11" xfId="36446" xr:uid="{00000000-0005-0000-0000-0000C52C0000}"/>
    <cellStyle name="AggOrange9 5 3 12" xfId="40236" xr:uid="{00000000-0005-0000-0000-0000C62C0000}"/>
    <cellStyle name="AggOrange9 5 3 2" xfId="5508" xr:uid="{00000000-0005-0000-0000-0000C72C0000}"/>
    <cellStyle name="AggOrange9 5 3 2 10" xfId="42492" xr:uid="{00000000-0005-0000-0000-0000C82C0000}"/>
    <cellStyle name="AggOrange9 5 3 2 2" xfId="11036" xr:uid="{00000000-0005-0000-0000-0000C92C0000}"/>
    <cellStyle name="AggOrange9 5 3 2 3" xfId="14943" xr:uid="{00000000-0005-0000-0000-0000CA2C0000}"/>
    <cellStyle name="AggOrange9 5 3 2 4" xfId="19035" xr:uid="{00000000-0005-0000-0000-0000CB2C0000}"/>
    <cellStyle name="AggOrange9 5 3 2 5" xfId="22965" xr:uid="{00000000-0005-0000-0000-0000CC2C0000}"/>
    <cellStyle name="AggOrange9 5 3 2 6" xfId="26991" xr:uid="{00000000-0005-0000-0000-0000CD2C0000}"/>
    <cellStyle name="AggOrange9 5 3 2 7" xfId="30980" xr:uid="{00000000-0005-0000-0000-0000CE2C0000}"/>
    <cellStyle name="AggOrange9 5 3 2 8" xfId="34811" xr:uid="{00000000-0005-0000-0000-0000CF2C0000}"/>
    <cellStyle name="AggOrange9 5 3 2 9" xfId="38702" xr:uid="{00000000-0005-0000-0000-0000D02C0000}"/>
    <cellStyle name="AggOrange9 5 3 3" xfId="4880" xr:uid="{00000000-0005-0000-0000-0000D12C0000}"/>
    <cellStyle name="AggOrange9 5 3 3 10" xfId="41864" xr:uid="{00000000-0005-0000-0000-0000D22C0000}"/>
    <cellStyle name="AggOrange9 5 3 3 2" xfId="10408" xr:uid="{00000000-0005-0000-0000-0000D32C0000}"/>
    <cellStyle name="AggOrange9 5 3 3 3" xfId="14315" xr:uid="{00000000-0005-0000-0000-0000D42C0000}"/>
    <cellStyle name="AggOrange9 5 3 3 4" xfId="18407" xr:uid="{00000000-0005-0000-0000-0000D52C0000}"/>
    <cellStyle name="AggOrange9 5 3 3 5" xfId="22337" xr:uid="{00000000-0005-0000-0000-0000D62C0000}"/>
    <cellStyle name="AggOrange9 5 3 3 6" xfId="26363" xr:uid="{00000000-0005-0000-0000-0000D72C0000}"/>
    <cellStyle name="AggOrange9 5 3 3 7" xfId="30352" xr:uid="{00000000-0005-0000-0000-0000D82C0000}"/>
    <cellStyle name="AggOrange9 5 3 3 8" xfId="34183" xr:uid="{00000000-0005-0000-0000-0000D92C0000}"/>
    <cellStyle name="AggOrange9 5 3 3 9" xfId="38074" xr:uid="{00000000-0005-0000-0000-0000DA2C0000}"/>
    <cellStyle name="AggOrange9 5 3 4" xfId="8742" xr:uid="{00000000-0005-0000-0000-0000DB2C0000}"/>
    <cellStyle name="AggOrange9 5 3 5" xfId="12658" xr:uid="{00000000-0005-0000-0000-0000DC2C0000}"/>
    <cellStyle name="AggOrange9 5 3 6" xfId="16751" xr:uid="{00000000-0005-0000-0000-0000DD2C0000}"/>
    <cellStyle name="AggOrange9 5 3 7" xfId="20694" xr:uid="{00000000-0005-0000-0000-0000DE2C0000}"/>
    <cellStyle name="AggOrange9 5 3 8" xfId="24712" xr:uid="{00000000-0005-0000-0000-0000DF2C0000}"/>
    <cellStyle name="AggOrange9 5 3 9" xfId="28716" xr:uid="{00000000-0005-0000-0000-0000E02C0000}"/>
    <cellStyle name="AggOrange9 5 4" xfId="3702" xr:uid="{00000000-0005-0000-0000-0000E12C0000}"/>
    <cellStyle name="AggOrange9 5 4 10" xfId="40686" xr:uid="{00000000-0005-0000-0000-0000E22C0000}"/>
    <cellStyle name="AggOrange9 5 4 2" xfId="9230" xr:uid="{00000000-0005-0000-0000-0000E32C0000}"/>
    <cellStyle name="AggOrange9 5 4 3" xfId="13137" xr:uid="{00000000-0005-0000-0000-0000E42C0000}"/>
    <cellStyle name="AggOrange9 5 4 4" xfId="17229" xr:uid="{00000000-0005-0000-0000-0000E52C0000}"/>
    <cellStyle name="AggOrange9 5 4 5" xfId="21159" xr:uid="{00000000-0005-0000-0000-0000E62C0000}"/>
    <cellStyle name="AggOrange9 5 4 6" xfId="25185" xr:uid="{00000000-0005-0000-0000-0000E72C0000}"/>
    <cellStyle name="AggOrange9 5 4 7" xfId="29174" xr:uid="{00000000-0005-0000-0000-0000E82C0000}"/>
    <cellStyle name="AggOrange9 5 4 8" xfId="33005" xr:uid="{00000000-0005-0000-0000-0000E92C0000}"/>
    <cellStyle name="AggOrange9 5 4 9" xfId="36896" xr:uid="{00000000-0005-0000-0000-0000EA2C0000}"/>
    <cellStyle name="AggOrange9 5 5" xfId="5682" xr:uid="{00000000-0005-0000-0000-0000EB2C0000}"/>
    <cellStyle name="AggOrange9 5 5 10" xfId="42666" xr:uid="{00000000-0005-0000-0000-0000EC2C0000}"/>
    <cellStyle name="AggOrange9 5 5 2" xfId="11210" xr:uid="{00000000-0005-0000-0000-0000ED2C0000}"/>
    <cellStyle name="AggOrange9 5 5 3" xfId="15117" xr:uid="{00000000-0005-0000-0000-0000EE2C0000}"/>
    <cellStyle name="AggOrange9 5 5 4" xfId="19209" xr:uid="{00000000-0005-0000-0000-0000EF2C0000}"/>
    <cellStyle name="AggOrange9 5 5 5" xfId="23139" xr:uid="{00000000-0005-0000-0000-0000F02C0000}"/>
    <cellStyle name="AggOrange9 5 5 6" xfId="27165" xr:uid="{00000000-0005-0000-0000-0000F12C0000}"/>
    <cellStyle name="AggOrange9 5 5 7" xfId="31154" xr:uid="{00000000-0005-0000-0000-0000F22C0000}"/>
    <cellStyle name="AggOrange9 5 5 8" xfId="34985" xr:uid="{00000000-0005-0000-0000-0000F32C0000}"/>
    <cellStyle name="AggOrange9 5 5 9" xfId="38876" xr:uid="{00000000-0005-0000-0000-0000F42C0000}"/>
    <cellStyle name="AggOrange9 5 6" xfId="6695" xr:uid="{00000000-0005-0000-0000-0000F52C0000}"/>
    <cellStyle name="AggOrange9 5 7" xfId="7955" xr:uid="{00000000-0005-0000-0000-0000F62C0000}"/>
    <cellStyle name="AggOrange9 5 8" xfId="7254" xr:uid="{00000000-0005-0000-0000-0000F72C0000}"/>
    <cellStyle name="AggOrange9 5 9" xfId="16021" xr:uid="{00000000-0005-0000-0000-0000F82C0000}"/>
    <cellStyle name="AggOrange9 6" xfId="2733" xr:uid="{00000000-0005-0000-0000-0000F92C0000}"/>
    <cellStyle name="AggOrange9 6 10" xfId="28242" xr:uid="{00000000-0005-0000-0000-0000FA2C0000}"/>
    <cellStyle name="AggOrange9 6 11" xfId="32065" xr:uid="{00000000-0005-0000-0000-0000FB2C0000}"/>
    <cellStyle name="AggOrange9 6 12" xfId="35972" xr:uid="{00000000-0005-0000-0000-0000FC2C0000}"/>
    <cellStyle name="AggOrange9 6 13" xfId="39762" xr:uid="{00000000-0005-0000-0000-0000FD2C0000}"/>
    <cellStyle name="AggOrange9 6 2" xfId="5034" xr:uid="{00000000-0005-0000-0000-0000FE2C0000}"/>
    <cellStyle name="AggOrange9 6 2 10" xfId="42018" xr:uid="{00000000-0005-0000-0000-0000FF2C0000}"/>
    <cellStyle name="AggOrange9 6 2 2" xfId="10562" xr:uid="{00000000-0005-0000-0000-0000002D0000}"/>
    <cellStyle name="AggOrange9 6 2 3" xfId="14469" xr:uid="{00000000-0005-0000-0000-0000012D0000}"/>
    <cellStyle name="AggOrange9 6 2 4" xfId="18561" xr:uid="{00000000-0005-0000-0000-0000022D0000}"/>
    <cellStyle name="AggOrange9 6 2 5" xfId="22491" xr:uid="{00000000-0005-0000-0000-0000032D0000}"/>
    <cellStyle name="AggOrange9 6 2 6" xfId="26517" xr:uid="{00000000-0005-0000-0000-0000042D0000}"/>
    <cellStyle name="AggOrange9 6 2 7" xfId="30506" xr:uid="{00000000-0005-0000-0000-0000052D0000}"/>
    <cellStyle name="AggOrange9 6 2 8" xfId="34337" xr:uid="{00000000-0005-0000-0000-0000062D0000}"/>
    <cellStyle name="AggOrange9 6 2 9" xfId="38228" xr:uid="{00000000-0005-0000-0000-0000072D0000}"/>
    <cellStyle name="AggOrange9 6 3" xfId="4406" xr:uid="{00000000-0005-0000-0000-0000082D0000}"/>
    <cellStyle name="AggOrange9 6 3 10" xfId="41390" xr:uid="{00000000-0005-0000-0000-0000092D0000}"/>
    <cellStyle name="AggOrange9 6 3 2" xfId="9934" xr:uid="{00000000-0005-0000-0000-00000A2D0000}"/>
    <cellStyle name="AggOrange9 6 3 3" xfId="13841" xr:uid="{00000000-0005-0000-0000-00000B2D0000}"/>
    <cellStyle name="AggOrange9 6 3 4" xfId="17933" xr:uid="{00000000-0005-0000-0000-00000C2D0000}"/>
    <cellStyle name="AggOrange9 6 3 5" xfId="21863" xr:uid="{00000000-0005-0000-0000-00000D2D0000}"/>
    <cellStyle name="AggOrange9 6 3 6" xfId="25889" xr:uid="{00000000-0005-0000-0000-00000E2D0000}"/>
    <cellStyle name="AggOrange9 6 3 7" xfId="29878" xr:uid="{00000000-0005-0000-0000-00000F2D0000}"/>
    <cellStyle name="AggOrange9 6 3 8" xfId="33709" xr:uid="{00000000-0005-0000-0000-0000102D0000}"/>
    <cellStyle name="AggOrange9 6 3 9" xfId="37600" xr:uid="{00000000-0005-0000-0000-0000112D0000}"/>
    <cellStyle name="AggOrange9 6 4" xfId="6115" xr:uid="{00000000-0005-0000-0000-0000122D0000}"/>
    <cellStyle name="AggOrange9 6 4 10" xfId="43093" xr:uid="{00000000-0005-0000-0000-0000132D0000}"/>
    <cellStyle name="AggOrange9 6 4 2" xfId="11644" xr:uid="{00000000-0005-0000-0000-0000142D0000}"/>
    <cellStyle name="AggOrange9 6 4 3" xfId="15548" xr:uid="{00000000-0005-0000-0000-0000152D0000}"/>
    <cellStyle name="AggOrange9 6 4 4" xfId="19642" xr:uid="{00000000-0005-0000-0000-0000162D0000}"/>
    <cellStyle name="AggOrange9 6 4 5" xfId="23569" xr:uid="{00000000-0005-0000-0000-0000172D0000}"/>
    <cellStyle name="AggOrange9 6 4 6" xfId="27596" xr:uid="{00000000-0005-0000-0000-0000182D0000}"/>
    <cellStyle name="AggOrange9 6 4 7" xfId="31581" xr:uid="{00000000-0005-0000-0000-0000192D0000}"/>
    <cellStyle name="AggOrange9 6 4 8" xfId="35414" xr:uid="{00000000-0005-0000-0000-00001A2D0000}"/>
    <cellStyle name="AggOrange9 6 4 9" xfId="39303" xr:uid="{00000000-0005-0000-0000-00001B2D0000}"/>
    <cellStyle name="AggOrange9 6 5" xfId="8268" xr:uid="{00000000-0005-0000-0000-00001C2D0000}"/>
    <cellStyle name="AggOrange9 6 6" xfId="12184" xr:uid="{00000000-0005-0000-0000-00001D2D0000}"/>
    <cellStyle name="AggOrange9 6 7" xfId="16277" xr:uid="{00000000-0005-0000-0000-00001E2D0000}"/>
    <cellStyle name="AggOrange9 6 8" xfId="20220" xr:uid="{00000000-0005-0000-0000-00001F2D0000}"/>
    <cellStyle name="AggOrange9 6 9" xfId="24238" xr:uid="{00000000-0005-0000-0000-0000202D0000}"/>
    <cellStyle name="AggOrange9 7" xfId="3183" xr:uid="{00000000-0005-0000-0000-0000212D0000}"/>
    <cellStyle name="AggOrange9 7 10" xfId="32515" xr:uid="{00000000-0005-0000-0000-0000222D0000}"/>
    <cellStyle name="AggOrange9 7 11" xfId="36422" xr:uid="{00000000-0005-0000-0000-0000232D0000}"/>
    <cellStyle name="AggOrange9 7 12" xfId="40212" xr:uid="{00000000-0005-0000-0000-0000242D0000}"/>
    <cellStyle name="AggOrange9 7 2" xfId="5484" xr:uid="{00000000-0005-0000-0000-0000252D0000}"/>
    <cellStyle name="AggOrange9 7 2 10" xfId="42468" xr:uid="{00000000-0005-0000-0000-0000262D0000}"/>
    <cellStyle name="AggOrange9 7 2 2" xfId="11012" xr:uid="{00000000-0005-0000-0000-0000272D0000}"/>
    <cellStyle name="AggOrange9 7 2 3" xfId="14919" xr:uid="{00000000-0005-0000-0000-0000282D0000}"/>
    <cellStyle name="AggOrange9 7 2 4" xfId="19011" xr:uid="{00000000-0005-0000-0000-0000292D0000}"/>
    <cellStyle name="AggOrange9 7 2 5" xfId="22941" xr:uid="{00000000-0005-0000-0000-00002A2D0000}"/>
    <cellStyle name="AggOrange9 7 2 6" xfId="26967" xr:uid="{00000000-0005-0000-0000-00002B2D0000}"/>
    <cellStyle name="AggOrange9 7 2 7" xfId="30956" xr:uid="{00000000-0005-0000-0000-00002C2D0000}"/>
    <cellStyle name="AggOrange9 7 2 8" xfId="34787" xr:uid="{00000000-0005-0000-0000-00002D2D0000}"/>
    <cellStyle name="AggOrange9 7 2 9" xfId="38678" xr:uid="{00000000-0005-0000-0000-00002E2D0000}"/>
    <cellStyle name="AggOrange9 7 3" xfId="4856" xr:uid="{00000000-0005-0000-0000-00002F2D0000}"/>
    <cellStyle name="AggOrange9 7 3 10" xfId="41840" xr:uid="{00000000-0005-0000-0000-0000302D0000}"/>
    <cellStyle name="AggOrange9 7 3 2" xfId="10384" xr:uid="{00000000-0005-0000-0000-0000312D0000}"/>
    <cellStyle name="AggOrange9 7 3 3" xfId="14291" xr:uid="{00000000-0005-0000-0000-0000322D0000}"/>
    <cellStyle name="AggOrange9 7 3 4" xfId="18383" xr:uid="{00000000-0005-0000-0000-0000332D0000}"/>
    <cellStyle name="AggOrange9 7 3 5" xfId="22313" xr:uid="{00000000-0005-0000-0000-0000342D0000}"/>
    <cellStyle name="AggOrange9 7 3 6" xfId="26339" xr:uid="{00000000-0005-0000-0000-0000352D0000}"/>
    <cellStyle name="AggOrange9 7 3 7" xfId="30328" xr:uid="{00000000-0005-0000-0000-0000362D0000}"/>
    <cellStyle name="AggOrange9 7 3 8" xfId="34159" xr:uid="{00000000-0005-0000-0000-0000372D0000}"/>
    <cellStyle name="AggOrange9 7 3 9" xfId="38050" xr:uid="{00000000-0005-0000-0000-0000382D0000}"/>
    <cellStyle name="AggOrange9 7 4" xfId="8718" xr:uid="{00000000-0005-0000-0000-0000392D0000}"/>
    <cellStyle name="AggOrange9 7 5" xfId="12634" xr:uid="{00000000-0005-0000-0000-00003A2D0000}"/>
    <cellStyle name="AggOrange9 7 6" xfId="16727" xr:uid="{00000000-0005-0000-0000-00003B2D0000}"/>
    <cellStyle name="AggOrange9 7 7" xfId="20670" xr:uid="{00000000-0005-0000-0000-00003C2D0000}"/>
    <cellStyle name="AggOrange9 7 8" xfId="24688" xr:uid="{00000000-0005-0000-0000-00003D2D0000}"/>
    <cellStyle name="AggOrange9 7 9" xfId="28692" xr:uid="{00000000-0005-0000-0000-00003E2D0000}"/>
    <cellStyle name="AggOrange9 8" xfId="3678" xr:uid="{00000000-0005-0000-0000-00003F2D0000}"/>
    <cellStyle name="AggOrange9 8 10" xfId="40662" xr:uid="{00000000-0005-0000-0000-0000402D0000}"/>
    <cellStyle name="AggOrange9 8 2" xfId="9206" xr:uid="{00000000-0005-0000-0000-0000412D0000}"/>
    <cellStyle name="AggOrange9 8 3" xfId="13113" xr:uid="{00000000-0005-0000-0000-0000422D0000}"/>
    <cellStyle name="AggOrange9 8 4" xfId="17205" xr:uid="{00000000-0005-0000-0000-0000432D0000}"/>
    <cellStyle name="AggOrange9 8 5" xfId="21135" xr:uid="{00000000-0005-0000-0000-0000442D0000}"/>
    <cellStyle name="AggOrange9 8 6" xfId="25161" xr:uid="{00000000-0005-0000-0000-0000452D0000}"/>
    <cellStyle name="AggOrange9 8 7" xfId="29150" xr:uid="{00000000-0005-0000-0000-0000462D0000}"/>
    <cellStyle name="AggOrange9 8 8" xfId="32981" xr:uid="{00000000-0005-0000-0000-0000472D0000}"/>
    <cellStyle name="AggOrange9 8 9" xfId="36872" xr:uid="{00000000-0005-0000-0000-0000482D0000}"/>
    <cellStyle name="AggOrange9 9" xfId="5658" xr:uid="{00000000-0005-0000-0000-0000492D0000}"/>
    <cellStyle name="AggOrange9 9 10" xfId="42642" xr:uid="{00000000-0005-0000-0000-00004A2D0000}"/>
    <cellStyle name="AggOrange9 9 2" xfId="11186" xr:uid="{00000000-0005-0000-0000-00004B2D0000}"/>
    <cellStyle name="AggOrange9 9 3" xfId="15093" xr:uid="{00000000-0005-0000-0000-00004C2D0000}"/>
    <cellStyle name="AggOrange9 9 4" xfId="19185" xr:uid="{00000000-0005-0000-0000-00004D2D0000}"/>
    <cellStyle name="AggOrange9 9 5" xfId="23115" xr:uid="{00000000-0005-0000-0000-00004E2D0000}"/>
    <cellStyle name="AggOrange9 9 6" xfId="27141" xr:uid="{00000000-0005-0000-0000-00004F2D0000}"/>
    <cellStyle name="AggOrange9 9 7" xfId="31130" xr:uid="{00000000-0005-0000-0000-0000502D0000}"/>
    <cellStyle name="AggOrange9 9 8" xfId="34961" xr:uid="{00000000-0005-0000-0000-0000512D0000}"/>
    <cellStyle name="AggOrange9 9 9" xfId="38852" xr:uid="{00000000-0005-0000-0000-0000522D0000}"/>
    <cellStyle name="AggOrangeLB_2x" xfId="244" xr:uid="{00000000-0005-0000-0000-0000532D0000}"/>
    <cellStyle name="AggOrangeLBorder" xfId="245" xr:uid="{00000000-0005-0000-0000-0000542D0000}"/>
    <cellStyle name="AggOrangeLBorder 2" xfId="246" xr:uid="{00000000-0005-0000-0000-0000552D0000}"/>
    <cellStyle name="AggOrangeLBorder 2 2" xfId="247" xr:uid="{00000000-0005-0000-0000-0000562D0000}"/>
    <cellStyle name="AggOrangeLBorder 2 2 2" xfId="4296" xr:uid="{00000000-0005-0000-0000-0000572D0000}"/>
    <cellStyle name="AggOrangeLBorder 2 2 2 10" xfId="41280" xr:uid="{00000000-0005-0000-0000-0000582D0000}"/>
    <cellStyle name="AggOrangeLBorder 2 2 2 2" xfId="9824" xr:uid="{00000000-0005-0000-0000-0000592D0000}"/>
    <cellStyle name="AggOrangeLBorder 2 2 2 3" xfId="13731" xr:uid="{00000000-0005-0000-0000-00005A2D0000}"/>
    <cellStyle name="AggOrangeLBorder 2 2 2 4" xfId="17823" xr:uid="{00000000-0005-0000-0000-00005B2D0000}"/>
    <cellStyle name="AggOrangeLBorder 2 2 2 5" xfId="21753" xr:uid="{00000000-0005-0000-0000-00005C2D0000}"/>
    <cellStyle name="AggOrangeLBorder 2 2 2 6" xfId="25779" xr:uid="{00000000-0005-0000-0000-00005D2D0000}"/>
    <cellStyle name="AggOrangeLBorder 2 2 2 7" xfId="29768" xr:uid="{00000000-0005-0000-0000-00005E2D0000}"/>
    <cellStyle name="AggOrangeLBorder 2 2 2 8" xfId="33599" xr:uid="{00000000-0005-0000-0000-00005F2D0000}"/>
    <cellStyle name="AggOrangeLBorder 2 2 2 9" xfId="37490" xr:uid="{00000000-0005-0000-0000-0000602D0000}"/>
    <cellStyle name="AggOrangeLBorder 2 2 3" xfId="7951" xr:uid="{00000000-0005-0000-0000-0000612D0000}"/>
    <cellStyle name="AggOrangeLBorder 2 3" xfId="248" xr:uid="{00000000-0005-0000-0000-0000622D0000}"/>
    <cellStyle name="AggOrangeLBorder 2 3 2" xfId="249" xr:uid="{00000000-0005-0000-0000-0000632D0000}"/>
    <cellStyle name="AggOrangeLBorder 2 3 2 2" xfId="250" xr:uid="{00000000-0005-0000-0000-0000642D0000}"/>
    <cellStyle name="AggOrangeLBorder 2 3 2 2 2" xfId="4293" xr:uid="{00000000-0005-0000-0000-0000652D0000}"/>
    <cellStyle name="AggOrangeLBorder 2 3 2 2 2 10" xfId="41277" xr:uid="{00000000-0005-0000-0000-0000662D0000}"/>
    <cellStyle name="AggOrangeLBorder 2 3 2 2 2 2" xfId="9821" xr:uid="{00000000-0005-0000-0000-0000672D0000}"/>
    <cellStyle name="AggOrangeLBorder 2 3 2 2 2 3" xfId="13728" xr:uid="{00000000-0005-0000-0000-0000682D0000}"/>
    <cellStyle name="AggOrangeLBorder 2 3 2 2 2 4" xfId="17820" xr:uid="{00000000-0005-0000-0000-0000692D0000}"/>
    <cellStyle name="AggOrangeLBorder 2 3 2 2 2 5" xfId="21750" xr:uid="{00000000-0005-0000-0000-00006A2D0000}"/>
    <cellStyle name="AggOrangeLBorder 2 3 2 2 2 6" xfId="25776" xr:uid="{00000000-0005-0000-0000-00006B2D0000}"/>
    <cellStyle name="AggOrangeLBorder 2 3 2 2 2 7" xfId="29765" xr:uid="{00000000-0005-0000-0000-00006C2D0000}"/>
    <cellStyle name="AggOrangeLBorder 2 3 2 2 2 8" xfId="33596" xr:uid="{00000000-0005-0000-0000-00006D2D0000}"/>
    <cellStyle name="AggOrangeLBorder 2 3 2 2 2 9" xfId="37487" xr:uid="{00000000-0005-0000-0000-00006E2D0000}"/>
    <cellStyle name="AggOrangeLBorder 2 3 2 2 3" xfId="7948" xr:uid="{00000000-0005-0000-0000-00006F2D0000}"/>
    <cellStyle name="AggOrangeLBorder 2 3 2 3" xfId="4294" xr:uid="{00000000-0005-0000-0000-0000702D0000}"/>
    <cellStyle name="AggOrangeLBorder 2 3 2 3 10" xfId="41278" xr:uid="{00000000-0005-0000-0000-0000712D0000}"/>
    <cellStyle name="AggOrangeLBorder 2 3 2 3 2" xfId="9822" xr:uid="{00000000-0005-0000-0000-0000722D0000}"/>
    <cellStyle name="AggOrangeLBorder 2 3 2 3 3" xfId="13729" xr:uid="{00000000-0005-0000-0000-0000732D0000}"/>
    <cellStyle name="AggOrangeLBorder 2 3 2 3 4" xfId="17821" xr:uid="{00000000-0005-0000-0000-0000742D0000}"/>
    <cellStyle name="AggOrangeLBorder 2 3 2 3 5" xfId="21751" xr:uid="{00000000-0005-0000-0000-0000752D0000}"/>
    <cellStyle name="AggOrangeLBorder 2 3 2 3 6" xfId="25777" xr:uid="{00000000-0005-0000-0000-0000762D0000}"/>
    <cellStyle name="AggOrangeLBorder 2 3 2 3 7" xfId="29766" xr:uid="{00000000-0005-0000-0000-0000772D0000}"/>
    <cellStyle name="AggOrangeLBorder 2 3 2 3 8" xfId="33597" xr:uid="{00000000-0005-0000-0000-0000782D0000}"/>
    <cellStyle name="AggOrangeLBorder 2 3 2 3 9" xfId="37488" xr:uid="{00000000-0005-0000-0000-0000792D0000}"/>
    <cellStyle name="AggOrangeLBorder 2 3 2 4" xfId="7949" xr:uid="{00000000-0005-0000-0000-00007A2D0000}"/>
    <cellStyle name="AggOrangeLBorder 2 3 3" xfId="251" xr:uid="{00000000-0005-0000-0000-00007B2D0000}"/>
    <cellStyle name="AggOrangeLBorder 2 3 3 2" xfId="252" xr:uid="{00000000-0005-0000-0000-00007C2D0000}"/>
    <cellStyle name="AggOrangeLBorder 2 3 3 2 2" xfId="4291" xr:uid="{00000000-0005-0000-0000-00007D2D0000}"/>
    <cellStyle name="AggOrangeLBorder 2 3 3 2 2 10" xfId="41275" xr:uid="{00000000-0005-0000-0000-00007E2D0000}"/>
    <cellStyle name="AggOrangeLBorder 2 3 3 2 2 2" xfId="9819" xr:uid="{00000000-0005-0000-0000-00007F2D0000}"/>
    <cellStyle name="AggOrangeLBorder 2 3 3 2 2 3" xfId="13726" xr:uid="{00000000-0005-0000-0000-0000802D0000}"/>
    <cellStyle name="AggOrangeLBorder 2 3 3 2 2 4" xfId="17818" xr:uid="{00000000-0005-0000-0000-0000812D0000}"/>
    <cellStyle name="AggOrangeLBorder 2 3 3 2 2 5" xfId="21748" xr:uid="{00000000-0005-0000-0000-0000822D0000}"/>
    <cellStyle name="AggOrangeLBorder 2 3 3 2 2 6" xfId="25774" xr:uid="{00000000-0005-0000-0000-0000832D0000}"/>
    <cellStyle name="AggOrangeLBorder 2 3 3 2 2 7" xfId="29763" xr:uid="{00000000-0005-0000-0000-0000842D0000}"/>
    <cellStyle name="AggOrangeLBorder 2 3 3 2 2 8" xfId="33594" xr:uid="{00000000-0005-0000-0000-0000852D0000}"/>
    <cellStyle name="AggOrangeLBorder 2 3 3 2 2 9" xfId="37485" xr:uid="{00000000-0005-0000-0000-0000862D0000}"/>
    <cellStyle name="AggOrangeLBorder 2 3 3 2 3" xfId="7946" xr:uid="{00000000-0005-0000-0000-0000872D0000}"/>
    <cellStyle name="AggOrangeLBorder 2 3 3 3" xfId="4292" xr:uid="{00000000-0005-0000-0000-0000882D0000}"/>
    <cellStyle name="AggOrangeLBorder 2 3 3 3 10" xfId="41276" xr:uid="{00000000-0005-0000-0000-0000892D0000}"/>
    <cellStyle name="AggOrangeLBorder 2 3 3 3 2" xfId="9820" xr:uid="{00000000-0005-0000-0000-00008A2D0000}"/>
    <cellStyle name="AggOrangeLBorder 2 3 3 3 3" xfId="13727" xr:uid="{00000000-0005-0000-0000-00008B2D0000}"/>
    <cellStyle name="AggOrangeLBorder 2 3 3 3 4" xfId="17819" xr:uid="{00000000-0005-0000-0000-00008C2D0000}"/>
    <cellStyle name="AggOrangeLBorder 2 3 3 3 5" xfId="21749" xr:uid="{00000000-0005-0000-0000-00008D2D0000}"/>
    <cellStyle name="AggOrangeLBorder 2 3 3 3 6" xfId="25775" xr:uid="{00000000-0005-0000-0000-00008E2D0000}"/>
    <cellStyle name="AggOrangeLBorder 2 3 3 3 7" xfId="29764" xr:uid="{00000000-0005-0000-0000-00008F2D0000}"/>
    <cellStyle name="AggOrangeLBorder 2 3 3 3 8" xfId="33595" xr:uid="{00000000-0005-0000-0000-0000902D0000}"/>
    <cellStyle name="AggOrangeLBorder 2 3 3 3 9" xfId="37486" xr:uid="{00000000-0005-0000-0000-0000912D0000}"/>
    <cellStyle name="AggOrangeLBorder 2 3 3 4" xfId="7947" xr:uid="{00000000-0005-0000-0000-0000922D0000}"/>
    <cellStyle name="AggOrangeLBorder 2 3 4" xfId="253" xr:uid="{00000000-0005-0000-0000-0000932D0000}"/>
    <cellStyle name="AggOrangeLBorder 2 3 4 2" xfId="254" xr:uid="{00000000-0005-0000-0000-0000942D0000}"/>
    <cellStyle name="AggOrangeLBorder 2 3 4 2 2" xfId="4289" xr:uid="{00000000-0005-0000-0000-0000952D0000}"/>
    <cellStyle name="AggOrangeLBorder 2 3 4 2 2 10" xfId="41273" xr:uid="{00000000-0005-0000-0000-0000962D0000}"/>
    <cellStyle name="AggOrangeLBorder 2 3 4 2 2 2" xfId="9817" xr:uid="{00000000-0005-0000-0000-0000972D0000}"/>
    <cellStyle name="AggOrangeLBorder 2 3 4 2 2 3" xfId="13724" xr:uid="{00000000-0005-0000-0000-0000982D0000}"/>
    <cellStyle name="AggOrangeLBorder 2 3 4 2 2 4" xfId="17816" xr:uid="{00000000-0005-0000-0000-0000992D0000}"/>
    <cellStyle name="AggOrangeLBorder 2 3 4 2 2 5" xfId="21746" xr:uid="{00000000-0005-0000-0000-00009A2D0000}"/>
    <cellStyle name="AggOrangeLBorder 2 3 4 2 2 6" xfId="25772" xr:uid="{00000000-0005-0000-0000-00009B2D0000}"/>
    <cellStyle name="AggOrangeLBorder 2 3 4 2 2 7" xfId="29761" xr:uid="{00000000-0005-0000-0000-00009C2D0000}"/>
    <cellStyle name="AggOrangeLBorder 2 3 4 2 2 8" xfId="33592" xr:uid="{00000000-0005-0000-0000-00009D2D0000}"/>
    <cellStyle name="AggOrangeLBorder 2 3 4 2 2 9" xfId="37483" xr:uid="{00000000-0005-0000-0000-00009E2D0000}"/>
    <cellStyle name="AggOrangeLBorder 2 3 4 2 3" xfId="7944" xr:uid="{00000000-0005-0000-0000-00009F2D0000}"/>
    <cellStyle name="AggOrangeLBorder 2 3 4 3" xfId="4290" xr:uid="{00000000-0005-0000-0000-0000A02D0000}"/>
    <cellStyle name="AggOrangeLBorder 2 3 4 3 10" xfId="41274" xr:uid="{00000000-0005-0000-0000-0000A12D0000}"/>
    <cellStyle name="AggOrangeLBorder 2 3 4 3 2" xfId="9818" xr:uid="{00000000-0005-0000-0000-0000A22D0000}"/>
    <cellStyle name="AggOrangeLBorder 2 3 4 3 3" xfId="13725" xr:uid="{00000000-0005-0000-0000-0000A32D0000}"/>
    <cellStyle name="AggOrangeLBorder 2 3 4 3 4" xfId="17817" xr:uid="{00000000-0005-0000-0000-0000A42D0000}"/>
    <cellStyle name="AggOrangeLBorder 2 3 4 3 5" xfId="21747" xr:uid="{00000000-0005-0000-0000-0000A52D0000}"/>
    <cellStyle name="AggOrangeLBorder 2 3 4 3 6" xfId="25773" xr:uid="{00000000-0005-0000-0000-0000A62D0000}"/>
    <cellStyle name="AggOrangeLBorder 2 3 4 3 7" xfId="29762" xr:uid="{00000000-0005-0000-0000-0000A72D0000}"/>
    <cellStyle name="AggOrangeLBorder 2 3 4 3 8" xfId="33593" xr:uid="{00000000-0005-0000-0000-0000A82D0000}"/>
    <cellStyle name="AggOrangeLBorder 2 3 4 3 9" xfId="37484" xr:uid="{00000000-0005-0000-0000-0000A92D0000}"/>
    <cellStyle name="AggOrangeLBorder 2 3 4 4" xfId="7945" xr:uid="{00000000-0005-0000-0000-0000AA2D0000}"/>
    <cellStyle name="AggOrangeLBorder 2 3 5" xfId="255" xr:uid="{00000000-0005-0000-0000-0000AB2D0000}"/>
    <cellStyle name="AggOrangeLBorder 2 3 5 2" xfId="4288" xr:uid="{00000000-0005-0000-0000-0000AC2D0000}"/>
    <cellStyle name="AggOrangeLBorder 2 3 5 2 10" xfId="41272" xr:uid="{00000000-0005-0000-0000-0000AD2D0000}"/>
    <cellStyle name="AggOrangeLBorder 2 3 5 2 2" xfId="9816" xr:uid="{00000000-0005-0000-0000-0000AE2D0000}"/>
    <cellStyle name="AggOrangeLBorder 2 3 5 2 3" xfId="13723" xr:uid="{00000000-0005-0000-0000-0000AF2D0000}"/>
    <cellStyle name="AggOrangeLBorder 2 3 5 2 4" xfId="17815" xr:uid="{00000000-0005-0000-0000-0000B02D0000}"/>
    <cellStyle name="AggOrangeLBorder 2 3 5 2 5" xfId="21745" xr:uid="{00000000-0005-0000-0000-0000B12D0000}"/>
    <cellStyle name="AggOrangeLBorder 2 3 5 2 6" xfId="25771" xr:uid="{00000000-0005-0000-0000-0000B22D0000}"/>
    <cellStyle name="AggOrangeLBorder 2 3 5 2 7" xfId="29760" xr:uid="{00000000-0005-0000-0000-0000B32D0000}"/>
    <cellStyle name="AggOrangeLBorder 2 3 5 2 8" xfId="33591" xr:uid="{00000000-0005-0000-0000-0000B42D0000}"/>
    <cellStyle name="AggOrangeLBorder 2 3 5 2 9" xfId="37482" xr:uid="{00000000-0005-0000-0000-0000B52D0000}"/>
    <cellStyle name="AggOrangeLBorder 2 3 5 3" xfId="7943" xr:uid="{00000000-0005-0000-0000-0000B62D0000}"/>
    <cellStyle name="AggOrangeLBorder 2 3 6" xfId="4295" xr:uid="{00000000-0005-0000-0000-0000B72D0000}"/>
    <cellStyle name="AggOrangeLBorder 2 3 6 10" xfId="41279" xr:uid="{00000000-0005-0000-0000-0000B82D0000}"/>
    <cellStyle name="AggOrangeLBorder 2 3 6 2" xfId="9823" xr:uid="{00000000-0005-0000-0000-0000B92D0000}"/>
    <cellStyle name="AggOrangeLBorder 2 3 6 3" xfId="13730" xr:uid="{00000000-0005-0000-0000-0000BA2D0000}"/>
    <cellStyle name="AggOrangeLBorder 2 3 6 4" xfId="17822" xr:uid="{00000000-0005-0000-0000-0000BB2D0000}"/>
    <cellStyle name="AggOrangeLBorder 2 3 6 5" xfId="21752" xr:uid="{00000000-0005-0000-0000-0000BC2D0000}"/>
    <cellStyle name="AggOrangeLBorder 2 3 6 6" xfId="25778" xr:uid="{00000000-0005-0000-0000-0000BD2D0000}"/>
    <cellStyle name="AggOrangeLBorder 2 3 6 7" xfId="29767" xr:uid="{00000000-0005-0000-0000-0000BE2D0000}"/>
    <cellStyle name="AggOrangeLBorder 2 3 6 8" xfId="33598" xr:uid="{00000000-0005-0000-0000-0000BF2D0000}"/>
    <cellStyle name="AggOrangeLBorder 2 3 6 9" xfId="37489" xr:uid="{00000000-0005-0000-0000-0000C02D0000}"/>
    <cellStyle name="AggOrangeLBorder 2 3 7" xfId="7950" xr:uid="{00000000-0005-0000-0000-0000C12D0000}"/>
    <cellStyle name="AggOrangeLBorder 2 4" xfId="4297" xr:uid="{00000000-0005-0000-0000-0000C22D0000}"/>
    <cellStyle name="AggOrangeLBorder 2 4 10" xfId="41281" xr:uid="{00000000-0005-0000-0000-0000C32D0000}"/>
    <cellStyle name="AggOrangeLBorder 2 4 2" xfId="9825" xr:uid="{00000000-0005-0000-0000-0000C42D0000}"/>
    <cellStyle name="AggOrangeLBorder 2 4 3" xfId="13732" xr:uid="{00000000-0005-0000-0000-0000C52D0000}"/>
    <cellStyle name="AggOrangeLBorder 2 4 4" xfId="17824" xr:uid="{00000000-0005-0000-0000-0000C62D0000}"/>
    <cellStyle name="AggOrangeLBorder 2 4 5" xfId="21754" xr:uid="{00000000-0005-0000-0000-0000C72D0000}"/>
    <cellStyle name="AggOrangeLBorder 2 4 6" xfId="25780" xr:uid="{00000000-0005-0000-0000-0000C82D0000}"/>
    <cellStyle name="AggOrangeLBorder 2 4 7" xfId="29769" xr:uid="{00000000-0005-0000-0000-0000C92D0000}"/>
    <cellStyle name="AggOrangeLBorder 2 4 8" xfId="33600" xr:uid="{00000000-0005-0000-0000-0000CA2D0000}"/>
    <cellStyle name="AggOrangeLBorder 2 4 9" xfId="37491" xr:uid="{00000000-0005-0000-0000-0000CB2D0000}"/>
    <cellStyle name="AggOrangeLBorder 2 5" xfId="7952" xr:uid="{00000000-0005-0000-0000-0000CC2D0000}"/>
    <cellStyle name="AggOrangeLBorder 3" xfId="256" xr:uid="{00000000-0005-0000-0000-0000CD2D0000}"/>
    <cellStyle name="AggOrangeLBorder 3 2" xfId="4287" xr:uid="{00000000-0005-0000-0000-0000CE2D0000}"/>
    <cellStyle name="AggOrangeLBorder 3 2 10" xfId="41271" xr:uid="{00000000-0005-0000-0000-0000CF2D0000}"/>
    <cellStyle name="AggOrangeLBorder 3 2 2" xfId="9815" xr:uid="{00000000-0005-0000-0000-0000D02D0000}"/>
    <cellStyle name="AggOrangeLBorder 3 2 3" xfId="13722" xr:uid="{00000000-0005-0000-0000-0000D12D0000}"/>
    <cellStyle name="AggOrangeLBorder 3 2 4" xfId="17814" xr:uid="{00000000-0005-0000-0000-0000D22D0000}"/>
    <cellStyle name="AggOrangeLBorder 3 2 5" xfId="21744" xr:uid="{00000000-0005-0000-0000-0000D32D0000}"/>
    <cellStyle name="AggOrangeLBorder 3 2 6" xfId="25770" xr:uid="{00000000-0005-0000-0000-0000D42D0000}"/>
    <cellStyle name="AggOrangeLBorder 3 2 7" xfId="29759" xr:uid="{00000000-0005-0000-0000-0000D52D0000}"/>
    <cellStyle name="AggOrangeLBorder 3 2 8" xfId="33590" xr:uid="{00000000-0005-0000-0000-0000D62D0000}"/>
    <cellStyle name="AggOrangeLBorder 3 2 9" xfId="37481" xr:uid="{00000000-0005-0000-0000-0000D72D0000}"/>
    <cellStyle name="AggOrangeLBorder 3 3" xfId="7942" xr:uid="{00000000-0005-0000-0000-0000D82D0000}"/>
    <cellStyle name="AggOrangeLBorder 4" xfId="257" xr:uid="{00000000-0005-0000-0000-0000D92D0000}"/>
    <cellStyle name="AggOrangeLBorder 4 2" xfId="258" xr:uid="{00000000-0005-0000-0000-0000DA2D0000}"/>
    <cellStyle name="AggOrangeLBorder 4 2 2" xfId="259" xr:uid="{00000000-0005-0000-0000-0000DB2D0000}"/>
    <cellStyle name="AggOrangeLBorder 4 2 2 2" xfId="4284" xr:uid="{00000000-0005-0000-0000-0000DC2D0000}"/>
    <cellStyle name="AggOrangeLBorder 4 2 2 2 10" xfId="41268" xr:uid="{00000000-0005-0000-0000-0000DD2D0000}"/>
    <cellStyle name="AggOrangeLBorder 4 2 2 2 2" xfId="9812" xr:uid="{00000000-0005-0000-0000-0000DE2D0000}"/>
    <cellStyle name="AggOrangeLBorder 4 2 2 2 3" xfId="13719" xr:uid="{00000000-0005-0000-0000-0000DF2D0000}"/>
    <cellStyle name="AggOrangeLBorder 4 2 2 2 4" xfId="17811" xr:uid="{00000000-0005-0000-0000-0000E02D0000}"/>
    <cellStyle name="AggOrangeLBorder 4 2 2 2 5" xfId="21741" xr:uid="{00000000-0005-0000-0000-0000E12D0000}"/>
    <cellStyle name="AggOrangeLBorder 4 2 2 2 6" xfId="25767" xr:uid="{00000000-0005-0000-0000-0000E22D0000}"/>
    <cellStyle name="AggOrangeLBorder 4 2 2 2 7" xfId="29756" xr:uid="{00000000-0005-0000-0000-0000E32D0000}"/>
    <cellStyle name="AggOrangeLBorder 4 2 2 2 8" xfId="33587" xr:uid="{00000000-0005-0000-0000-0000E42D0000}"/>
    <cellStyle name="AggOrangeLBorder 4 2 2 2 9" xfId="37478" xr:uid="{00000000-0005-0000-0000-0000E52D0000}"/>
    <cellStyle name="AggOrangeLBorder 4 2 2 3" xfId="7939" xr:uid="{00000000-0005-0000-0000-0000E62D0000}"/>
    <cellStyle name="AggOrangeLBorder 4 2 3" xfId="4285" xr:uid="{00000000-0005-0000-0000-0000E72D0000}"/>
    <cellStyle name="AggOrangeLBorder 4 2 3 10" xfId="41269" xr:uid="{00000000-0005-0000-0000-0000E82D0000}"/>
    <cellStyle name="AggOrangeLBorder 4 2 3 2" xfId="9813" xr:uid="{00000000-0005-0000-0000-0000E92D0000}"/>
    <cellStyle name="AggOrangeLBorder 4 2 3 3" xfId="13720" xr:uid="{00000000-0005-0000-0000-0000EA2D0000}"/>
    <cellStyle name="AggOrangeLBorder 4 2 3 4" xfId="17812" xr:uid="{00000000-0005-0000-0000-0000EB2D0000}"/>
    <cellStyle name="AggOrangeLBorder 4 2 3 5" xfId="21742" xr:uid="{00000000-0005-0000-0000-0000EC2D0000}"/>
    <cellStyle name="AggOrangeLBorder 4 2 3 6" xfId="25768" xr:uid="{00000000-0005-0000-0000-0000ED2D0000}"/>
    <cellStyle name="AggOrangeLBorder 4 2 3 7" xfId="29757" xr:uid="{00000000-0005-0000-0000-0000EE2D0000}"/>
    <cellStyle name="AggOrangeLBorder 4 2 3 8" xfId="33588" xr:uid="{00000000-0005-0000-0000-0000EF2D0000}"/>
    <cellStyle name="AggOrangeLBorder 4 2 3 9" xfId="37479" xr:uid="{00000000-0005-0000-0000-0000F02D0000}"/>
    <cellStyle name="AggOrangeLBorder 4 2 4" xfId="7940" xr:uid="{00000000-0005-0000-0000-0000F12D0000}"/>
    <cellStyle name="AggOrangeLBorder 4 3" xfId="260" xr:uid="{00000000-0005-0000-0000-0000F22D0000}"/>
    <cellStyle name="AggOrangeLBorder 4 3 2" xfId="261" xr:uid="{00000000-0005-0000-0000-0000F32D0000}"/>
    <cellStyle name="AggOrangeLBorder 4 3 2 2" xfId="4282" xr:uid="{00000000-0005-0000-0000-0000F42D0000}"/>
    <cellStyle name="AggOrangeLBorder 4 3 2 2 10" xfId="41266" xr:uid="{00000000-0005-0000-0000-0000F52D0000}"/>
    <cellStyle name="AggOrangeLBorder 4 3 2 2 2" xfId="9810" xr:uid="{00000000-0005-0000-0000-0000F62D0000}"/>
    <cellStyle name="AggOrangeLBorder 4 3 2 2 3" xfId="13717" xr:uid="{00000000-0005-0000-0000-0000F72D0000}"/>
    <cellStyle name="AggOrangeLBorder 4 3 2 2 4" xfId="17809" xr:uid="{00000000-0005-0000-0000-0000F82D0000}"/>
    <cellStyle name="AggOrangeLBorder 4 3 2 2 5" xfId="21739" xr:uid="{00000000-0005-0000-0000-0000F92D0000}"/>
    <cellStyle name="AggOrangeLBorder 4 3 2 2 6" xfId="25765" xr:uid="{00000000-0005-0000-0000-0000FA2D0000}"/>
    <cellStyle name="AggOrangeLBorder 4 3 2 2 7" xfId="29754" xr:uid="{00000000-0005-0000-0000-0000FB2D0000}"/>
    <cellStyle name="AggOrangeLBorder 4 3 2 2 8" xfId="33585" xr:uid="{00000000-0005-0000-0000-0000FC2D0000}"/>
    <cellStyle name="AggOrangeLBorder 4 3 2 2 9" xfId="37476" xr:uid="{00000000-0005-0000-0000-0000FD2D0000}"/>
    <cellStyle name="AggOrangeLBorder 4 3 2 3" xfId="7937" xr:uid="{00000000-0005-0000-0000-0000FE2D0000}"/>
    <cellStyle name="AggOrangeLBorder 4 3 3" xfId="4283" xr:uid="{00000000-0005-0000-0000-0000FF2D0000}"/>
    <cellStyle name="AggOrangeLBorder 4 3 3 10" xfId="41267" xr:uid="{00000000-0005-0000-0000-0000002E0000}"/>
    <cellStyle name="AggOrangeLBorder 4 3 3 2" xfId="9811" xr:uid="{00000000-0005-0000-0000-0000012E0000}"/>
    <cellStyle name="AggOrangeLBorder 4 3 3 3" xfId="13718" xr:uid="{00000000-0005-0000-0000-0000022E0000}"/>
    <cellStyle name="AggOrangeLBorder 4 3 3 4" xfId="17810" xr:uid="{00000000-0005-0000-0000-0000032E0000}"/>
    <cellStyle name="AggOrangeLBorder 4 3 3 5" xfId="21740" xr:uid="{00000000-0005-0000-0000-0000042E0000}"/>
    <cellStyle name="AggOrangeLBorder 4 3 3 6" xfId="25766" xr:uid="{00000000-0005-0000-0000-0000052E0000}"/>
    <cellStyle name="AggOrangeLBorder 4 3 3 7" xfId="29755" xr:uid="{00000000-0005-0000-0000-0000062E0000}"/>
    <cellStyle name="AggOrangeLBorder 4 3 3 8" xfId="33586" xr:uid="{00000000-0005-0000-0000-0000072E0000}"/>
    <cellStyle name="AggOrangeLBorder 4 3 3 9" xfId="37477" xr:uid="{00000000-0005-0000-0000-0000082E0000}"/>
    <cellStyle name="AggOrangeLBorder 4 3 4" xfId="7938" xr:uid="{00000000-0005-0000-0000-0000092E0000}"/>
    <cellStyle name="AggOrangeLBorder 4 4" xfId="262" xr:uid="{00000000-0005-0000-0000-00000A2E0000}"/>
    <cellStyle name="AggOrangeLBorder 4 4 2" xfId="263" xr:uid="{00000000-0005-0000-0000-00000B2E0000}"/>
    <cellStyle name="AggOrangeLBorder 4 4 2 2" xfId="4280" xr:uid="{00000000-0005-0000-0000-00000C2E0000}"/>
    <cellStyle name="AggOrangeLBorder 4 4 2 2 10" xfId="41264" xr:uid="{00000000-0005-0000-0000-00000D2E0000}"/>
    <cellStyle name="AggOrangeLBorder 4 4 2 2 2" xfId="9808" xr:uid="{00000000-0005-0000-0000-00000E2E0000}"/>
    <cellStyle name="AggOrangeLBorder 4 4 2 2 3" xfId="13715" xr:uid="{00000000-0005-0000-0000-00000F2E0000}"/>
    <cellStyle name="AggOrangeLBorder 4 4 2 2 4" xfId="17807" xr:uid="{00000000-0005-0000-0000-0000102E0000}"/>
    <cellStyle name="AggOrangeLBorder 4 4 2 2 5" xfId="21737" xr:uid="{00000000-0005-0000-0000-0000112E0000}"/>
    <cellStyle name="AggOrangeLBorder 4 4 2 2 6" xfId="25763" xr:uid="{00000000-0005-0000-0000-0000122E0000}"/>
    <cellStyle name="AggOrangeLBorder 4 4 2 2 7" xfId="29752" xr:uid="{00000000-0005-0000-0000-0000132E0000}"/>
    <cellStyle name="AggOrangeLBorder 4 4 2 2 8" xfId="33583" xr:uid="{00000000-0005-0000-0000-0000142E0000}"/>
    <cellStyle name="AggOrangeLBorder 4 4 2 2 9" xfId="37474" xr:uid="{00000000-0005-0000-0000-0000152E0000}"/>
    <cellStyle name="AggOrangeLBorder 4 4 2 3" xfId="7935" xr:uid="{00000000-0005-0000-0000-0000162E0000}"/>
    <cellStyle name="AggOrangeLBorder 4 4 3" xfId="4281" xr:uid="{00000000-0005-0000-0000-0000172E0000}"/>
    <cellStyle name="AggOrangeLBorder 4 4 3 10" xfId="41265" xr:uid="{00000000-0005-0000-0000-0000182E0000}"/>
    <cellStyle name="AggOrangeLBorder 4 4 3 2" xfId="9809" xr:uid="{00000000-0005-0000-0000-0000192E0000}"/>
    <cellStyle name="AggOrangeLBorder 4 4 3 3" xfId="13716" xr:uid="{00000000-0005-0000-0000-00001A2E0000}"/>
    <cellStyle name="AggOrangeLBorder 4 4 3 4" xfId="17808" xr:uid="{00000000-0005-0000-0000-00001B2E0000}"/>
    <cellStyle name="AggOrangeLBorder 4 4 3 5" xfId="21738" xr:uid="{00000000-0005-0000-0000-00001C2E0000}"/>
    <cellStyle name="AggOrangeLBorder 4 4 3 6" xfId="25764" xr:uid="{00000000-0005-0000-0000-00001D2E0000}"/>
    <cellStyle name="AggOrangeLBorder 4 4 3 7" xfId="29753" xr:uid="{00000000-0005-0000-0000-00001E2E0000}"/>
    <cellStyle name="AggOrangeLBorder 4 4 3 8" xfId="33584" xr:uid="{00000000-0005-0000-0000-00001F2E0000}"/>
    <cellStyle name="AggOrangeLBorder 4 4 3 9" xfId="37475" xr:uid="{00000000-0005-0000-0000-0000202E0000}"/>
    <cellStyle name="AggOrangeLBorder 4 4 4" xfId="7936" xr:uid="{00000000-0005-0000-0000-0000212E0000}"/>
    <cellStyle name="AggOrangeLBorder 4 5" xfId="264" xr:uid="{00000000-0005-0000-0000-0000222E0000}"/>
    <cellStyle name="AggOrangeLBorder 4 5 2" xfId="4279" xr:uid="{00000000-0005-0000-0000-0000232E0000}"/>
    <cellStyle name="AggOrangeLBorder 4 5 2 10" xfId="41263" xr:uid="{00000000-0005-0000-0000-0000242E0000}"/>
    <cellStyle name="AggOrangeLBorder 4 5 2 2" xfId="9807" xr:uid="{00000000-0005-0000-0000-0000252E0000}"/>
    <cellStyle name="AggOrangeLBorder 4 5 2 3" xfId="13714" xr:uid="{00000000-0005-0000-0000-0000262E0000}"/>
    <cellStyle name="AggOrangeLBorder 4 5 2 4" xfId="17806" xr:uid="{00000000-0005-0000-0000-0000272E0000}"/>
    <cellStyle name="AggOrangeLBorder 4 5 2 5" xfId="21736" xr:uid="{00000000-0005-0000-0000-0000282E0000}"/>
    <cellStyle name="AggOrangeLBorder 4 5 2 6" xfId="25762" xr:uid="{00000000-0005-0000-0000-0000292E0000}"/>
    <cellStyle name="AggOrangeLBorder 4 5 2 7" xfId="29751" xr:uid="{00000000-0005-0000-0000-00002A2E0000}"/>
    <cellStyle name="AggOrangeLBorder 4 5 2 8" xfId="33582" xr:uid="{00000000-0005-0000-0000-00002B2E0000}"/>
    <cellStyle name="AggOrangeLBorder 4 5 2 9" xfId="37473" xr:uid="{00000000-0005-0000-0000-00002C2E0000}"/>
    <cellStyle name="AggOrangeLBorder 4 5 3" xfId="7934" xr:uid="{00000000-0005-0000-0000-00002D2E0000}"/>
    <cellStyle name="AggOrangeLBorder 4 6" xfId="4286" xr:uid="{00000000-0005-0000-0000-00002E2E0000}"/>
    <cellStyle name="AggOrangeLBorder 4 6 10" xfId="41270" xr:uid="{00000000-0005-0000-0000-00002F2E0000}"/>
    <cellStyle name="AggOrangeLBorder 4 6 2" xfId="9814" xr:uid="{00000000-0005-0000-0000-0000302E0000}"/>
    <cellStyle name="AggOrangeLBorder 4 6 3" xfId="13721" xr:uid="{00000000-0005-0000-0000-0000312E0000}"/>
    <cellStyle name="AggOrangeLBorder 4 6 4" xfId="17813" xr:uid="{00000000-0005-0000-0000-0000322E0000}"/>
    <cellStyle name="AggOrangeLBorder 4 6 5" xfId="21743" xr:uid="{00000000-0005-0000-0000-0000332E0000}"/>
    <cellStyle name="AggOrangeLBorder 4 6 6" xfId="25769" xr:uid="{00000000-0005-0000-0000-0000342E0000}"/>
    <cellStyle name="AggOrangeLBorder 4 6 7" xfId="29758" xr:uid="{00000000-0005-0000-0000-0000352E0000}"/>
    <cellStyle name="AggOrangeLBorder 4 6 8" xfId="33589" xr:uid="{00000000-0005-0000-0000-0000362E0000}"/>
    <cellStyle name="AggOrangeLBorder 4 6 9" xfId="37480" xr:uid="{00000000-0005-0000-0000-0000372E0000}"/>
    <cellStyle name="AggOrangeLBorder 4 7" xfId="7941" xr:uid="{00000000-0005-0000-0000-0000382E0000}"/>
    <cellStyle name="AggOrangeLBorder 5" xfId="265" xr:uid="{00000000-0005-0000-0000-0000392E0000}"/>
    <cellStyle name="AggOrangeLBorder 5 2" xfId="4278" xr:uid="{00000000-0005-0000-0000-00003A2E0000}"/>
    <cellStyle name="AggOrangeLBorder 5 2 10" xfId="41262" xr:uid="{00000000-0005-0000-0000-00003B2E0000}"/>
    <cellStyle name="AggOrangeLBorder 5 2 2" xfId="9806" xr:uid="{00000000-0005-0000-0000-00003C2E0000}"/>
    <cellStyle name="AggOrangeLBorder 5 2 3" xfId="13713" xr:uid="{00000000-0005-0000-0000-00003D2E0000}"/>
    <cellStyle name="AggOrangeLBorder 5 2 4" xfId="17805" xr:uid="{00000000-0005-0000-0000-00003E2E0000}"/>
    <cellStyle name="AggOrangeLBorder 5 2 5" xfId="21735" xr:uid="{00000000-0005-0000-0000-00003F2E0000}"/>
    <cellStyle name="AggOrangeLBorder 5 2 6" xfId="25761" xr:uid="{00000000-0005-0000-0000-0000402E0000}"/>
    <cellStyle name="AggOrangeLBorder 5 2 7" xfId="29750" xr:uid="{00000000-0005-0000-0000-0000412E0000}"/>
    <cellStyle name="AggOrangeLBorder 5 2 8" xfId="33581" xr:uid="{00000000-0005-0000-0000-0000422E0000}"/>
    <cellStyle name="AggOrangeLBorder 5 2 9" xfId="37472" xr:uid="{00000000-0005-0000-0000-0000432E0000}"/>
    <cellStyle name="AggOrangeLBorder 5 3" xfId="7933" xr:uid="{00000000-0005-0000-0000-0000442E0000}"/>
    <cellStyle name="AggOrangeLBorder 6" xfId="4298" xr:uid="{00000000-0005-0000-0000-0000452E0000}"/>
    <cellStyle name="AggOrangeLBorder 6 10" xfId="41282" xr:uid="{00000000-0005-0000-0000-0000462E0000}"/>
    <cellStyle name="AggOrangeLBorder 6 2" xfId="9826" xr:uid="{00000000-0005-0000-0000-0000472E0000}"/>
    <cellStyle name="AggOrangeLBorder 6 3" xfId="13733" xr:uid="{00000000-0005-0000-0000-0000482E0000}"/>
    <cellStyle name="AggOrangeLBorder 6 4" xfId="17825" xr:uid="{00000000-0005-0000-0000-0000492E0000}"/>
    <cellStyle name="AggOrangeLBorder 6 5" xfId="21755" xr:uid="{00000000-0005-0000-0000-00004A2E0000}"/>
    <cellStyle name="AggOrangeLBorder 6 6" xfId="25781" xr:uid="{00000000-0005-0000-0000-00004B2E0000}"/>
    <cellStyle name="AggOrangeLBorder 6 7" xfId="29770" xr:uid="{00000000-0005-0000-0000-00004C2E0000}"/>
    <cellStyle name="AggOrangeLBorder 6 8" xfId="33601" xr:uid="{00000000-0005-0000-0000-00004D2E0000}"/>
    <cellStyle name="AggOrangeLBorder 6 9" xfId="37492" xr:uid="{00000000-0005-0000-0000-00004E2E0000}"/>
    <cellStyle name="AggOrangeLBorder 7" xfId="7953" xr:uid="{00000000-0005-0000-0000-00004F2E0000}"/>
    <cellStyle name="AggOrangeRBorder" xfId="266" xr:uid="{00000000-0005-0000-0000-0000502E0000}"/>
    <cellStyle name="AggOrangeRBorder 2" xfId="267" xr:uid="{00000000-0005-0000-0000-0000512E0000}"/>
    <cellStyle name="AggOrangeRBorder 2 2" xfId="268" xr:uid="{00000000-0005-0000-0000-0000522E0000}"/>
    <cellStyle name="AggOrangeRBorder 2 2 2" xfId="269" xr:uid="{00000000-0005-0000-0000-0000532E0000}"/>
    <cellStyle name="AggOrangeRBorder 2 2 2 2" xfId="270" xr:uid="{00000000-0005-0000-0000-0000542E0000}"/>
    <cellStyle name="AggOrangeRBorder 2 2 2 2 2" xfId="4273" xr:uid="{00000000-0005-0000-0000-0000552E0000}"/>
    <cellStyle name="AggOrangeRBorder 2 2 2 2 2 10" xfId="41257" xr:uid="{00000000-0005-0000-0000-0000562E0000}"/>
    <cellStyle name="AggOrangeRBorder 2 2 2 2 2 2" xfId="9801" xr:uid="{00000000-0005-0000-0000-0000572E0000}"/>
    <cellStyle name="AggOrangeRBorder 2 2 2 2 2 3" xfId="13708" xr:uid="{00000000-0005-0000-0000-0000582E0000}"/>
    <cellStyle name="AggOrangeRBorder 2 2 2 2 2 4" xfId="17800" xr:uid="{00000000-0005-0000-0000-0000592E0000}"/>
    <cellStyle name="AggOrangeRBorder 2 2 2 2 2 5" xfId="21730" xr:uid="{00000000-0005-0000-0000-00005A2E0000}"/>
    <cellStyle name="AggOrangeRBorder 2 2 2 2 2 6" xfId="25756" xr:uid="{00000000-0005-0000-0000-00005B2E0000}"/>
    <cellStyle name="AggOrangeRBorder 2 2 2 2 2 7" xfId="29745" xr:uid="{00000000-0005-0000-0000-00005C2E0000}"/>
    <cellStyle name="AggOrangeRBorder 2 2 2 2 2 8" xfId="33576" xr:uid="{00000000-0005-0000-0000-00005D2E0000}"/>
    <cellStyle name="AggOrangeRBorder 2 2 2 2 2 9" xfId="37467" xr:uid="{00000000-0005-0000-0000-00005E2E0000}"/>
    <cellStyle name="AggOrangeRBorder 2 2 2 2 3" xfId="7928" xr:uid="{00000000-0005-0000-0000-00005F2E0000}"/>
    <cellStyle name="AggOrangeRBorder 2 2 2 3" xfId="4274" xr:uid="{00000000-0005-0000-0000-0000602E0000}"/>
    <cellStyle name="AggOrangeRBorder 2 2 2 3 10" xfId="41258" xr:uid="{00000000-0005-0000-0000-0000612E0000}"/>
    <cellStyle name="AggOrangeRBorder 2 2 2 3 2" xfId="9802" xr:uid="{00000000-0005-0000-0000-0000622E0000}"/>
    <cellStyle name="AggOrangeRBorder 2 2 2 3 3" xfId="13709" xr:uid="{00000000-0005-0000-0000-0000632E0000}"/>
    <cellStyle name="AggOrangeRBorder 2 2 2 3 4" xfId="17801" xr:uid="{00000000-0005-0000-0000-0000642E0000}"/>
    <cellStyle name="AggOrangeRBorder 2 2 2 3 5" xfId="21731" xr:uid="{00000000-0005-0000-0000-0000652E0000}"/>
    <cellStyle name="AggOrangeRBorder 2 2 2 3 6" xfId="25757" xr:uid="{00000000-0005-0000-0000-0000662E0000}"/>
    <cellStyle name="AggOrangeRBorder 2 2 2 3 7" xfId="29746" xr:uid="{00000000-0005-0000-0000-0000672E0000}"/>
    <cellStyle name="AggOrangeRBorder 2 2 2 3 8" xfId="33577" xr:uid="{00000000-0005-0000-0000-0000682E0000}"/>
    <cellStyle name="AggOrangeRBorder 2 2 2 3 9" xfId="37468" xr:uid="{00000000-0005-0000-0000-0000692E0000}"/>
    <cellStyle name="AggOrangeRBorder 2 2 2 4" xfId="7929" xr:uid="{00000000-0005-0000-0000-00006A2E0000}"/>
    <cellStyle name="AggOrangeRBorder 2 2 3" xfId="4275" xr:uid="{00000000-0005-0000-0000-00006B2E0000}"/>
    <cellStyle name="AggOrangeRBorder 2 2 3 10" xfId="41259" xr:uid="{00000000-0005-0000-0000-00006C2E0000}"/>
    <cellStyle name="AggOrangeRBorder 2 2 3 2" xfId="9803" xr:uid="{00000000-0005-0000-0000-00006D2E0000}"/>
    <cellStyle name="AggOrangeRBorder 2 2 3 3" xfId="13710" xr:uid="{00000000-0005-0000-0000-00006E2E0000}"/>
    <cellStyle name="AggOrangeRBorder 2 2 3 4" xfId="17802" xr:uid="{00000000-0005-0000-0000-00006F2E0000}"/>
    <cellStyle name="AggOrangeRBorder 2 2 3 5" xfId="21732" xr:uid="{00000000-0005-0000-0000-0000702E0000}"/>
    <cellStyle name="AggOrangeRBorder 2 2 3 6" xfId="25758" xr:uid="{00000000-0005-0000-0000-0000712E0000}"/>
    <cellStyle name="AggOrangeRBorder 2 2 3 7" xfId="29747" xr:uid="{00000000-0005-0000-0000-0000722E0000}"/>
    <cellStyle name="AggOrangeRBorder 2 2 3 8" xfId="33578" xr:uid="{00000000-0005-0000-0000-0000732E0000}"/>
    <cellStyle name="AggOrangeRBorder 2 2 3 9" xfId="37469" xr:uid="{00000000-0005-0000-0000-0000742E0000}"/>
    <cellStyle name="AggOrangeRBorder 2 2 4" xfId="7930" xr:uid="{00000000-0005-0000-0000-0000752E0000}"/>
    <cellStyle name="AggOrangeRBorder 2 3" xfId="271" xr:uid="{00000000-0005-0000-0000-0000762E0000}"/>
    <cellStyle name="AggOrangeRBorder 2 3 2" xfId="272" xr:uid="{00000000-0005-0000-0000-0000772E0000}"/>
    <cellStyle name="AggOrangeRBorder 2 3 2 2" xfId="273" xr:uid="{00000000-0005-0000-0000-0000782E0000}"/>
    <cellStyle name="AggOrangeRBorder 2 3 2 2 2" xfId="4270" xr:uid="{00000000-0005-0000-0000-0000792E0000}"/>
    <cellStyle name="AggOrangeRBorder 2 3 2 2 2 10" xfId="41254" xr:uid="{00000000-0005-0000-0000-00007A2E0000}"/>
    <cellStyle name="AggOrangeRBorder 2 3 2 2 2 2" xfId="9798" xr:uid="{00000000-0005-0000-0000-00007B2E0000}"/>
    <cellStyle name="AggOrangeRBorder 2 3 2 2 2 3" xfId="13705" xr:uid="{00000000-0005-0000-0000-00007C2E0000}"/>
    <cellStyle name="AggOrangeRBorder 2 3 2 2 2 4" xfId="17797" xr:uid="{00000000-0005-0000-0000-00007D2E0000}"/>
    <cellStyle name="AggOrangeRBorder 2 3 2 2 2 5" xfId="21727" xr:uid="{00000000-0005-0000-0000-00007E2E0000}"/>
    <cellStyle name="AggOrangeRBorder 2 3 2 2 2 6" xfId="25753" xr:uid="{00000000-0005-0000-0000-00007F2E0000}"/>
    <cellStyle name="AggOrangeRBorder 2 3 2 2 2 7" xfId="29742" xr:uid="{00000000-0005-0000-0000-0000802E0000}"/>
    <cellStyle name="AggOrangeRBorder 2 3 2 2 2 8" xfId="33573" xr:uid="{00000000-0005-0000-0000-0000812E0000}"/>
    <cellStyle name="AggOrangeRBorder 2 3 2 2 2 9" xfId="37464" xr:uid="{00000000-0005-0000-0000-0000822E0000}"/>
    <cellStyle name="AggOrangeRBorder 2 3 2 2 3" xfId="7925" xr:uid="{00000000-0005-0000-0000-0000832E0000}"/>
    <cellStyle name="AggOrangeRBorder 2 3 2 3" xfId="4271" xr:uid="{00000000-0005-0000-0000-0000842E0000}"/>
    <cellStyle name="AggOrangeRBorder 2 3 2 3 10" xfId="41255" xr:uid="{00000000-0005-0000-0000-0000852E0000}"/>
    <cellStyle name="AggOrangeRBorder 2 3 2 3 2" xfId="9799" xr:uid="{00000000-0005-0000-0000-0000862E0000}"/>
    <cellStyle name="AggOrangeRBorder 2 3 2 3 3" xfId="13706" xr:uid="{00000000-0005-0000-0000-0000872E0000}"/>
    <cellStyle name="AggOrangeRBorder 2 3 2 3 4" xfId="17798" xr:uid="{00000000-0005-0000-0000-0000882E0000}"/>
    <cellStyle name="AggOrangeRBorder 2 3 2 3 5" xfId="21728" xr:uid="{00000000-0005-0000-0000-0000892E0000}"/>
    <cellStyle name="AggOrangeRBorder 2 3 2 3 6" xfId="25754" xr:uid="{00000000-0005-0000-0000-00008A2E0000}"/>
    <cellStyle name="AggOrangeRBorder 2 3 2 3 7" xfId="29743" xr:uid="{00000000-0005-0000-0000-00008B2E0000}"/>
    <cellStyle name="AggOrangeRBorder 2 3 2 3 8" xfId="33574" xr:uid="{00000000-0005-0000-0000-00008C2E0000}"/>
    <cellStyle name="AggOrangeRBorder 2 3 2 3 9" xfId="37465" xr:uid="{00000000-0005-0000-0000-00008D2E0000}"/>
    <cellStyle name="AggOrangeRBorder 2 3 2 4" xfId="7926" xr:uid="{00000000-0005-0000-0000-00008E2E0000}"/>
    <cellStyle name="AggOrangeRBorder 2 3 3" xfId="274" xr:uid="{00000000-0005-0000-0000-00008F2E0000}"/>
    <cellStyle name="AggOrangeRBorder 2 3 3 2" xfId="275" xr:uid="{00000000-0005-0000-0000-0000902E0000}"/>
    <cellStyle name="AggOrangeRBorder 2 3 3 2 2" xfId="4268" xr:uid="{00000000-0005-0000-0000-0000912E0000}"/>
    <cellStyle name="AggOrangeRBorder 2 3 3 2 2 10" xfId="41252" xr:uid="{00000000-0005-0000-0000-0000922E0000}"/>
    <cellStyle name="AggOrangeRBorder 2 3 3 2 2 2" xfId="9796" xr:uid="{00000000-0005-0000-0000-0000932E0000}"/>
    <cellStyle name="AggOrangeRBorder 2 3 3 2 2 3" xfId="13703" xr:uid="{00000000-0005-0000-0000-0000942E0000}"/>
    <cellStyle name="AggOrangeRBorder 2 3 3 2 2 4" xfId="17795" xr:uid="{00000000-0005-0000-0000-0000952E0000}"/>
    <cellStyle name="AggOrangeRBorder 2 3 3 2 2 5" xfId="21725" xr:uid="{00000000-0005-0000-0000-0000962E0000}"/>
    <cellStyle name="AggOrangeRBorder 2 3 3 2 2 6" xfId="25751" xr:uid="{00000000-0005-0000-0000-0000972E0000}"/>
    <cellStyle name="AggOrangeRBorder 2 3 3 2 2 7" xfId="29740" xr:uid="{00000000-0005-0000-0000-0000982E0000}"/>
    <cellStyle name="AggOrangeRBorder 2 3 3 2 2 8" xfId="33571" xr:uid="{00000000-0005-0000-0000-0000992E0000}"/>
    <cellStyle name="AggOrangeRBorder 2 3 3 2 2 9" xfId="37462" xr:uid="{00000000-0005-0000-0000-00009A2E0000}"/>
    <cellStyle name="AggOrangeRBorder 2 3 3 2 3" xfId="7923" xr:uid="{00000000-0005-0000-0000-00009B2E0000}"/>
    <cellStyle name="AggOrangeRBorder 2 3 3 3" xfId="4269" xr:uid="{00000000-0005-0000-0000-00009C2E0000}"/>
    <cellStyle name="AggOrangeRBorder 2 3 3 3 10" xfId="41253" xr:uid="{00000000-0005-0000-0000-00009D2E0000}"/>
    <cellStyle name="AggOrangeRBorder 2 3 3 3 2" xfId="9797" xr:uid="{00000000-0005-0000-0000-00009E2E0000}"/>
    <cellStyle name="AggOrangeRBorder 2 3 3 3 3" xfId="13704" xr:uid="{00000000-0005-0000-0000-00009F2E0000}"/>
    <cellStyle name="AggOrangeRBorder 2 3 3 3 4" xfId="17796" xr:uid="{00000000-0005-0000-0000-0000A02E0000}"/>
    <cellStyle name="AggOrangeRBorder 2 3 3 3 5" xfId="21726" xr:uid="{00000000-0005-0000-0000-0000A12E0000}"/>
    <cellStyle name="AggOrangeRBorder 2 3 3 3 6" xfId="25752" xr:uid="{00000000-0005-0000-0000-0000A22E0000}"/>
    <cellStyle name="AggOrangeRBorder 2 3 3 3 7" xfId="29741" xr:uid="{00000000-0005-0000-0000-0000A32E0000}"/>
    <cellStyle name="AggOrangeRBorder 2 3 3 3 8" xfId="33572" xr:uid="{00000000-0005-0000-0000-0000A42E0000}"/>
    <cellStyle name="AggOrangeRBorder 2 3 3 3 9" xfId="37463" xr:uid="{00000000-0005-0000-0000-0000A52E0000}"/>
    <cellStyle name="AggOrangeRBorder 2 3 3 4" xfId="7924" xr:uid="{00000000-0005-0000-0000-0000A62E0000}"/>
    <cellStyle name="AggOrangeRBorder 2 3 4" xfId="276" xr:uid="{00000000-0005-0000-0000-0000A72E0000}"/>
    <cellStyle name="AggOrangeRBorder 2 3 4 2" xfId="277" xr:uid="{00000000-0005-0000-0000-0000A82E0000}"/>
    <cellStyle name="AggOrangeRBorder 2 3 4 2 2" xfId="4266" xr:uid="{00000000-0005-0000-0000-0000A92E0000}"/>
    <cellStyle name="AggOrangeRBorder 2 3 4 2 2 10" xfId="41250" xr:uid="{00000000-0005-0000-0000-0000AA2E0000}"/>
    <cellStyle name="AggOrangeRBorder 2 3 4 2 2 2" xfId="9794" xr:uid="{00000000-0005-0000-0000-0000AB2E0000}"/>
    <cellStyle name="AggOrangeRBorder 2 3 4 2 2 3" xfId="13701" xr:uid="{00000000-0005-0000-0000-0000AC2E0000}"/>
    <cellStyle name="AggOrangeRBorder 2 3 4 2 2 4" xfId="17793" xr:uid="{00000000-0005-0000-0000-0000AD2E0000}"/>
    <cellStyle name="AggOrangeRBorder 2 3 4 2 2 5" xfId="21723" xr:uid="{00000000-0005-0000-0000-0000AE2E0000}"/>
    <cellStyle name="AggOrangeRBorder 2 3 4 2 2 6" xfId="25749" xr:uid="{00000000-0005-0000-0000-0000AF2E0000}"/>
    <cellStyle name="AggOrangeRBorder 2 3 4 2 2 7" xfId="29738" xr:uid="{00000000-0005-0000-0000-0000B02E0000}"/>
    <cellStyle name="AggOrangeRBorder 2 3 4 2 2 8" xfId="33569" xr:uid="{00000000-0005-0000-0000-0000B12E0000}"/>
    <cellStyle name="AggOrangeRBorder 2 3 4 2 2 9" xfId="37460" xr:uid="{00000000-0005-0000-0000-0000B22E0000}"/>
    <cellStyle name="AggOrangeRBorder 2 3 4 2 3" xfId="7921" xr:uid="{00000000-0005-0000-0000-0000B32E0000}"/>
    <cellStyle name="AggOrangeRBorder 2 3 4 3" xfId="4267" xr:uid="{00000000-0005-0000-0000-0000B42E0000}"/>
    <cellStyle name="AggOrangeRBorder 2 3 4 3 10" xfId="41251" xr:uid="{00000000-0005-0000-0000-0000B52E0000}"/>
    <cellStyle name="AggOrangeRBorder 2 3 4 3 2" xfId="9795" xr:uid="{00000000-0005-0000-0000-0000B62E0000}"/>
    <cellStyle name="AggOrangeRBorder 2 3 4 3 3" xfId="13702" xr:uid="{00000000-0005-0000-0000-0000B72E0000}"/>
    <cellStyle name="AggOrangeRBorder 2 3 4 3 4" xfId="17794" xr:uid="{00000000-0005-0000-0000-0000B82E0000}"/>
    <cellStyle name="AggOrangeRBorder 2 3 4 3 5" xfId="21724" xr:uid="{00000000-0005-0000-0000-0000B92E0000}"/>
    <cellStyle name="AggOrangeRBorder 2 3 4 3 6" xfId="25750" xr:uid="{00000000-0005-0000-0000-0000BA2E0000}"/>
    <cellStyle name="AggOrangeRBorder 2 3 4 3 7" xfId="29739" xr:uid="{00000000-0005-0000-0000-0000BB2E0000}"/>
    <cellStyle name="AggOrangeRBorder 2 3 4 3 8" xfId="33570" xr:uid="{00000000-0005-0000-0000-0000BC2E0000}"/>
    <cellStyle name="AggOrangeRBorder 2 3 4 3 9" xfId="37461" xr:uid="{00000000-0005-0000-0000-0000BD2E0000}"/>
    <cellStyle name="AggOrangeRBorder 2 3 4 4" xfId="7922" xr:uid="{00000000-0005-0000-0000-0000BE2E0000}"/>
    <cellStyle name="AggOrangeRBorder 2 3 5" xfId="278" xr:uid="{00000000-0005-0000-0000-0000BF2E0000}"/>
    <cellStyle name="AggOrangeRBorder 2 3 5 2" xfId="4265" xr:uid="{00000000-0005-0000-0000-0000C02E0000}"/>
    <cellStyle name="AggOrangeRBorder 2 3 5 2 10" xfId="41249" xr:uid="{00000000-0005-0000-0000-0000C12E0000}"/>
    <cellStyle name="AggOrangeRBorder 2 3 5 2 2" xfId="9793" xr:uid="{00000000-0005-0000-0000-0000C22E0000}"/>
    <cellStyle name="AggOrangeRBorder 2 3 5 2 3" xfId="13700" xr:uid="{00000000-0005-0000-0000-0000C32E0000}"/>
    <cellStyle name="AggOrangeRBorder 2 3 5 2 4" xfId="17792" xr:uid="{00000000-0005-0000-0000-0000C42E0000}"/>
    <cellStyle name="AggOrangeRBorder 2 3 5 2 5" xfId="21722" xr:uid="{00000000-0005-0000-0000-0000C52E0000}"/>
    <cellStyle name="AggOrangeRBorder 2 3 5 2 6" xfId="25748" xr:uid="{00000000-0005-0000-0000-0000C62E0000}"/>
    <cellStyle name="AggOrangeRBorder 2 3 5 2 7" xfId="29737" xr:uid="{00000000-0005-0000-0000-0000C72E0000}"/>
    <cellStyle name="AggOrangeRBorder 2 3 5 2 8" xfId="33568" xr:uid="{00000000-0005-0000-0000-0000C82E0000}"/>
    <cellStyle name="AggOrangeRBorder 2 3 5 2 9" xfId="37459" xr:uid="{00000000-0005-0000-0000-0000C92E0000}"/>
    <cellStyle name="AggOrangeRBorder 2 3 5 3" xfId="7920" xr:uid="{00000000-0005-0000-0000-0000CA2E0000}"/>
    <cellStyle name="AggOrangeRBorder 2 3 6" xfId="4272" xr:uid="{00000000-0005-0000-0000-0000CB2E0000}"/>
    <cellStyle name="AggOrangeRBorder 2 3 6 10" xfId="41256" xr:uid="{00000000-0005-0000-0000-0000CC2E0000}"/>
    <cellStyle name="AggOrangeRBorder 2 3 6 2" xfId="9800" xr:uid="{00000000-0005-0000-0000-0000CD2E0000}"/>
    <cellStyle name="AggOrangeRBorder 2 3 6 3" xfId="13707" xr:uid="{00000000-0005-0000-0000-0000CE2E0000}"/>
    <cellStyle name="AggOrangeRBorder 2 3 6 4" xfId="17799" xr:uid="{00000000-0005-0000-0000-0000CF2E0000}"/>
    <cellStyle name="AggOrangeRBorder 2 3 6 5" xfId="21729" xr:uid="{00000000-0005-0000-0000-0000D02E0000}"/>
    <cellStyle name="AggOrangeRBorder 2 3 6 6" xfId="25755" xr:uid="{00000000-0005-0000-0000-0000D12E0000}"/>
    <cellStyle name="AggOrangeRBorder 2 3 6 7" xfId="29744" xr:uid="{00000000-0005-0000-0000-0000D22E0000}"/>
    <cellStyle name="AggOrangeRBorder 2 3 6 8" xfId="33575" xr:uid="{00000000-0005-0000-0000-0000D32E0000}"/>
    <cellStyle name="AggOrangeRBorder 2 3 6 9" xfId="37466" xr:uid="{00000000-0005-0000-0000-0000D42E0000}"/>
    <cellStyle name="AggOrangeRBorder 2 3 7" xfId="7927" xr:uid="{00000000-0005-0000-0000-0000D52E0000}"/>
    <cellStyle name="AggOrangeRBorder 2 4" xfId="4276" xr:uid="{00000000-0005-0000-0000-0000D62E0000}"/>
    <cellStyle name="AggOrangeRBorder 2 4 10" xfId="41260" xr:uid="{00000000-0005-0000-0000-0000D72E0000}"/>
    <cellStyle name="AggOrangeRBorder 2 4 2" xfId="9804" xr:uid="{00000000-0005-0000-0000-0000D82E0000}"/>
    <cellStyle name="AggOrangeRBorder 2 4 3" xfId="13711" xr:uid="{00000000-0005-0000-0000-0000D92E0000}"/>
    <cellStyle name="AggOrangeRBorder 2 4 4" xfId="17803" xr:uid="{00000000-0005-0000-0000-0000DA2E0000}"/>
    <cellStyle name="AggOrangeRBorder 2 4 5" xfId="21733" xr:uid="{00000000-0005-0000-0000-0000DB2E0000}"/>
    <cellStyle name="AggOrangeRBorder 2 4 6" xfId="25759" xr:uid="{00000000-0005-0000-0000-0000DC2E0000}"/>
    <cellStyle name="AggOrangeRBorder 2 4 7" xfId="29748" xr:uid="{00000000-0005-0000-0000-0000DD2E0000}"/>
    <cellStyle name="AggOrangeRBorder 2 4 8" xfId="33579" xr:uid="{00000000-0005-0000-0000-0000DE2E0000}"/>
    <cellStyle name="AggOrangeRBorder 2 4 9" xfId="37470" xr:uid="{00000000-0005-0000-0000-0000DF2E0000}"/>
    <cellStyle name="AggOrangeRBorder 2 5" xfId="7931" xr:uid="{00000000-0005-0000-0000-0000E02E0000}"/>
    <cellStyle name="AggOrangeRBorder 3" xfId="279" xr:uid="{00000000-0005-0000-0000-0000E12E0000}"/>
    <cellStyle name="AggOrangeRBorder 3 2" xfId="280" xr:uid="{00000000-0005-0000-0000-0000E22E0000}"/>
    <cellStyle name="AggOrangeRBorder 3 2 2" xfId="281" xr:uid="{00000000-0005-0000-0000-0000E32E0000}"/>
    <cellStyle name="AggOrangeRBorder 3 2 2 2" xfId="4262" xr:uid="{00000000-0005-0000-0000-0000E42E0000}"/>
    <cellStyle name="AggOrangeRBorder 3 2 2 2 10" xfId="41246" xr:uid="{00000000-0005-0000-0000-0000E52E0000}"/>
    <cellStyle name="AggOrangeRBorder 3 2 2 2 2" xfId="9790" xr:uid="{00000000-0005-0000-0000-0000E62E0000}"/>
    <cellStyle name="AggOrangeRBorder 3 2 2 2 3" xfId="13697" xr:uid="{00000000-0005-0000-0000-0000E72E0000}"/>
    <cellStyle name="AggOrangeRBorder 3 2 2 2 4" xfId="17789" xr:uid="{00000000-0005-0000-0000-0000E82E0000}"/>
    <cellStyle name="AggOrangeRBorder 3 2 2 2 5" xfId="21719" xr:uid="{00000000-0005-0000-0000-0000E92E0000}"/>
    <cellStyle name="AggOrangeRBorder 3 2 2 2 6" xfId="25745" xr:uid="{00000000-0005-0000-0000-0000EA2E0000}"/>
    <cellStyle name="AggOrangeRBorder 3 2 2 2 7" xfId="29734" xr:uid="{00000000-0005-0000-0000-0000EB2E0000}"/>
    <cellStyle name="AggOrangeRBorder 3 2 2 2 8" xfId="33565" xr:uid="{00000000-0005-0000-0000-0000EC2E0000}"/>
    <cellStyle name="AggOrangeRBorder 3 2 2 2 9" xfId="37456" xr:uid="{00000000-0005-0000-0000-0000ED2E0000}"/>
    <cellStyle name="AggOrangeRBorder 3 2 2 3" xfId="7917" xr:uid="{00000000-0005-0000-0000-0000EE2E0000}"/>
    <cellStyle name="AggOrangeRBorder 3 2 3" xfId="282" xr:uid="{00000000-0005-0000-0000-0000EF2E0000}"/>
    <cellStyle name="AggOrangeRBorder 3 2 3 2" xfId="4261" xr:uid="{00000000-0005-0000-0000-0000F02E0000}"/>
    <cellStyle name="AggOrangeRBorder 3 2 3 2 10" xfId="41245" xr:uid="{00000000-0005-0000-0000-0000F12E0000}"/>
    <cellStyle name="AggOrangeRBorder 3 2 3 2 2" xfId="9789" xr:uid="{00000000-0005-0000-0000-0000F22E0000}"/>
    <cellStyle name="AggOrangeRBorder 3 2 3 2 3" xfId="13696" xr:uid="{00000000-0005-0000-0000-0000F32E0000}"/>
    <cellStyle name="AggOrangeRBorder 3 2 3 2 4" xfId="17788" xr:uid="{00000000-0005-0000-0000-0000F42E0000}"/>
    <cellStyle name="AggOrangeRBorder 3 2 3 2 5" xfId="21718" xr:uid="{00000000-0005-0000-0000-0000F52E0000}"/>
    <cellStyle name="AggOrangeRBorder 3 2 3 2 6" xfId="25744" xr:uid="{00000000-0005-0000-0000-0000F62E0000}"/>
    <cellStyle name="AggOrangeRBorder 3 2 3 2 7" xfId="29733" xr:uid="{00000000-0005-0000-0000-0000F72E0000}"/>
    <cellStyle name="AggOrangeRBorder 3 2 3 2 8" xfId="33564" xr:uid="{00000000-0005-0000-0000-0000F82E0000}"/>
    <cellStyle name="AggOrangeRBorder 3 2 3 2 9" xfId="37455" xr:uid="{00000000-0005-0000-0000-0000F92E0000}"/>
    <cellStyle name="AggOrangeRBorder 3 2 3 3" xfId="7916" xr:uid="{00000000-0005-0000-0000-0000FA2E0000}"/>
    <cellStyle name="AggOrangeRBorder 3 2 4" xfId="4263" xr:uid="{00000000-0005-0000-0000-0000FB2E0000}"/>
    <cellStyle name="AggOrangeRBorder 3 2 4 10" xfId="41247" xr:uid="{00000000-0005-0000-0000-0000FC2E0000}"/>
    <cellStyle name="AggOrangeRBorder 3 2 4 2" xfId="9791" xr:uid="{00000000-0005-0000-0000-0000FD2E0000}"/>
    <cellStyle name="AggOrangeRBorder 3 2 4 3" xfId="13698" xr:uid="{00000000-0005-0000-0000-0000FE2E0000}"/>
    <cellStyle name="AggOrangeRBorder 3 2 4 4" xfId="17790" xr:uid="{00000000-0005-0000-0000-0000FF2E0000}"/>
    <cellStyle name="AggOrangeRBorder 3 2 4 5" xfId="21720" xr:uid="{00000000-0005-0000-0000-0000002F0000}"/>
    <cellStyle name="AggOrangeRBorder 3 2 4 6" xfId="25746" xr:uid="{00000000-0005-0000-0000-0000012F0000}"/>
    <cellStyle name="AggOrangeRBorder 3 2 4 7" xfId="29735" xr:uid="{00000000-0005-0000-0000-0000022F0000}"/>
    <cellStyle name="AggOrangeRBorder 3 2 4 8" xfId="33566" xr:uid="{00000000-0005-0000-0000-0000032F0000}"/>
    <cellStyle name="AggOrangeRBorder 3 2 4 9" xfId="37457" xr:uid="{00000000-0005-0000-0000-0000042F0000}"/>
    <cellStyle name="AggOrangeRBorder 3 2 5" xfId="7918" xr:uid="{00000000-0005-0000-0000-0000052F0000}"/>
    <cellStyle name="AggOrangeRBorder 3 3" xfId="4264" xr:uid="{00000000-0005-0000-0000-0000062F0000}"/>
    <cellStyle name="AggOrangeRBorder 3 3 10" xfId="41248" xr:uid="{00000000-0005-0000-0000-0000072F0000}"/>
    <cellStyle name="AggOrangeRBorder 3 3 2" xfId="9792" xr:uid="{00000000-0005-0000-0000-0000082F0000}"/>
    <cellStyle name="AggOrangeRBorder 3 3 3" xfId="13699" xr:uid="{00000000-0005-0000-0000-0000092F0000}"/>
    <cellStyle name="AggOrangeRBorder 3 3 4" xfId="17791" xr:uid="{00000000-0005-0000-0000-00000A2F0000}"/>
    <cellStyle name="AggOrangeRBorder 3 3 5" xfId="21721" xr:uid="{00000000-0005-0000-0000-00000B2F0000}"/>
    <cellStyle name="AggOrangeRBorder 3 3 6" xfId="25747" xr:uid="{00000000-0005-0000-0000-00000C2F0000}"/>
    <cellStyle name="AggOrangeRBorder 3 3 7" xfId="29736" xr:uid="{00000000-0005-0000-0000-00000D2F0000}"/>
    <cellStyle name="AggOrangeRBorder 3 3 8" xfId="33567" xr:uid="{00000000-0005-0000-0000-00000E2F0000}"/>
    <cellStyle name="AggOrangeRBorder 3 3 9" xfId="37458" xr:uid="{00000000-0005-0000-0000-00000F2F0000}"/>
    <cellStyle name="AggOrangeRBorder 3 4" xfId="7919" xr:uid="{00000000-0005-0000-0000-0000102F0000}"/>
    <cellStyle name="AggOrangeRBorder 4" xfId="283" xr:uid="{00000000-0005-0000-0000-0000112F0000}"/>
    <cellStyle name="AggOrangeRBorder 4 2" xfId="284" xr:uid="{00000000-0005-0000-0000-0000122F0000}"/>
    <cellStyle name="AggOrangeRBorder 4 2 2" xfId="285" xr:uid="{00000000-0005-0000-0000-0000132F0000}"/>
    <cellStyle name="AggOrangeRBorder 4 2 2 2" xfId="4258" xr:uid="{00000000-0005-0000-0000-0000142F0000}"/>
    <cellStyle name="AggOrangeRBorder 4 2 2 2 10" xfId="41242" xr:uid="{00000000-0005-0000-0000-0000152F0000}"/>
    <cellStyle name="AggOrangeRBorder 4 2 2 2 2" xfId="9786" xr:uid="{00000000-0005-0000-0000-0000162F0000}"/>
    <cellStyle name="AggOrangeRBorder 4 2 2 2 3" xfId="13693" xr:uid="{00000000-0005-0000-0000-0000172F0000}"/>
    <cellStyle name="AggOrangeRBorder 4 2 2 2 4" xfId="17785" xr:uid="{00000000-0005-0000-0000-0000182F0000}"/>
    <cellStyle name="AggOrangeRBorder 4 2 2 2 5" xfId="21715" xr:uid="{00000000-0005-0000-0000-0000192F0000}"/>
    <cellStyle name="AggOrangeRBorder 4 2 2 2 6" xfId="25741" xr:uid="{00000000-0005-0000-0000-00001A2F0000}"/>
    <cellStyle name="AggOrangeRBorder 4 2 2 2 7" xfId="29730" xr:uid="{00000000-0005-0000-0000-00001B2F0000}"/>
    <cellStyle name="AggOrangeRBorder 4 2 2 2 8" xfId="33561" xr:uid="{00000000-0005-0000-0000-00001C2F0000}"/>
    <cellStyle name="AggOrangeRBorder 4 2 2 2 9" xfId="37452" xr:uid="{00000000-0005-0000-0000-00001D2F0000}"/>
    <cellStyle name="AggOrangeRBorder 4 2 2 3" xfId="7913" xr:uid="{00000000-0005-0000-0000-00001E2F0000}"/>
    <cellStyle name="AggOrangeRBorder 4 2 3" xfId="4259" xr:uid="{00000000-0005-0000-0000-00001F2F0000}"/>
    <cellStyle name="AggOrangeRBorder 4 2 3 10" xfId="41243" xr:uid="{00000000-0005-0000-0000-0000202F0000}"/>
    <cellStyle name="AggOrangeRBorder 4 2 3 2" xfId="9787" xr:uid="{00000000-0005-0000-0000-0000212F0000}"/>
    <cellStyle name="AggOrangeRBorder 4 2 3 3" xfId="13694" xr:uid="{00000000-0005-0000-0000-0000222F0000}"/>
    <cellStyle name="AggOrangeRBorder 4 2 3 4" xfId="17786" xr:uid="{00000000-0005-0000-0000-0000232F0000}"/>
    <cellStyle name="AggOrangeRBorder 4 2 3 5" xfId="21716" xr:uid="{00000000-0005-0000-0000-0000242F0000}"/>
    <cellStyle name="AggOrangeRBorder 4 2 3 6" xfId="25742" xr:uid="{00000000-0005-0000-0000-0000252F0000}"/>
    <cellStyle name="AggOrangeRBorder 4 2 3 7" xfId="29731" xr:uid="{00000000-0005-0000-0000-0000262F0000}"/>
    <cellStyle name="AggOrangeRBorder 4 2 3 8" xfId="33562" xr:uid="{00000000-0005-0000-0000-0000272F0000}"/>
    <cellStyle name="AggOrangeRBorder 4 2 3 9" xfId="37453" xr:uid="{00000000-0005-0000-0000-0000282F0000}"/>
    <cellStyle name="AggOrangeRBorder 4 2 4" xfId="7914" xr:uid="{00000000-0005-0000-0000-0000292F0000}"/>
    <cellStyle name="AggOrangeRBorder 4 3" xfId="286" xr:uid="{00000000-0005-0000-0000-00002A2F0000}"/>
    <cellStyle name="AggOrangeRBorder 4 3 2" xfId="287" xr:uid="{00000000-0005-0000-0000-00002B2F0000}"/>
    <cellStyle name="AggOrangeRBorder 4 3 2 2" xfId="4256" xr:uid="{00000000-0005-0000-0000-00002C2F0000}"/>
    <cellStyle name="AggOrangeRBorder 4 3 2 2 10" xfId="41240" xr:uid="{00000000-0005-0000-0000-00002D2F0000}"/>
    <cellStyle name="AggOrangeRBorder 4 3 2 2 2" xfId="9784" xr:uid="{00000000-0005-0000-0000-00002E2F0000}"/>
    <cellStyle name="AggOrangeRBorder 4 3 2 2 3" xfId="13691" xr:uid="{00000000-0005-0000-0000-00002F2F0000}"/>
    <cellStyle name="AggOrangeRBorder 4 3 2 2 4" xfId="17783" xr:uid="{00000000-0005-0000-0000-0000302F0000}"/>
    <cellStyle name="AggOrangeRBorder 4 3 2 2 5" xfId="21713" xr:uid="{00000000-0005-0000-0000-0000312F0000}"/>
    <cellStyle name="AggOrangeRBorder 4 3 2 2 6" xfId="25739" xr:uid="{00000000-0005-0000-0000-0000322F0000}"/>
    <cellStyle name="AggOrangeRBorder 4 3 2 2 7" xfId="29728" xr:uid="{00000000-0005-0000-0000-0000332F0000}"/>
    <cellStyle name="AggOrangeRBorder 4 3 2 2 8" xfId="33559" xr:uid="{00000000-0005-0000-0000-0000342F0000}"/>
    <cellStyle name="AggOrangeRBorder 4 3 2 2 9" xfId="37450" xr:uid="{00000000-0005-0000-0000-0000352F0000}"/>
    <cellStyle name="AggOrangeRBorder 4 3 2 3" xfId="7911" xr:uid="{00000000-0005-0000-0000-0000362F0000}"/>
    <cellStyle name="AggOrangeRBorder 4 3 3" xfId="4257" xr:uid="{00000000-0005-0000-0000-0000372F0000}"/>
    <cellStyle name="AggOrangeRBorder 4 3 3 10" xfId="41241" xr:uid="{00000000-0005-0000-0000-0000382F0000}"/>
    <cellStyle name="AggOrangeRBorder 4 3 3 2" xfId="9785" xr:uid="{00000000-0005-0000-0000-0000392F0000}"/>
    <cellStyle name="AggOrangeRBorder 4 3 3 3" xfId="13692" xr:uid="{00000000-0005-0000-0000-00003A2F0000}"/>
    <cellStyle name="AggOrangeRBorder 4 3 3 4" xfId="17784" xr:uid="{00000000-0005-0000-0000-00003B2F0000}"/>
    <cellStyle name="AggOrangeRBorder 4 3 3 5" xfId="21714" xr:uid="{00000000-0005-0000-0000-00003C2F0000}"/>
    <cellStyle name="AggOrangeRBorder 4 3 3 6" xfId="25740" xr:uid="{00000000-0005-0000-0000-00003D2F0000}"/>
    <cellStyle name="AggOrangeRBorder 4 3 3 7" xfId="29729" xr:uid="{00000000-0005-0000-0000-00003E2F0000}"/>
    <cellStyle name="AggOrangeRBorder 4 3 3 8" xfId="33560" xr:uid="{00000000-0005-0000-0000-00003F2F0000}"/>
    <cellStyle name="AggOrangeRBorder 4 3 3 9" xfId="37451" xr:uid="{00000000-0005-0000-0000-0000402F0000}"/>
    <cellStyle name="AggOrangeRBorder 4 3 4" xfId="7912" xr:uid="{00000000-0005-0000-0000-0000412F0000}"/>
    <cellStyle name="AggOrangeRBorder 4 4" xfId="288" xr:uid="{00000000-0005-0000-0000-0000422F0000}"/>
    <cellStyle name="AggOrangeRBorder 4 4 2" xfId="289" xr:uid="{00000000-0005-0000-0000-0000432F0000}"/>
    <cellStyle name="AggOrangeRBorder 4 4 2 2" xfId="4254" xr:uid="{00000000-0005-0000-0000-0000442F0000}"/>
    <cellStyle name="AggOrangeRBorder 4 4 2 2 10" xfId="41238" xr:uid="{00000000-0005-0000-0000-0000452F0000}"/>
    <cellStyle name="AggOrangeRBorder 4 4 2 2 2" xfId="9782" xr:uid="{00000000-0005-0000-0000-0000462F0000}"/>
    <cellStyle name="AggOrangeRBorder 4 4 2 2 3" xfId="13689" xr:uid="{00000000-0005-0000-0000-0000472F0000}"/>
    <cellStyle name="AggOrangeRBorder 4 4 2 2 4" xfId="17781" xr:uid="{00000000-0005-0000-0000-0000482F0000}"/>
    <cellStyle name="AggOrangeRBorder 4 4 2 2 5" xfId="21711" xr:uid="{00000000-0005-0000-0000-0000492F0000}"/>
    <cellStyle name="AggOrangeRBorder 4 4 2 2 6" xfId="25737" xr:uid="{00000000-0005-0000-0000-00004A2F0000}"/>
    <cellStyle name="AggOrangeRBorder 4 4 2 2 7" xfId="29726" xr:uid="{00000000-0005-0000-0000-00004B2F0000}"/>
    <cellStyle name="AggOrangeRBorder 4 4 2 2 8" xfId="33557" xr:uid="{00000000-0005-0000-0000-00004C2F0000}"/>
    <cellStyle name="AggOrangeRBorder 4 4 2 2 9" xfId="37448" xr:uid="{00000000-0005-0000-0000-00004D2F0000}"/>
    <cellStyle name="AggOrangeRBorder 4 4 2 3" xfId="7909" xr:uid="{00000000-0005-0000-0000-00004E2F0000}"/>
    <cellStyle name="AggOrangeRBorder 4 4 3" xfId="4255" xr:uid="{00000000-0005-0000-0000-00004F2F0000}"/>
    <cellStyle name="AggOrangeRBorder 4 4 3 10" xfId="41239" xr:uid="{00000000-0005-0000-0000-0000502F0000}"/>
    <cellStyle name="AggOrangeRBorder 4 4 3 2" xfId="9783" xr:uid="{00000000-0005-0000-0000-0000512F0000}"/>
    <cellStyle name="AggOrangeRBorder 4 4 3 3" xfId="13690" xr:uid="{00000000-0005-0000-0000-0000522F0000}"/>
    <cellStyle name="AggOrangeRBorder 4 4 3 4" xfId="17782" xr:uid="{00000000-0005-0000-0000-0000532F0000}"/>
    <cellStyle name="AggOrangeRBorder 4 4 3 5" xfId="21712" xr:uid="{00000000-0005-0000-0000-0000542F0000}"/>
    <cellStyle name="AggOrangeRBorder 4 4 3 6" xfId="25738" xr:uid="{00000000-0005-0000-0000-0000552F0000}"/>
    <cellStyle name="AggOrangeRBorder 4 4 3 7" xfId="29727" xr:uid="{00000000-0005-0000-0000-0000562F0000}"/>
    <cellStyle name="AggOrangeRBorder 4 4 3 8" xfId="33558" xr:uid="{00000000-0005-0000-0000-0000572F0000}"/>
    <cellStyle name="AggOrangeRBorder 4 4 3 9" xfId="37449" xr:uid="{00000000-0005-0000-0000-0000582F0000}"/>
    <cellStyle name="AggOrangeRBorder 4 4 4" xfId="7910" xr:uid="{00000000-0005-0000-0000-0000592F0000}"/>
    <cellStyle name="AggOrangeRBorder 4 5" xfId="290" xr:uid="{00000000-0005-0000-0000-00005A2F0000}"/>
    <cellStyle name="AggOrangeRBorder 4 5 2" xfId="4253" xr:uid="{00000000-0005-0000-0000-00005B2F0000}"/>
    <cellStyle name="AggOrangeRBorder 4 5 2 10" xfId="41237" xr:uid="{00000000-0005-0000-0000-00005C2F0000}"/>
    <cellStyle name="AggOrangeRBorder 4 5 2 2" xfId="9781" xr:uid="{00000000-0005-0000-0000-00005D2F0000}"/>
    <cellStyle name="AggOrangeRBorder 4 5 2 3" xfId="13688" xr:uid="{00000000-0005-0000-0000-00005E2F0000}"/>
    <cellStyle name="AggOrangeRBorder 4 5 2 4" xfId="17780" xr:uid="{00000000-0005-0000-0000-00005F2F0000}"/>
    <cellStyle name="AggOrangeRBorder 4 5 2 5" xfId="21710" xr:uid="{00000000-0005-0000-0000-0000602F0000}"/>
    <cellStyle name="AggOrangeRBorder 4 5 2 6" xfId="25736" xr:uid="{00000000-0005-0000-0000-0000612F0000}"/>
    <cellStyle name="AggOrangeRBorder 4 5 2 7" xfId="29725" xr:uid="{00000000-0005-0000-0000-0000622F0000}"/>
    <cellStyle name="AggOrangeRBorder 4 5 2 8" xfId="33556" xr:uid="{00000000-0005-0000-0000-0000632F0000}"/>
    <cellStyle name="AggOrangeRBorder 4 5 2 9" xfId="37447" xr:uid="{00000000-0005-0000-0000-0000642F0000}"/>
    <cellStyle name="AggOrangeRBorder 4 5 3" xfId="7908" xr:uid="{00000000-0005-0000-0000-0000652F0000}"/>
    <cellStyle name="AggOrangeRBorder 4 6" xfId="4260" xr:uid="{00000000-0005-0000-0000-0000662F0000}"/>
    <cellStyle name="AggOrangeRBorder 4 6 10" xfId="41244" xr:uid="{00000000-0005-0000-0000-0000672F0000}"/>
    <cellStyle name="AggOrangeRBorder 4 6 2" xfId="9788" xr:uid="{00000000-0005-0000-0000-0000682F0000}"/>
    <cellStyle name="AggOrangeRBorder 4 6 3" xfId="13695" xr:uid="{00000000-0005-0000-0000-0000692F0000}"/>
    <cellStyle name="AggOrangeRBorder 4 6 4" xfId="17787" xr:uid="{00000000-0005-0000-0000-00006A2F0000}"/>
    <cellStyle name="AggOrangeRBorder 4 6 5" xfId="21717" xr:uid="{00000000-0005-0000-0000-00006B2F0000}"/>
    <cellStyle name="AggOrangeRBorder 4 6 6" xfId="25743" xr:uid="{00000000-0005-0000-0000-00006C2F0000}"/>
    <cellStyle name="AggOrangeRBorder 4 6 7" xfId="29732" xr:uid="{00000000-0005-0000-0000-00006D2F0000}"/>
    <cellStyle name="AggOrangeRBorder 4 6 8" xfId="33563" xr:uid="{00000000-0005-0000-0000-00006E2F0000}"/>
    <cellStyle name="AggOrangeRBorder 4 6 9" xfId="37454" xr:uid="{00000000-0005-0000-0000-00006F2F0000}"/>
    <cellStyle name="AggOrangeRBorder 4 7" xfId="7915" xr:uid="{00000000-0005-0000-0000-0000702F0000}"/>
    <cellStyle name="AggOrangeRBorder 5" xfId="291" xr:uid="{00000000-0005-0000-0000-0000712F0000}"/>
    <cellStyle name="AggOrangeRBorder 5 2" xfId="4252" xr:uid="{00000000-0005-0000-0000-0000722F0000}"/>
    <cellStyle name="AggOrangeRBorder 5 2 10" xfId="41236" xr:uid="{00000000-0005-0000-0000-0000732F0000}"/>
    <cellStyle name="AggOrangeRBorder 5 2 2" xfId="9780" xr:uid="{00000000-0005-0000-0000-0000742F0000}"/>
    <cellStyle name="AggOrangeRBorder 5 2 3" xfId="13687" xr:uid="{00000000-0005-0000-0000-0000752F0000}"/>
    <cellStyle name="AggOrangeRBorder 5 2 4" xfId="17779" xr:uid="{00000000-0005-0000-0000-0000762F0000}"/>
    <cellStyle name="AggOrangeRBorder 5 2 5" xfId="21709" xr:uid="{00000000-0005-0000-0000-0000772F0000}"/>
    <cellStyle name="AggOrangeRBorder 5 2 6" xfId="25735" xr:uid="{00000000-0005-0000-0000-0000782F0000}"/>
    <cellStyle name="AggOrangeRBorder 5 2 7" xfId="29724" xr:uid="{00000000-0005-0000-0000-0000792F0000}"/>
    <cellStyle name="AggOrangeRBorder 5 2 8" xfId="33555" xr:uid="{00000000-0005-0000-0000-00007A2F0000}"/>
    <cellStyle name="AggOrangeRBorder 5 2 9" xfId="37446" xr:uid="{00000000-0005-0000-0000-00007B2F0000}"/>
    <cellStyle name="AggOrangeRBorder 5 3" xfId="7907" xr:uid="{00000000-0005-0000-0000-00007C2F0000}"/>
    <cellStyle name="AggOrangeRBorder 6" xfId="4277" xr:uid="{00000000-0005-0000-0000-00007D2F0000}"/>
    <cellStyle name="AggOrangeRBorder 6 10" xfId="41261" xr:uid="{00000000-0005-0000-0000-00007E2F0000}"/>
    <cellStyle name="AggOrangeRBorder 6 2" xfId="9805" xr:uid="{00000000-0005-0000-0000-00007F2F0000}"/>
    <cellStyle name="AggOrangeRBorder 6 3" xfId="13712" xr:uid="{00000000-0005-0000-0000-0000802F0000}"/>
    <cellStyle name="AggOrangeRBorder 6 4" xfId="17804" xr:uid="{00000000-0005-0000-0000-0000812F0000}"/>
    <cellStyle name="AggOrangeRBorder 6 5" xfId="21734" xr:uid="{00000000-0005-0000-0000-0000822F0000}"/>
    <cellStyle name="AggOrangeRBorder 6 6" xfId="25760" xr:uid="{00000000-0005-0000-0000-0000832F0000}"/>
    <cellStyle name="AggOrangeRBorder 6 7" xfId="29749" xr:uid="{00000000-0005-0000-0000-0000842F0000}"/>
    <cellStyle name="AggOrangeRBorder 6 8" xfId="33580" xr:uid="{00000000-0005-0000-0000-0000852F0000}"/>
    <cellStyle name="AggOrangeRBorder 6 9" xfId="37471" xr:uid="{00000000-0005-0000-0000-0000862F0000}"/>
    <cellStyle name="AggOrangeRBorder 7" xfId="7932" xr:uid="{00000000-0005-0000-0000-0000872F0000}"/>
    <cellStyle name="AggOrangeRBorder_CRFReport-template" xfId="292" xr:uid="{00000000-0005-0000-0000-0000882F0000}"/>
    <cellStyle name="Ausgabe 2" xfId="293" xr:uid="{00000000-0005-0000-0000-0000892F0000}"/>
    <cellStyle name="Ausgabe 2 10" xfId="7906" xr:uid="{00000000-0005-0000-0000-00008A2F0000}"/>
    <cellStyle name="Ausgabe 2 11" xfId="16020" xr:uid="{00000000-0005-0000-0000-00008B2F0000}"/>
    <cellStyle name="Ausgabe 2 12" xfId="7123" xr:uid="{00000000-0005-0000-0000-00008C2F0000}"/>
    <cellStyle name="Ausgabe 2 13" xfId="28015" xr:uid="{00000000-0005-0000-0000-00008D2F0000}"/>
    <cellStyle name="Ausgabe 2 2" xfId="294" xr:uid="{00000000-0005-0000-0000-00008E2F0000}"/>
    <cellStyle name="Ausgabe 2 2 10" xfId="7299" xr:uid="{00000000-0005-0000-0000-00008F2F0000}"/>
    <cellStyle name="Ausgabe 2 2 11" xfId="28014" xr:uid="{00000000-0005-0000-0000-0000902F0000}"/>
    <cellStyle name="Ausgabe 2 2 2" xfId="295" xr:uid="{00000000-0005-0000-0000-0000912F0000}"/>
    <cellStyle name="Ausgabe 2 2 2 10" xfId="28013" xr:uid="{00000000-0005-0000-0000-0000922F0000}"/>
    <cellStyle name="Ausgabe 2 2 2 2" xfId="2760" xr:uid="{00000000-0005-0000-0000-0000932F0000}"/>
    <cellStyle name="Ausgabe 2 2 2 2 10" xfId="28269" xr:uid="{00000000-0005-0000-0000-0000942F0000}"/>
    <cellStyle name="Ausgabe 2 2 2 2 11" xfId="32092" xr:uid="{00000000-0005-0000-0000-0000952F0000}"/>
    <cellStyle name="Ausgabe 2 2 2 2 12" xfId="35999" xr:uid="{00000000-0005-0000-0000-0000962F0000}"/>
    <cellStyle name="Ausgabe 2 2 2 2 13" xfId="39789" xr:uid="{00000000-0005-0000-0000-0000972F0000}"/>
    <cellStyle name="Ausgabe 2 2 2 2 2" xfId="5061" xr:uid="{00000000-0005-0000-0000-0000982F0000}"/>
    <cellStyle name="Ausgabe 2 2 2 2 2 10" xfId="42045" xr:uid="{00000000-0005-0000-0000-0000992F0000}"/>
    <cellStyle name="Ausgabe 2 2 2 2 2 2" xfId="10589" xr:uid="{00000000-0005-0000-0000-00009A2F0000}"/>
    <cellStyle name="Ausgabe 2 2 2 2 2 3" xfId="14496" xr:uid="{00000000-0005-0000-0000-00009B2F0000}"/>
    <cellStyle name="Ausgabe 2 2 2 2 2 4" xfId="18588" xr:uid="{00000000-0005-0000-0000-00009C2F0000}"/>
    <cellStyle name="Ausgabe 2 2 2 2 2 5" xfId="22518" xr:uid="{00000000-0005-0000-0000-00009D2F0000}"/>
    <cellStyle name="Ausgabe 2 2 2 2 2 6" xfId="26544" xr:uid="{00000000-0005-0000-0000-00009E2F0000}"/>
    <cellStyle name="Ausgabe 2 2 2 2 2 7" xfId="30533" xr:uid="{00000000-0005-0000-0000-00009F2F0000}"/>
    <cellStyle name="Ausgabe 2 2 2 2 2 8" xfId="34364" xr:uid="{00000000-0005-0000-0000-0000A02F0000}"/>
    <cellStyle name="Ausgabe 2 2 2 2 2 9" xfId="38255" xr:uid="{00000000-0005-0000-0000-0000A12F0000}"/>
    <cellStyle name="Ausgabe 2 2 2 2 3" xfId="4433" xr:uid="{00000000-0005-0000-0000-0000A22F0000}"/>
    <cellStyle name="Ausgabe 2 2 2 2 3 10" xfId="41417" xr:uid="{00000000-0005-0000-0000-0000A32F0000}"/>
    <cellStyle name="Ausgabe 2 2 2 2 3 2" xfId="9961" xr:uid="{00000000-0005-0000-0000-0000A42F0000}"/>
    <cellStyle name="Ausgabe 2 2 2 2 3 3" xfId="13868" xr:uid="{00000000-0005-0000-0000-0000A52F0000}"/>
    <cellStyle name="Ausgabe 2 2 2 2 3 4" xfId="17960" xr:uid="{00000000-0005-0000-0000-0000A62F0000}"/>
    <cellStyle name="Ausgabe 2 2 2 2 3 5" xfId="21890" xr:uid="{00000000-0005-0000-0000-0000A72F0000}"/>
    <cellStyle name="Ausgabe 2 2 2 2 3 6" xfId="25916" xr:uid="{00000000-0005-0000-0000-0000A82F0000}"/>
    <cellStyle name="Ausgabe 2 2 2 2 3 7" xfId="29905" xr:uid="{00000000-0005-0000-0000-0000A92F0000}"/>
    <cellStyle name="Ausgabe 2 2 2 2 3 8" xfId="33736" xr:uid="{00000000-0005-0000-0000-0000AA2F0000}"/>
    <cellStyle name="Ausgabe 2 2 2 2 3 9" xfId="37627" xr:uid="{00000000-0005-0000-0000-0000AB2F0000}"/>
    <cellStyle name="Ausgabe 2 2 2 2 4" xfId="6142" xr:uid="{00000000-0005-0000-0000-0000AC2F0000}"/>
    <cellStyle name="Ausgabe 2 2 2 2 4 10" xfId="43120" xr:uid="{00000000-0005-0000-0000-0000AD2F0000}"/>
    <cellStyle name="Ausgabe 2 2 2 2 4 2" xfId="11671" xr:uid="{00000000-0005-0000-0000-0000AE2F0000}"/>
    <cellStyle name="Ausgabe 2 2 2 2 4 3" xfId="15575" xr:uid="{00000000-0005-0000-0000-0000AF2F0000}"/>
    <cellStyle name="Ausgabe 2 2 2 2 4 4" xfId="19669" xr:uid="{00000000-0005-0000-0000-0000B02F0000}"/>
    <cellStyle name="Ausgabe 2 2 2 2 4 5" xfId="23596" xr:uid="{00000000-0005-0000-0000-0000B12F0000}"/>
    <cellStyle name="Ausgabe 2 2 2 2 4 6" xfId="27623" xr:uid="{00000000-0005-0000-0000-0000B22F0000}"/>
    <cellStyle name="Ausgabe 2 2 2 2 4 7" xfId="31608" xr:uid="{00000000-0005-0000-0000-0000B32F0000}"/>
    <cellStyle name="Ausgabe 2 2 2 2 4 8" xfId="35441" xr:uid="{00000000-0005-0000-0000-0000B42F0000}"/>
    <cellStyle name="Ausgabe 2 2 2 2 4 9" xfId="39330" xr:uid="{00000000-0005-0000-0000-0000B52F0000}"/>
    <cellStyle name="Ausgabe 2 2 2 2 5" xfId="8295" xr:uid="{00000000-0005-0000-0000-0000B62F0000}"/>
    <cellStyle name="Ausgabe 2 2 2 2 6" xfId="12211" xr:uid="{00000000-0005-0000-0000-0000B72F0000}"/>
    <cellStyle name="Ausgabe 2 2 2 2 7" xfId="16304" xr:uid="{00000000-0005-0000-0000-0000B82F0000}"/>
    <cellStyle name="Ausgabe 2 2 2 2 8" xfId="20247" xr:uid="{00000000-0005-0000-0000-0000B92F0000}"/>
    <cellStyle name="Ausgabe 2 2 2 2 9" xfId="24265" xr:uid="{00000000-0005-0000-0000-0000BA2F0000}"/>
    <cellStyle name="Ausgabe 2 2 2 3" xfId="3705" xr:uid="{00000000-0005-0000-0000-0000BB2F0000}"/>
    <cellStyle name="Ausgabe 2 2 2 3 10" xfId="40689" xr:uid="{00000000-0005-0000-0000-0000BC2F0000}"/>
    <cellStyle name="Ausgabe 2 2 2 3 2" xfId="9233" xr:uid="{00000000-0005-0000-0000-0000BD2F0000}"/>
    <cellStyle name="Ausgabe 2 2 2 3 3" xfId="13140" xr:uid="{00000000-0005-0000-0000-0000BE2F0000}"/>
    <cellStyle name="Ausgabe 2 2 2 3 4" xfId="17232" xr:uid="{00000000-0005-0000-0000-0000BF2F0000}"/>
    <cellStyle name="Ausgabe 2 2 2 3 5" xfId="21162" xr:uid="{00000000-0005-0000-0000-0000C02F0000}"/>
    <cellStyle name="Ausgabe 2 2 2 3 6" xfId="25188" xr:uid="{00000000-0005-0000-0000-0000C12F0000}"/>
    <cellStyle name="Ausgabe 2 2 2 3 7" xfId="29177" xr:uid="{00000000-0005-0000-0000-0000C22F0000}"/>
    <cellStyle name="Ausgabe 2 2 2 3 8" xfId="33008" xr:uid="{00000000-0005-0000-0000-0000C32F0000}"/>
    <cellStyle name="Ausgabe 2 2 2 3 9" xfId="36899" xr:uid="{00000000-0005-0000-0000-0000C42F0000}"/>
    <cellStyle name="Ausgabe 2 2 2 4" xfId="4249" xr:uid="{00000000-0005-0000-0000-0000C52F0000}"/>
    <cellStyle name="Ausgabe 2 2 2 4 10" xfId="41233" xr:uid="{00000000-0005-0000-0000-0000C62F0000}"/>
    <cellStyle name="Ausgabe 2 2 2 4 2" xfId="9777" xr:uid="{00000000-0005-0000-0000-0000C72F0000}"/>
    <cellStyle name="Ausgabe 2 2 2 4 3" xfId="13684" xr:uid="{00000000-0005-0000-0000-0000C82F0000}"/>
    <cellStyle name="Ausgabe 2 2 2 4 4" xfId="17776" xr:uid="{00000000-0005-0000-0000-0000C92F0000}"/>
    <cellStyle name="Ausgabe 2 2 2 4 5" xfId="21706" xr:uid="{00000000-0005-0000-0000-0000CA2F0000}"/>
    <cellStyle name="Ausgabe 2 2 2 4 6" xfId="25732" xr:uid="{00000000-0005-0000-0000-0000CB2F0000}"/>
    <cellStyle name="Ausgabe 2 2 2 4 7" xfId="29721" xr:uid="{00000000-0005-0000-0000-0000CC2F0000}"/>
    <cellStyle name="Ausgabe 2 2 2 4 8" xfId="33552" xr:uid="{00000000-0005-0000-0000-0000CD2F0000}"/>
    <cellStyle name="Ausgabe 2 2 2 4 9" xfId="37443" xr:uid="{00000000-0005-0000-0000-0000CE2F0000}"/>
    <cellStyle name="Ausgabe 2 2 2 5" xfId="3272" xr:uid="{00000000-0005-0000-0000-0000CF2F0000}"/>
    <cellStyle name="Ausgabe 2 2 2 5 10" xfId="40301" xr:uid="{00000000-0005-0000-0000-0000D02F0000}"/>
    <cellStyle name="Ausgabe 2 2 2 5 2" xfId="8807" xr:uid="{00000000-0005-0000-0000-0000D12F0000}"/>
    <cellStyle name="Ausgabe 2 2 2 5 3" xfId="12723" xr:uid="{00000000-0005-0000-0000-0000D22F0000}"/>
    <cellStyle name="Ausgabe 2 2 2 5 4" xfId="16816" xr:uid="{00000000-0005-0000-0000-0000D32F0000}"/>
    <cellStyle name="Ausgabe 2 2 2 5 5" xfId="20759" xr:uid="{00000000-0005-0000-0000-0000D42F0000}"/>
    <cellStyle name="Ausgabe 2 2 2 5 6" xfId="24777" xr:uid="{00000000-0005-0000-0000-0000D52F0000}"/>
    <cellStyle name="Ausgabe 2 2 2 5 7" xfId="28781" xr:uid="{00000000-0005-0000-0000-0000D62F0000}"/>
    <cellStyle name="Ausgabe 2 2 2 5 8" xfId="32604" xr:uid="{00000000-0005-0000-0000-0000D72F0000}"/>
    <cellStyle name="Ausgabe 2 2 2 5 9" xfId="36511" xr:uid="{00000000-0005-0000-0000-0000D82F0000}"/>
    <cellStyle name="Ausgabe 2 2 2 6" xfId="5685" xr:uid="{00000000-0005-0000-0000-0000D92F0000}"/>
    <cellStyle name="Ausgabe 2 2 2 6 10" xfId="42669" xr:uid="{00000000-0005-0000-0000-0000DA2F0000}"/>
    <cellStyle name="Ausgabe 2 2 2 6 2" xfId="11213" xr:uid="{00000000-0005-0000-0000-0000DB2F0000}"/>
    <cellStyle name="Ausgabe 2 2 2 6 3" xfId="15120" xr:uid="{00000000-0005-0000-0000-0000DC2F0000}"/>
    <cellStyle name="Ausgabe 2 2 2 6 4" xfId="19212" xr:uid="{00000000-0005-0000-0000-0000DD2F0000}"/>
    <cellStyle name="Ausgabe 2 2 2 6 5" xfId="23142" xr:uid="{00000000-0005-0000-0000-0000DE2F0000}"/>
    <cellStyle name="Ausgabe 2 2 2 6 6" xfId="27168" xr:uid="{00000000-0005-0000-0000-0000DF2F0000}"/>
    <cellStyle name="Ausgabe 2 2 2 6 7" xfId="31157" xr:uid="{00000000-0005-0000-0000-0000E02F0000}"/>
    <cellStyle name="Ausgabe 2 2 2 6 8" xfId="34988" xr:uid="{00000000-0005-0000-0000-0000E12F0000}"/>
    <cellStyle name="Ausgabe 2 2 2 6 9" xfId="38879" xr:uid="{00000000-0005-0000-0000-0000E22F0000}"/>
    <cellStyle name="Ausgabe 2 2 2 7" xfId="7904" xr:uid="{00000000-0005-0000-0000-0000E32F0000}"/>
    <cellStyle name="Ausgabe 2 2 2 8" xfId="16018" xr:uid="{00000000-0005-0000-0000-0000E42F0000}"/>
    <cellStyle name="Ausgabe 2 2 2 9" xfId="7124" xr:uid="{00000000-0005-0000-0000-0000E52F0000}"/>
    <cellStyle name="Ausgabe 2 2 3" xfId="2759" xr:uid="{00000000-0005-0000-0000-0000E62F0000}"/>
    <cellStyle name="Ausgabe 2 2 3 10" xfId="28268" xr:uid="{00000000-0005-0000-0000-0000E72F0000}"/>
    <cellStyle name="Ausgabe 2 2 3 11" xfId="32091" xr:uid="{00000000-0005-0000-0000-0000E82F0000}"/>
    <cellStyle name="Ausgabe 2 2 3 12" xfId="35998" xr:uid="{00000000-0005-0000-0000-0000E92F0000}"/>
    <cellStyle name="Ausgabe 2 2 3 13" xfId="39788" xr:uid="{00000000-0005-0000-0000-0000EA2F0000}"/>
    <cellStyle name="Ausgabe 2 2 3 2" xfId="5060" xr:uid="{00000000-0005-0000-0000-0000EB2F0000}"/>
    <cellStyle name="Ausgabe 2 2 3 2 10" xfId="42044" xr:uid="{00000000-0005-0000-0000-0000EC2F0000}"/>
    <cellStyle name="Ausgabe 2 2 3 2 2" xfId="10588" xr:uid="{00000000-0005-0000-0000-0000ED2F0000}"/>
    <cellStyle name="Ausgabe 2 2 3 2 3" xfId="14495" xr:uid="{00000000-0005-0000-0000-0000EE2F0000}"/>
    <cellStyle name="Ausgabe 2 2 3 2 4" xfId="18587" xr:uid="{00000000-0005-0000-0000-0000EF2F0000}"/>
    <cellStyle name="Ausgabe 2 2 3 2 5" xfId="22517" xr:uid="{00000000-0005-0000-0000-0000F02F0000}"/>
    <cellStyle name="Ausgabe 2 2 3 2 6" xfId="26543" xr:uid="{00000000-0005-0000-0000-0000F12F0000}"/>
    <cellStyle name="Ausgabe 2 2 3 2 7" xfId="30532" xr:uid="{00000000-0005-0000-0000-0000F22F0000}"/>
    <cellStyle name="Ausgabe 2 2 3 2 8" xfId="34363" xr:uid="{00000000-0005-0000-0000-0000F32F0000}"/>
    <cellStyle name="Ausgabe 2 2 3 2 9" xfId="38254" xr:uid="{00000000-0005-0000-0000-0000F42F0000}"/>
    <cellStyle name="Ausgabe 2 2 3 3" xfId="4432" xr:uid="{00000000-0005-0000-0000-0000F52F0000}"/>
    <cellStyle name="Ausgabe 2 2 3 3 10" xfId="41416" xr:uid="{00000000-0005-0000-0000-0000F62F0000}"/>
    <cellStyle name="Ausgabe 2 2 3 3 2" xfId="9960" xr:uid="{00000000-0005-0000-0000-0000F72F0000}"/>
    <cellStyle name="Ausgabe 2 2 3 3 3" xfId="13867" xr:uid="{00000000-0005-0000-0000-0000F82F0000}"/>
    <cellStyle name="Ausgabe 2 2 3 3 4" xfId="17959" xr:uid="{00000000-0005-0000-0000-0000F92F0000}"/>
    <cellStyle name="Ausgabe 2 2 3 3 5" xfId="21889" xr:uid="{00000000-0005-0000-0000-0000FA2F0000}"/>
    <cellStyle name="Ausgabe 2 2 3 3 6" xfId="25915" xr:uid="{00000000-0005-0000-0000-0000FB2F0000}"/>
    <cellStyle name="Ausgabe 2 2 3 3 7" xfId="29904" xr:uid="{00000000-0005-0000-0000-0000FC2F0000}"/>
    <cellStyle name="Ausgabe 2 2 3 3 8" xfId="33735" xr:uid="{00000000-0005-0000-0000-0000FD2F0000}"/>
    <cellStyle name="Ausgabe 2 2 3 3 9" xfId="37626" xr:uid="{00000000-0005-0000-0000-0000FE2F0000}"/>
    <cellStyle name="Ausgabe 2 2 3 4" xfId="6141" xr:uid="{00000000-0005-0000-0000-0000FF2F0000}"/>
    <cellStyle name="Ausgabe 2 2 3 4 10" xfId="43119" xr:uid="{00000000-0005-0000-0000-000000300000}"/>
    <cellStyle name="Ausgabe 2 2 3 4 2" xfId="11670" xr:uid="{00000000-0005-0000-0000-000001300000}"/>
    <cellStyle name="Ausgabe 2 2 3 4 3" xfId="15574" xr:uid="{00000000-0005-0000-0000-000002300000}"/>
    <cellStyle name="Ausgabe 2 2 3 4 4" xfId="19668" xr:uid="{00000000-0005-0000-0000-000003300000}"/>
    <cellStyle name="Ausgabe 2 2 3 4 5" xfId="23595" xr:uid="{00000000-0005-0000-0000-000004300000}"/>
    <cellStyle name="Ausgabe 2 2 3 4 6" xfId="27622" xr:uid="{00000000-0005-0000-0000-000005300000}"/>
    <cellStyle name="Ausgabe 2 2 3 4 7" xfId="31607" xr:uid="{00000000-0005-0000-0000-000006300000}"/>
    <cellStyle name="Ausgabe 2 2 3 4 8" xfId="35440" xr:uid="{00000000-0005-0000-0000-000007300000}"/>
    <cellStyle name="Ausgabe 2 2 3 4 9" xfId="39329" xr:uid="{00000000-0005-0000-0000-000008300000}"/>
    <cellStyle name="Ausgabe 2 2 3 5" xfId="8294" xr:uid="{00000000-0005-0000-0000-000009300000}"/>
    <cellStyle name="Ausgabe 2 2 3 6" xfId="12210" xr:uid="{00000000-0005-0000-0000-00000A300000}"/>
    <cellStyle name="Ausgabe 2 2 3 7" xfId="16303" xr:uid="{00000000-0005-0000-0000-00000B300000}"/>
    <cellStyle name="Ausgabe 2 2 3 8" xfId="20246" xr:uid="{00000000-0005-0000-0000-00000C300000}"/>
    <cellStyle name="Ausgabe 2 2 3 9" xfId="24264" xr:uid="{00000000-0005-0000-0000-00000D300000}"/>
    <cellStyle name="Ausgabe 2 2 4" xfId="3704" xr:uid="{00000000-0005-0000-0000-00000E300000}"/>
    <cellStyle name="Ausgabe 2 2 4 10" xfId="40688" xr:uid="{00000000-0005-0000-0000-00000F300000}"/>
    <cellStyle name="Ausgabe 2 2 4 2" xfId="9232" xr:uid="{00000000-0005-0000-0000-000010300000}"/>
    <cellStyle name="Ausgabe 2 2 4 3" xfId="13139" xr:uid="{00000000-0005-0000-0000-000011300000}"/>
    <cellStyle name="Ausgabe 2 2 4 4" xfId="17231" xr:uid="{00000000-0005-0000-0000-000012300000}"/>
    <cellStyle name="Ausgabe 2 2 4 5" xfId="21161" xr:uid="{00000000-0005-0000-0000-000013300000}"/>
    <cellStyle name="Ausgabe 2 2 4 6" xfId="25187" xr:uid="{00000000-0005-0000-0000-000014300000}"/>
    <cellStyle name="Ausgabe 2 2 4 7" xfId="29176" xr:uid="{00000000-0005-0000-0000-000015300000}"/>
    <cellStyle name="Ausgabe 2 2 4 8" xfId="33007" xr:uid="{00000000-0005-0000-0000-000016300000}"/>
    <cellStyle name="Ausgabe 2 2 4 9" xfId="36898" xr:uid="{00000000-0005-0000-0000-000017300000}"/>
    <cellStyle name="Ausgabe 2 2 5" xfId="4250" xr:uid="{00000000-0005-0000-0000-000018300000}"/>
    <cellStyle name="Ausgabe 2 2 5 10" xfId="41234" xr:uid="{00000000-0005-0000-0000-000019300000}"/>
    <cellStyle name="Ausgabe 2 2 5 2" xfId="9778" xr:uid="{00000000-0005-0000-0000-00001A300000}"/>
    <cellStyle name="Ausgabe 2 2 5 3" xfId="13685" xr:uid="{00000000-0005-0000-0000-00001B300000}"/>
    <cellStyle name="Ausgabe 2 2 5 4" xfId="17777" xr:uid="{00000000-0005-0000-0000-00001C300000}"/>
    <cellStyle name="Ausgabe 2 2 5 5" xfId="21707" xr:uid="{00000000-0005-0000-0000-00001D300000}"/>
    <cellStyle name="Ausgabe 2 2 5 6" xfId="25733" xr:uid="{00000000-0005-0000-0000-00001E300000}"/>
    <cellStyle name="Ausgabe 2 2 5 7" xfId="29722" xr:uid="{00000000-0005-0000-0000-00001F300000}"/>
    <cellStyle name="Ausgabe 2 2 5 8" xfId="33553" xr:uid="{00000000-0005-0000-0000-000020300000}"/>
    <cellStyle name="Ausgabe 2 2 5 9" xfId="37444" xr:uid="{00000000-0005-0000-0000-000021300000}"/>
    <cellStyle name="Ausgabe 2 2 6" xfId="3271" xr:uid="{00000000-0005-0000-0000-000022300000}"/>
    <cellStyle name="Ausgabe 2 2 6 10" xfId="40300" xr:uid="{00000000-0005-0000-0000-000023300000}"/>
    <cellStyle name="Ausgabe 2 2 6 2" xfId="8806" xr:uid="{00000000-0005-0000-0000-000024300000}"/>
    <cellStyle name="Ausgabe 2 2 6 3" xfId="12722" xr:uid="{00000000-0005-0000-0000-000025300000}"/>
    <cellStyle name="Ausgabe 2 2 6 4" xfId="16815" xr:uid="{00000000-0005-0000-0000-000026300000}"/>
    <cellStyle name="Ausgabe 2 2 6 5" xfId="20758" xr:uid="{00000000-0005-0000-0000-000027300000}"/>
    <cellStyle name="Ausgabe 2 2 6 6" xfId="24776" xr:uid="{00000000-0005-0000-0000-000028300000}"/>
    <cellStyle name="Ausgabe 2 2 6 7" xfId="28780" xr:uid="{00000000-0005-0000-0000-000029300000}"/>
    <cellStyle name="Ausgabe 2 2 6 8" xfId="32603" xr:uid="{00000000-0005-0000-0000-00002A300000}"/>
    <cellStyle name="Ausgabe 2 2 6 9" xfId="36510" xr:uid="{00000000-0005-0000-0000-00002B300000}"/>
    <cellStyle name="Ausgabe 2 2 7" xfId="5684" xr:uid="{00000000-0005-0000-0000-00002C300000}"/>
    <cellStyle name="Ausgabe 2 2 7 10" xfId="42668" xr:uid="{00000000-0005-0000-0000-00002D300000}"/>
    <cellStyle name="Ausgabe 2 2 7 2" xfId="11212" xr:uid="{00000000-0005-0000-0000-00002E300000}"/>
    <cellStyle name="Ausgabe 2 2 7 3" xfId="15119" xr:uid="{00000000-0005-0000-0000-00002F300000}"/>
    <cellStyle name="Ausgabe 2 2 7 4" xfId="19211" xr:uid="{00000000-0005-0000-0000-000030300000}"/>
    <cellStyle name="Ausgabe 2 2 7 5" xfId="23141" xr:uid="{00000000-0005-0000-0000-000031300000}"/>
    <cellStyle name="Ausgabe 2 2 7 6" xfId="27167" xr:uid="{00000000-0005-0000-0000-000032300000}"/>
    <cellStyle name="Ausgabe 2 2 7 7" xfId="31156" xr:uid="{00000000-0005-0000-0000-000033300000}"/>
    <cellStyle name="Ausgabe 2 2 7 8" xfId="34987" xr:uid="{00000000-0005-0000-0000-000034300000}"/>
    <cellStyle name="Ausgabe 2 2 7 9" xfId="38878" xr:uid="{00000000-0005-0000-0000-000035300000}"/>
    <cellStyle name="Ausgabe 2 2 8" xfId="7905" xr:uid="{00000000-0005-0000-0000-000036300000}"/>
    <cellStyle name="Ausgabe 2 2 9" xfId="16019" xr:uid="{00000000-0005-0000-0000-000037300000}"/>
    <cellStyle name="Ausgabe 2 3" xfId="296" xr:uid="{00000000-0005-0000-0000-000038300000}"/>
    <cellStyle name="Ausgabe 2 3 10" xfId="7300" xr:uid="{00000000-0005-0000-0000-000039300000}"/>
    <cellStyle name="Ausgabe 2 3 11" xfId="28012" xr:uid="{00000000-0005-0000-0000-00003A300000}"/>
    <cellStyle name="Ausgabe 2 3 2" xfId="297" xr:uid="{00000000-0005-0000-0000-00003B300000}"/>
    <cellStyle name="Ausgabe 2 3 2 10" xfId="28011" xr:uid="{00000000-0005-0000-0000-00003C300000}"/>
    <cellStyle name="Ausgabe 2 3 2 2" xfId="2762" xr:uid="{00000000-0005-0000-0000-00003D300000}"/>
    <cellStyle name="Ausgabe 2 3 2 2 10" xfId="28271" xr:uid="{00000000-0005-0000-0000-00003E300000}"/>
    <cellStyle name="Ausgabe 2 3 2 2 11" xfId="32094" xr:uid="{00000000-0005-0000-0000-00003F300000}"/>
    <cellStyle name="Ausgabe 2 3 2 2 12" xfId="36001" xr:uid="{00000000-0005-0000-0000-000040300000}"/>
    <cellStyle name="Ausgabe 2 3 2 2 13" xfId="39791" xr:uid="{00000000-0005-0000-0000-000041300000}"/>
    <cellStyle name="Ausgabe 2 3 2 2 2" xfId="5063" xr:uid="{00000000-0005-0000-0000-000042300000}"/>
    <cellStyle name="Ausgabe 2 3 2 2 2 10" xfId="42047" xr:uid="{00000000-0005-0000-0000-000043300000}"/>
    <cellStyle name="Ausgabe 2 3 2 2 2 2" xfId="10591" xr:uid="{00000000-0005-0000-0000-000044300000}"/>
    <cellStyle name="Ausgabe 2 3 2 2 2 3" xfId="14498" xr:uid="{00000000-0005-0000-0000-000045300000}"/>
    <cellStyle name="Ausgabe 2 3 2 2 2 4" xfId="18590" xr:uid="{00000000-0005-0000-0000-000046300000}"/>
    <cellStyle name="Ausgabe 2 3 2 2 2 5" xfId="22520" xr:uid="{00000000-0005-0000-0000-000047300000}"/>
    <cellStyle name="Ausgabe 2 3 2 2 2 6" xfId="26546" xr:uid="{00000000-0005-0000-0000-000048300000}"/>
    <cellStyle name="Ausgabe 2 3 2 2 2 7" xfId="30535" xr:uid="{00000000-0005-0000-0000-000049300000}"/>
    <cellStyle name="Ausgabe 2 3 2 2 2 8" xfId="34366" xr:uid="{00000000-0005-0000-0000-00004A300000}"/>
    <cellStyle name="Ausgabe 2 3 2 2 2 9" xfId="38257" xr:uid="{00000000-0005-0000-0000-00004B300000}"/>
    <cellStyle name="Ausgabe 2 3 2 2 3" xfId="4435" xr:uid="{00000000-0005-0000-0000-00004C300000}"/>
    <cellStyle name="Ausgabe 2 3 2 2 3 10" xfId="41419" xr:uid="{00000000-0005-0000-0000-00004D300000}"/>
    <cellStyle name="Ausgabe 2 3 2 2 3 2" xfId="9963" xr:uid="{00000000-0005-0000-0000-00004E300000}"/>
    <cellStyle name="Ausgabe 2 3 2 2 3 3" xfId="13870" xr:uid="{00000000-0005-0000-0000-00004F300000}"/>
    <cellStyle name="Ausgabe 2 3 2 2 3 4" xfId="17962" xr:uid="{00000000-0005-0000-0000-000050300000}"/>
    <cellStyle name="Ausgabe 2 3 2 2 3 5" xfId="21892" xr:uid="{00000000-0005-0000-0000-000051300000}"/>
    <cellStyle name="Ausgabe 2 3 2 2 3 6" xfId="25918" xr:uid="{00000000-0005-0000-0000-000052300000}"/>
    <cellStyle name="Ausgabe 2 3 2 2 3 7" xfId="29907" xr:uid="{00000000-0005-0000-0000-000053300000}"/>
    <cellStyle name="Ausgabe 2 3 2 2 3 8" xfId="33738" xr:uid="{00000000-0005-0000-0000-000054300000}"/>
    <cellStyle name="Ausgabe 2 3 2 2 3 9" xfId="37629" xr:uid="{00000000-0005-0000-0000-000055300000}"/>
    <cellStyle name="Ausgabe 2 3 2 2 4" xfId="6144" xr:uid="{00000000-0005-0000-0000-000056300000}"/>
    <cellStyle name="Ausgabe 2 3 2 2 4 10" xfId="43122" xr:uid="{00000000-0005-0000-0000-000057300000}"/>
    <cellStyle name="Ausgabe 2 3 2 2 4 2" xfId="11673" xr:uid="{00000000-0005-0000-0000-000058300000}"/>
    <cellStyle name="Ausgabe 2 3 2 2 4 3" xfId="15577" xr:uid="{00000000-0005-0000-0000-000059300000}"/>
    <cellStyle name="Ausgabe 2 3 2 2 4 4" xfId="19671" xr:uid="{00000000-0005-0000-0000-00005A300000}"/>
    <cellStyle name="Ausgabe 2 3 2 2 4 5" xfId="23598" xr:uid="{00000000-0005-0000-0000-00005B300000}"/>
    <cellStyle name="Ausgabe 2 3 2 2 4 6" xfId="27625" xr:uid="{00000000-0005-0000-0000-00005C300000}"/>
    <cellStyle name="Ausgabe 2 3 2 2 4 7" xfId="31610" xr:uid="{00000000-0005-0000-0000-00005D300000}"/>
    <cellStyle name="Ausgabe 2 3 2 2 4 8" xfId="35443" xr:uid="{00000000-0005-0000-0000-00005E300000}"/>
    <cellStyle name="Ausgabe 2 3 2 2 4 9" xfId="39332" xr:uid="{00000000-0005-0000-0000-00005F300000}"/>
    <cellStyle name="Ausgabe 2 3 2 2 5" xfId="8297" xr:uid="{00000000-0005-0000-0000-000060300000}"/>
    <cellStyle name="Ausgabe 2 3 2 2 6" xfId="12213" xr:uid="{00000000-0005-0000-0000-000061300000}"/>
    <cellStyle name="Ausgabe 2 3 2 2 7" xfId="16306" xr:uid="{00000000-0005-0000-0000-000062300000}"/>
    <cellStyle name="Ausgabe 2 3 2 2 8" xfId="20249" xr:uid="{00000000-0005-0000-0000-000063300000}"/>
    <cellStyle name="Ausgabe 2 3 2 2 9" xfId="24267" xr:uid="{00000000-0005-0000-0000-000064300000}"/>
    <cellStyle name="Ausgabe 2 3 2 3" xfId="3707" xr:uid="{00000000-0005-0000-0000-000065300000}"/>
    <cellStyle name="Ausgabe 2 3 2 3 10" xfId="40691" xr:uid="{00000000-0005-0000-0000-000066300000}"/>
    <cellStyle name="Ausgabe 2 3 2 3 2" xfId="9235" xr:uid="{00000000-0005-0000-0000-000067300000}"/>
    <cellStyle name="Ausgabe 2 3 2 3 3" xfId="13142" xr:uid="{00000000-0005-0000-0000-000068300000}"/>
    <cellStyle name="Ausgabe 2 3 2 3 4" xfId="17234" xr:uid="{00000000-0005-0000-0000-000069300000}"/>
    <cellStyle name="Ausgabe 2 3 2 3 5" xfId="21164" xr:uid="{00000000-0005-0000-0000-00006A300000}"/>
    <cellStyle name="Ausgabe 2 3 2 3 6" xfId="25190" xr:uid="{00000000-0005-0000-0000-00006B300000}"/>
    <cellStyle name="Ausgabe 2 3 2 3 7" xfId="29179" xr:uid="{00000000-0005-0000-0000-00006C300000}"/>
    <cellStyle name="Ausgabe 2 3 2 3 8" xfId="33010" xr:uid="{00000000-0005-0000-0000-00006D300000}"/>
    <cellStyle name="Ausgabe 2 3 2 3 9" xfId="36901" xr:uid="{00000000-0005-0000-0000-00006E300000}"/>
    <cellStyle name="Ausgabe 2 3 2 4" xfId="4247" xr:uid="{00000000-0005-0000-0000-00006F300000}"/>
    <cellStyle name="Ausgabe 2 3 2 4 10" xfId="41231" xr:uid="{00000000-0005-0000-0000-000070300000}"/>
    <cellStyle name="Ausgabe 2 3 2 4 2" xfId="9775" xr:uid="{00000000-0005-0000-0000-000071300000}"/>
    <cellStyle name="Ausgabe 2 3 2 4 3" xfId="13682" xr:uid="{00000000-0005-0000-0000-000072300000}"/>
    <cellStyle name="Ausgabe 2 3 2 4 4" xfId="17774" xr:uid="{00000000-0005-0000-0000-000073300000}"/>
    <cellStyle name="Ausgabe 2 3 2 4 5" xfId="21704" xr:uid="{00000000-0005-0000-0000-000074300000}"/>
    <cellStyle name="Ausgabe 2 3 2 4 6" xfId="25730" xr:uid="{00000000-0005-0000-0000-000075300000}"/>
    <cellStyle name="Ausgabe 2 3 2 4 7" xfId="29719" xr:uid="{00000000-0005-0000-0000-000076300000}"/>
    <cellStyle name="Ausgabe 2 3 2 4 8" xfId="33550" xr:uid="{00000000-0005-0000-0000-000077300000}"/>
    <cellStyle name="Ausgabe 2 3 2 4 9" xfId="37441" xr:uid="{00000000-0005-0000-0000-000078300000}"/>
    <cellStyle name="Ausgabe 2 3 2 5" xfId="3274" xr:uid="{00000000-0005-0000-0000-000079300000}"/>
    <cellStyle name="Ausgabe 2 3 2 5 10" xfId="40303" xr:uid="{00000000-0005-0000-0000-00007A300000}"/>
    <cellStyle name="Ausgabe 2 3 2 5 2" xfId="8809" xr:uid="{00000000-0005-0000-0000-00007B300000}"/>
    <cellStyle name="Ausgabe 2 3 2 5 3" xfId="12725" xr:uid="{00000000-0005-0000-0000-00007C300000}"/>
    <cellStyle name="Ausgabe 2 3 2 5 4" xfId="16818" xr:uid="{00000000-0005-0000-0000-00007D300000}"/>
    <cellStyle name="Ausgabe 2 3 2 5 5" xfId="20761" xr:uid="{00000000-0005-0000-0000-00007E300000}"/>
    <cellStyle name="Ausgabe 2 3 2 5 6" xfId="24779" xr:uid="{00000000-0005-0000-0000-00007F300000}"/>
    <cellStyle name="Ausgabe 2 3 2 5 7" xfId="28783" xr:uid="{00000000-0005-0000-0000-000080300000}"/>
    <cellStyle name="Ausgabe 2 3 2 5 8" xfId="32606" xr:uid="{00000000-0005-0000-0000-000081300000}"/>
    <cellStyle name="Ausgabe 2 3 2 5 9" xfId="36513" xr:uid="{00000000-0005-0000-0000-000082300000}"/>
    <cellStyle name="Ausgabe 2 3 2 6" xfId="5687" xr:uid="{00000000-0005-0000-0000-000083300000}"/>
    <cellStyle name="Ausgabe 2 3 2 6 10" xfId="42671" xr:uid="{00000000-0005-0000-0000-000084300000}"/>
    <cellStyle name="Ausgabe 2 3 2 6 2" xfId="11215" xr:uid="{00000000-0005-0000-0000-000085300000}"/>
    <cellStyle name="Ausgabe 2 3 2 6 3" xfId="15122" xr:uid="{00000000-0005-0000-0000-000086300000}"/>
    <cellStyle name="Ausgabe 2 3 2 6 4" xfId="19214" xr:uid="{00000000-0005-0000-0000-000087300000}"/>
    <cellStyle name="Ausgabe 2 3 2 6 5" xfId="23144" xr:uid="{00000000-0005-0000-0000-000088300000}"/>
    <cellStyle name="Ausgabe 2 3 2 6 6" xfId="27170" xr:uid="{00000000-0005-0000-0000-000089300000}"/>
    <cellStyle name="Ausgabe 2 3 2 6 7" xfId="31159" xr:uid="{00000000-0005-0000-0000-00008A300000}"/>
    <cellStyle name="Ausgabe 2 3 2 6 8" xfId="34990" xr:uid="{00000000-0005-0000-0000-00008B300000}"/>
    <cellStyle name="Ausgabe 2 3 2 6 9" xfId="38881" xr:uid="{00000000-0005-0000-0000-00008C300000}"/>
    <cellStyle name="Ausgabe 2 3 2 7" xfId="7902" xr:uid="{00000000-0005-0000-0000-00008D300000}"/>
    <cellStyle name="Ausgabe 2 3 2 8" xfId="16016" xr:uid="{00000000-0005-0000-0000-00008E300000}"/>
    <cellStyle name="Ausgabe 2 3 2 9" xfId="7125" xr:uid="{00000000-0005-0000-0000-00008F300000}"/>
    <cellStyle name="Ausgabe 2 3 3" xfId="2761" xr:uid="{00000000-0005-0000-0000-000090300000}"/>
    <cellStyle name="Ausgabe 2 3 3 10" xfId="28270" xr:uid="{00000000-0005-0000-0000-000091300000}"/>
    <cellStyle name="Ausgabe 2 3 3 11" xfId="32093" xr:uid="{00000000-0005-0000-0000-000092300000}"/>
    <cellStyle name="Ausgabe 2 3 3 12" xfId="36000" xr:uid="{00000000-0005-0000-0000-000093300000}"/>
    <cellStyle name="Ausgabe 2 3 3 13" xfId="39790" xr:uid="{00000000-0005-0000-0000-000094300000}"/>
    <cellStyle name="Ausgabe 2 3 3 2" xfId="5062" xr:uid="{00000000-0005-0000-0000-000095300000}"/>
    <cellStyle name="Ausgabe 2 3 3 2 10" xfId="42046" xr:uid="{00000000-0005-0000-0000-000096300000}"/>
    <cellStyle name="Ausgabe 2 3 3 2 2" xfId="10590" xr:uid="{00000000-0005-0000-0000-000097300000}"/>
    <cellStyle name="Ausgabe 2 3 3 2 3" xfId="14497" xr:uid="{00000000-0005-0000-0000-000098300000}"/>
    <cellStyle name="Ausgabe 2 3 3 2 4" xfId="18589" xr:uid="{00000000-0005-0000-0000-000099300000}"/>
    <cellStyle name="Ausgabe 2 3 3 2 5" xfId="22519" xr:uid="{00000000-0005-0000-0000-00009A300000}"/>
    <cellStyle name="Ausgabe 2 3 3 2 6" xfId="26545" xr:uid="{00000000-0005-0000-0000-00009B300000}"/>
    <cellStyle name="Ausgabe 2 3 3 2 7" xfId="30534" xr:uid="{00000000-0005-0000-0000-00009C300000}"/>
    <cellStyle name="Ausgabe 2 3 3 2 8" xfId="34365" xr:uid="{00000000-0005-0000-0000-00009D300000}"/>
    <cellStyle name="Ausgabe 2 3 3 2 9" xfId="38256" xr:uid="{00000000-0005-0000-0000-00009E300000}"/>
    <cellStyle name="Ausgabe 2 3 3 3" xfId="4434" xr:uid="{00000000-0005-0000-0000-00009F300000}"/>
    <cellStyle name="Ausgabe 2 3 3 3 10" xfId="41418" xr:uid="{00000000-0005-0000-0000-0000A0300000}"/>
    <cellStyle name="Ausgabe 2 3 3 3 2" xfId="9962" xr:uid="{00000000-0005-0000-0000-0000A1300000}"/>
    <cellStyle name="Ausgabe 2 3 3 3 3" xfId="13869" xr:uid="{00000000-0005-0000-0000-0000A2300000}"/>
    <cellStyle name="Ausgabe 2 3 3 3 4" xfId="17961" xr:uid="{00000000-0005-0000-0000-0000A3300000}"/>
    <cellStyle name="Ausgabe 2 3 3 3 5" xfId="21891" xr:uid="{00000000-0005-0000-0000-0000A4300000}"/>
    <cellStyle name="Ausgabe 2 3 3 3 6" xfId="25917" xr:uid="{00000000-0005-0000-0000-0000A5300000}"/>
    <cellStyle name="Ausgabe 2 3 3 3 7" xfId="29906" xr:uid="{00000000-0005-0000-0000-0000A6300000}"/>
    <cellStyle name="Ausgabe 2 3 3 3 8" xfId="33737" xr:uid="{00000000-0005-0000-0000-0000A7300000}"/>
    <cellStyle name="Ausgabe 2 3 3 3 9" xfId="37628" xr:uid="{00000000-0005-0000-0000-0000A8300000}"/>
    <cellStyle name="Ausgabe 2 3 3 4" xfId="6143" xr:uid="{00000000-0005-0000-0000-0000A9300000}"/>
    <cellStyle name="Ausgabe 2 3 3 4 10" xfId="43121" xr:uid="{00000000-0005-0000-0000-0000AA300000}"/>
    <cellStyle name="Ausgabe 2 3 3 4 2" xfId="11672" xr:uid="{00000000-0005-0000-0000-0000AB300000}"/>
    <cellStyle name="Ausgabe 2 3 3 4 3" xfId="15576" xr:uid="{00000000-0005-0000-0000-0000AC300000}"/>
    <cellStyle name="Ausgabe 2 3 3 4 4" xfId="19670" xr:uid="{00000000-0005-0000-0000-0000AD300000}"/>
    <cellStyle name="Ausgabe 2 3 3 4 5" xfId="23597" xr:uid="{00000000-0005-0000-0000-0000AE300000}"/>
    <cellStyle name="Ausgabe 2 3 3 4 6" xfId="27624" xr:uid="{00000000-0005-0000-0000-0000AF300000}"/>
    <cellStyle name="Ausgabe 2 3 3 4 7" xfId="31609" xr:uid="{00000000-0005-0000-0000-0000B0300000}"/>
    <cellStyle name="Ausgabe 2 3 3 4 8" xfId="35442" xr:uid="{00000000-0005-0000-0000-0000B1300000}"/>
    <cellStyle name="Ausgabe 2 3 3 4 9" xfId="39331" xr:uid="{00000000-0005-0000-0000-0000B2300000}"/>
    <cellStyle name="Ausgabe 2 3 3 5" xfId="8296" xr:uid="{00000000-0005-0000-0000-0000B3300000}"/>
    <cellStyle name="Ausgabe 2 3 3 6" xfId="12212" xr:uid="{00000000-0005-0000-0000-0000B4300000}"/>
    <cellStyle name="Ausgabe 2 3 3 7" xfId="16305" xr:uid="{00000000-0005-0000-0000-0000B5300000}"/>
    <cellStyle name="Ausgabe 2 3 3 8" xfId="20248" xr:uid="{00000000-0005-0000-0000-0000B6300000}"/>
    <cellStyle name="Ausgabe 2 3 3 9" xfId="24266" xr:uid="{00000000-0005-0000-0000-0000B7300000}"/>
    <cellStyle name="Ausgabe 2 3 4" xfId="3706" xr:uid="{00000000-0005-0000-0000-0000B8300000}"/>
    <cellStyle name="Ausgabe 2 3 4 10" xfId="40690" xr:uid="{00000000-0005-0000-0000-0000B9300000}"/>
    <cellStyle name="Ausgabe 2 3 4 2" xfId="9234" xr:uid="{00000000-0005-0000-0000-0000BA300000}"/>
    <cellStyle name="Ausgabe 2 3 4 3" xfId="13141" xr:uid="{00000000-0005-0000-0000-0000BB300000}"/>
    <cellStyle name="Ausgabe 2 3 4 4" xfId="17233" xr:uid="{00000000-0005-0000-0000-0000BC300000}"/>
    <cellStyle name="Ausgabe 2 3 4 5" xfId="21163" xr:uid="{00000000-0005-0000-0000-0000BD300000}"/>
    <cellStyle name="Ausgabe 2 3 4 6" xfId="25189" xr:uid="{00000000-0005-0000-0000-0000BE300000}"/>
    <cellStyle name="Ausgabe 2 3 4 7" xfId="29178" xr:uid="{00000000-0005-0000-0000-0000BF300000}"/>
    <cellStyle name="Ausgabe 2 3 4 8" xfId="33009" xr:uid="{00000000-0005-0000-0000-0000C0300000}"/>
    <cellStyle name="Ausgabe 2 3 4 9" xfId="36900" xr:uid="{00000000-0005-0000-0000-0000C1300000}"/>
    <cellStyle name="Ausgabe 2 3 5" xfId="4248" xr:uid="{00000000-0005-0000-0000-0000C2300000}"/>
    <cellStyle name="Ausgabe 2 3 5 10" xfId="41232" xr:uid="{00000000-0005-0000-0000-0000C3300000}"/>
    <cellStyle name="Ausgabe 2 3 5 2" xfId="9776" xr:uid="{00000000-0005-0000-0000-0000C4300000}"/>
    <cellStyle name="Ausgabe 2 3 5 3" xfId="13683" xr:uid="{00000000-0005-0000-0000-0000C5300000}"/>
    <cellStyle name="Ausgabe 2 3 5 4" xfId="17775" xr:uid="{00000000-0005-0000-0000-0000C6300000}"/>
    <cellStyle name="Ausgabe 2 3 5 5" xfId="21705" xr:uid="{00000000-0005-0000-0000-0000C7300000}"/>
    <cellStyle name="Ausgabe 2 3 5 6" xfId="25731" xr:uid="{00000000-0005-0000-0000-0000C8300000}"/>
    <cellStyle name="Ausgabe 2 3 5 7" xfId="29720" xr:uid="{00000000-0005-0000-0000-0000C9300000}"/>
    <cellStyle name="Ausgabe 2 3 5 8" xfId="33551" xr:uid="{00000000-0005-0000-0000-0000CA300000}"/>
    <cellStyle name="Ausgabe 2 3 5 9" xfId="37442" xr:uid="{00000000-0005-0000-0000-0000CB300000}"/>
    <cellStyle name="Ausgabe 2 3 6" xfId="3273" xr:uid="{00000000-0005-0000-0000-0000CC300000}"/>
    <cellStyle name="Ausgabe 2 3 6 10" xfId="40302" xr:uid="{00000000-0005-0000-0000-0000CD300000}"/>
    <cellStyle name="Ausgabe 2 3 6 2" xfId="8808" xr:uid="{00000000-0005-0000-0000-0000CE300000}"/>
    <cellStyle name="Ausgabe 2 3 6 3" xfId="12724" xr:uid="{00000000-0005-0000-0000-0000CF300000}"/>
    <cellStyle name="Ausgabe 2 3 6 4" xfId="16817" xr:uid="{00000000-0005-0000-0000-0000D0300000}"/>
    <cellStyle name="Ausgabe 2 3 6 5" xfId="20760" xr:uid="{00000000-0005-0000-0000-0000D1300000}"/>
    <cellStyle name="Ausgabe 2 3 6 6" xfId="24778" xr:uid="{00000000-0005-0000-0000-0000D2300000}"/>
    <cellStyle name="Ausgabe 2 3 6 7" xfId="28782" xr:uid="{00000000-0005-0000-0000-0000D3300000}"/>
    <cellStyle name="Ausgabe 2 3 6 8" xfId="32605" xr:uid="{00000000-0005-0000-0000-0000D4300000}"/>
    <cellStyle name="Ausgabe 2 3 6 9" xfId="36512" xr:uid="{00000000-0005-0000-0000-0000D5300000}"/>
    <cellStyle name="Ausgabe 2 3 7" xfId="5686" xr:uid="{00000000-0005-0000-0000-0000D6300000}"/>
    <cellStyle name="Ausgabe 2 3 7 10" xfId="42670" xr:uid="{00000000-0005-0000-0000-0000D7300000}"/>
    <cellStyle name="Ausgabe 2 3 7 2" xfId="11214" xr:uid="{00000000-0005-0000-0000-0000D8300000}"/>
    <cellStyle name="Ausgabe 2 3 7 3" xfId="15121" xr:uid="{00000000-0005-0000-0000-0000D9300000}"/>
    <cellStyle name="Ausgabe 2 3 7 4" xfId="19213" xr:uid="{00000000-0005-0000-0000-0000DA300000}"/>
    <cellStyle name="Ausgabe 2 3 7 5" xfId="23143" xr:uid="{00000000-0005-0000-0000-0000DB300000}"/>
    <cellStyle name="Ausgabe 2 3 7 6" xfId="27169" xr:uid="{00000000-0005-0000-0000-0000DC300000}"/>
    <cellStyle name="Ausgabe 2 3 7 7" xfId="31158" xr:uid="{00000000-0005-0000-0000-0000DD300000}"/>
    <cellStyle name="Ausgabe 2 3 7 8" xfId="34989" xr:uid="{00000000-0005-0000-0000-0000DE300000}"/>
    <cellStyle name="Ausgabe 2 3 7 9" xfId="38880" xr:uid="{00000000-0005-0000-0000-0000DF300000}"/>
    <cellStyle name="Ausgabe 2 3 8" xfId="7903" xr:uid="{00000000-0005-0000-0000-0000E0300000}"/>
    <cellStyle name="Ausgabe 2 3 9" xfId="16017" xr:uid="{00000000-0005-0000-0000-0000E1300000}"/>
    <cellStyle name="Ausgabe 2 4" xfId="298" xr:uid="{00000000-0005-0000-0000-0000E2300000}"/>
    <cellStyle name="Ausgabe 2 4 10" xfId="28010" xr:uid="{00000000-0005-0000-0000-0000E3300000}"/>
    <cellStyle name="Ausgabe 2 4 2" xfId="2763" xr:uid="{00000000-0005-0000-0000-0000E4300000}"/>
    <cellStyle name="Ausgabe 2 4 2 10" xfId="28272" xr:uid="{00000000-0005-0000-0000-0000E5300000}"/>
    <cellStyle name="Ausgabe 2 4 2 11" xfId="32095" xr:uid="{00000000-0005-0000-0000-0000E6300000}"/>
    <cellStyle name="Ausgabe 2 4 2 12" xfId="36002" xr:uid="{00000000-0005-0000-0000-0000E7300000}"/>
    <cellStyle name="Ausgabe 2 4 2 13" xfId="39792" xr:uid="{00000000-0005-0000-0000-0000E8300000}"/>
    <cellStyle name="Ausgabe 2 4 2 2" xfId="5064" xr:uid="{00000000-0005-0000-0000-0000E9300000}"/>
    <cellStyle name="Ausgabe 2 4 2 2 10" xfId="42048" xr:uid="{00000000-0005-0000-0000-0000EA300000}"/>
    <cellStyle name="Ausgabe 2 4 2 2 2" xfId="10592" xr:uid="{00000000-0005-0000-0000-0000EB300000}"/>
    <cellStyle name="Ausgabe 2 4 2 2 3" xfId="14499" xr:uid="{00000000-0005-0000-0000-0000EC300000}"/>
    <cellStyle name="Ausgabe 2 4 2 2 4" xfId="18591" xr:uid="{00000000-0005-0000-0000-0000ED300000}"/>
    <cellStyle name="Ausgabe 2 4 2 2 5" xfId="22521" xr:uid="{00000000-0005-0000-0000-0000EE300000}"/>
    <cellStyle name="Ausgabe 2 4 2 2 6" xfId="26547" xr:uid="{00000000-0005-0000-0000-0000EF300000}"/>
    <cellStyle name="Ausgabe 2 4 2 2 7" xfId="30536" xr:uid="{00000000-0005-0000-0000-0000F0300000}"/>
    <cellStyle name="Ausgabe 2 4 2 2 8" xfId="34367" xr:uid="{00000000-0005-0000-0000-0000F1300000}"/>
    <cellStyle name="Ausgabe 2 4 2 2 9" xfId="38258" xr:uid="{00000000-0005-0000-0000-0000F2300000}"/>
    <cellStyle name="Ausgabe 2 4 2 3" xfId="4436" xr:uid="{00000000-0005-0000-0000-0000F3300000}"/>
    <cellStyle name="Ausgabe 2 4 2 3 10" xfId="41420" xr:uid="{00000000-0005-0000-0000-0000F4300000}"/>
    <cellStyle name="Ausgabe 2 4 2 3 2" xfId="9964" xr:uid="{00000000-0005-0000-0000-0000F5300000}"/>
    <cellStyle name="Ausgabe 2 4 2 3 3" xfId="13871" xr:uid="{00000000-0005-0000-0000-0000F6300000}"/>
    <cellStyle name="Ausgabe 2 4 2 3 4" xfId="17963" xr:uid="{00000000-0005-0000-0000-0000F7300000}"/>
    <cellStyle name="Ausgabe 2 4 2 3 5" xfId="21893" xr:uid="{00000000-0005-0000-0000-0000F8300000}"/>
    <cellStyle name="Ausgabe 2 4 2 3 6" xfId="25919" xr:uid="{00000000-0005-0000-0000-0000F9300000}"/>
    <cellStyle name="Ausgabe 2 4 2 3 7" xfId="29908" xr:uid="{00000000-0005-0000-0000-0000FA300000}"/>
    <cellStyle name="Ausgabe 2 4 2 3 8" xfId="33739" xr:uid="{00000000-0005-0000-0000-0000FB300000}"/>
    <cellStyle name="Ausgabe 2 4 2 3 9" xfId="37630" xr:uid="{00000000-0005-0000-0000-0000FC300000}"/>
    <cellStyle name="Ausgabe 2 4 2 4" xfId="6145" xr:uid="{00000000-0005-0000-0000-0000FD300000}"/>
    <cellStyle name="Ausgabe 2 4 2 4 10" xfId="43123" xr:uid="{00000000-0005-0000-0000-0000FE300000}"/>
    <cellStyle name="Ausgabe 2 4 2 4 2" xfId="11674" xr:uid="{00000000-0005-0000-0000-0000FF300000}"/>
    <cellStyle name="Ausgabe 2 4 2 4 3" xfId="15578" xr:uid="{00000000-0005-0000-0000-000000310000}"/>
    <cellStyle name="Ausgabe 2 4 2 4 4" xfId="19672" xr:uid="{00000000-0005-0000-0000-000001310000}"/>
    <cellStyle name="Ausgabe 2 4 2 4 5" xfId="23599" xr:uid="{00000000-0005-0000-0000-000002310000}"/>
    <cellStyle name="Ausgabe 2 4 2 4 6" xfId="27626" xr:uid="{00000000-0005-0000-0000-000003310000}"/>
    <cellStyle name="Ausgabe 2 4 2 4 7" xfId="31611" xr:uid="{00000000-0005-0000-0000-000004310000}"/>
    <cellStyle name="Ausgabe 2 4 2 4 8" xfId="35444" xr:uid="{00000000-0005-0000-0000-000005310000}"/>
    <cellStyle name="Ausgabe 2 4 2 4 9" xfId="39333" xr:uid="{00000000-0005-0000-0000-000006310000}"/>
    <cellStyle name="Ausgabe 2 4 2 5" xfId="8298" xr:uid="{00000000-0005-0000-0000-000007310000}"/>
    <cellStyle name="Ausgabe 2 4 2 6" xfId="12214" xr:uid="{00000000-0005-0000-0000-000008310000}"/>
    <cellStyle name="Ausgabe 2 4 2 7" xfId="16307" xr:uid="{00000000-0005-0000-0000-000009310000}"/>
    <cellStyle name="Ausgabe 2 4 2 8" xfId="20250" xr:uid="{00000000-0005-0000-0000-00000A310000}"/>
    <cellStyle name="Ausgabe 2 4 2 9" xfId="24268" xr:uid="{00000000-0005-0000-0000-00000B310000}"/>
    <cellStyle name="Ausgabe 2 4 3" xfId="3708" xr:uid="{00000000-0005-0000-0000-00000C310000}"/>
    <cellStyle name="Ausgabe 2 4 3 10" xfId="40692" xr:uid="{00000000-0005-0000-0000-00000D310000}"/>
    <cellStyle name="Ausgabe 2 4 3 2" xfId="9236" xr:uid="{00000000-0005-0000-0000-00000E310000}"/>
    <cellStyle name="Ausgabe 2 4 3 3" xfId="13143" xr:uid="{00000000-0005-0000-0000-00000F310000}"/>
    <cellStyle name="Ausgabe 2 4 3 4" xfId="17235" xr:uid="{00000000-0005-0000-0000-000010310000}"/>
    <cellStyle name="Ausgabe 2 4 3 5" xfId="21165" xr:uid="{00000000-0005-0000-0000-000011310000}"/>
    <cellStyle name="Ausgabe 2 4 3 6" xfId="25191" xr:uid="{00000000-0005-0000-0000-000012310000}"/>
    <cellStyle name="Ausgabe 2 4 3 7" xfId="29180" xr:uid="{00000000-0005-0000-0000-000013310000}"/>
    <cellStyle name="Ausgabe 2 4 3 8" xfId="33011" xr:uid="{00000000-0005-0000-0000-000014310000}"/>
    <cellStyle name="Ausgabe 2 4 3 9" xfId="36902" xr:uid="{00000000-0005-0000-0000-000015310000}"/>
    <cellStyle name="Ausgabe 2 4 4" xfId="4246" xr:uid="{00000000-0005-0000-0000-000016310000}"/>
    <cellStyle name="Ausgabe 2 4 4 10" xfId="41230" xr:uid="{00000000-0005-0000-0000-000017310000}"/>
    <cellStyle name="Ausgabe 2 4 4 2" xfId="9774" xr:uid="{00000000-0005-0000-0000-000018310000}"/>
    <cellStyle name="Ausgabe 2 4 4 3" xfId="13681" xr:uid="{00000000-0005-0000-0000-000019310000}"/>
    <cellStyle name="Ausgabe 2 4 4 4" xfId="17773" xr:uid="{00000000-0005-0000-0000-00001A310000}"/>
    <cellStyle name="Ausgabe 2 4 4 5" xfId="21703" xr:uid="{00000000-0005-0000-0000-00001B310000}"/>
    <cellStyle name="Ausgabe 2 4 4 6" xfId="25729" xr:uid="{00000000-0005-0000-0000-00001C310000}"/>
    <cellStyle name="Ausgabe 2 4 4 7" xfId="29718" xr:uid="{00000000-0005-0000-0000-00001D310000}"/>
    <cellStyle name="Ausgabe 2 4 4 8" xfId="33549" xr:uid="{00000000-0005-0000-0000-00001E310000}"/>
    <cellStyle name="Ausgabe 2 4 4 9" xfId="37440" xr:uid="{00000000-0005-0000-0000-00001F310000}"/>
    <cellStyle name="Ausgabe 2 4 5" xfId="3275" xr:uid="{00000000-0005-0000-0000-000020310000}"/>
    <cellStyle name="Ausgabe 2 4 5 10" xfId="40304" xr:uid="{00000000-0005-0000-0000-000021310000}"/>
    <cellStyle name="Ausgabe 2 4 5 2" xfId="8810" xr:uid="{00000000-0005-0000-0000-000022310000}"/>
    <cellStyle name="Ausgabe 2 4 5 3" xfId="12726" xr:uid="{00000000-0005-0000-0000-000023310000}"/>
    <cellStyle name="Ausgabe 2 4 5 4" xfId="16819" xr:uid="{00000000-0005-0000-0000-000024310000}"/>
    <cellStyle name="Ausgabe 2 4 5 5" xfId="20762" xr:uid="{00000000-0005-0000-0000-000025310000}"/>
    <cellStyle name="Ausgabe 2 4 5 6" xfId="24780" xr:uid="{00000000-0005-0000-0000-000026310000}"/>
    <cellStyle name="Ausgabe 2 4 5 7" xfId="28784" xr:uid="{00000000-0005-0000-0000-000027310000}"/>
    <cellStyle name="Ausgabe 2 4 5 8" xfId="32607" xr:uid="{00000000-0005-0000-0000-000028310000}"/>
    <cellStyle name="Ausgabe 2 4 5 9" xfId="36514" xr:uid="{00000000-0005-0000-0000-000029310000}"/>
    <cellStyle name="Ausgabe 2 4 6" xfId="5688" xr:uid="{00000000-0005-0000-0000-00002A310000}"/>
    <cellStyle name="Ausgabe 2 4 6 10" xfId="42672" xr:uid="{00000000-0005-0000-0000-00002B310000}"/>
    <cellStyle name="Ausgabe 2 4 6 2" xfId="11216" xr:uid="{00000000-0005-0000-0000-00002C310000}"/>
    <cellStyle name="Ausgabe 2 4 6 3" xfId="15123" xr:uid="{00000000-0005-0000-0000-00002D310000}"/>
    <cellStyle name="Ausgabe 2 4 6 4" xfId="19215" xr:uid="{00000000-0005-0000-0000-00002E310000}"/>
    <cellStyle name="Ausgabe 2 4 6 5" xfId="23145" xr:uid="{00000000-0005-0000-0000-00002F310000}"/>
    <cellStyle name="Ausgabe 2 4 6 6" xfId="27171" xr:uid="{00000000-0005-0000-0000-000030310000}"/>
    <cellStyle name="Ausgabe 2 4 6 7" xfId="31160" xr:uid="{00000000-0005-0000-0000-000031310000}"/>
    <cellStyle name="Ausgabe 2 4 6 8" xfId="34991" xr:uid="{00000000-0005-0000-0000-000032310000}"/>
    <cellStyle name="Ausgabe 2 4 6 9" xfId="38882" xr:uid="{00000000-0005-0000-0000-000033310000}"/>
    <cellStyle name="Ausgabe 2 4 7" xfId="7901" xr:uid="{00000000-0005-0000-0000-000034310000}"/>
    <cellStyle name="Ausgabe 2 4 8" xfId="16015" xr:uid="{00000000-0005-0000-0000-000035310000}"/>
    <cellStyle name="Ausgabe 2 4 9" xfId="7301" xr:uid="{00000000-0005-0000-0000-000036310000}"/>
    <cellStyle name="Ausgabe 2 5" xfId="2758" xr:uid="{00000000-0005-0000-0000-000037310000}"/>
    <cellStyle name="Ausgabe 2 5 10" xfId="28267" xr:uid="{00000000-0005-0000-0000-000038310000}"/>
    <cellStyle name="Ausgabe 2 5 11" xfId="32090" xr:uid="{00000000-0005-0000-0000-000039310000}"/>
    <cellStyle name="Ausgabe 2 5 12" xfId="35997" xr:uid="{00000000-0005-0000-0000-00003A310000}"/>
    <cellStyle name="Ausgabe 2 5 13" xfId="39787" xr:uid="{00000000-0005-0000-0000-00003B310000}"/>
    <cellStyle name="Ausgabe 2 5 2" xfId="5059" xr:uid="{00000000-0005-0000-0000-00003C310000}"/>
    <cellStyle name="Ausgabe 2 5 2 10" xfId="42043" xr:uid="{00000000-0005-0000-0000-00003D310000}"/>
    <cellStyle name="Ausgabe 2 5 2 2" xfId="10587" xr:uid="{00000000-0005-0000-0000-00003E310000}"/>
    <cellStyle name="Ausgabe 2 5 2 3" xfId="14494" xr:uid="{00000000-0005-0000-0000-00003F310000}"/>
    <cellStyle name="Ausgabe 2 5 2 4" xfId="18586" xr:uid="{00000000-0005-0000-0000-000040310000}"/>
    <cellStyle name="Ausgabe 2 5 2 5" xfId="22516" xr:uid="{00000000-0005-0000-0000-000041310000}"/>
    <cellStyle name="Ausgabe 2 5 2 6" xfId="26542" xr:uid="{00000000-0005-0000-0000-000042310000}"/>
    <cellStyle name="Ausgabe 2 5 2 7" xfId="30531" xr:uid="{00000000-0005-0000-0000-000043310000}"/>
    <cellStyle name="Ausgabe 2 5 2 8" xfId="34362" xr:uid="{00000000-0005-0000-0000-000044310000}"/>
    <cellStyle name="Ausgabe 2 5 2 9" xfId="38253" xr:uid="{00000000-0005-0000-0000-000045310000}"/>
    <cellStyle name="Ausgabe 2 5 3" xfId="4431" xr:uid="{00000000-0005-0000-0000-000046310000}"/>
    <cellStyle name="Ausgabe 2 5 3 10" xfId="41415" xr:uid="{00000000-0005-0000-0000-000047310000}"/>
    <cellStyle name="Ausgabe 2 5 3 2" xfId="9959" xr:uid="{00000000-0005-0000-0000-000048310000}"/>
    <cellStyle name="Ausgabe 2 5 3 3" xfId="13866" xr:uid="{00000000-0005-0000-0000-000049310000}"/>
    <cellStyle name="Ausgabe 2 5 3 4" xfId="17958" xr:uid="{00000000-0005-0000-0000-00004A310000}"/>
    <cellStyle name="Ausgabe 2 5 3 5" xfId="21888" xr:uid="{00000000-0005-0000-0000-00004B310000}"/>
    <cellStyle name="Ausgabe 2 5 3 6" xfId="25914" xr:uid="{00000000-0005-0000-0000-00004C310000}"/>
    <cellStyle name="Ausgabe 2 5 3 7" xfId="29903" xr:uid="{00000000-0005-0000-0000-00004D310000}"/>
    <cellStyle name="Ausgabe 2 5 3 8" xfId="33734" xr:uid="{00000000-0005-0000-0000-00004E310000}"/>
    <cellStyle name="Ausgabe 2 5 3 9" xfId="37625" xr:uid="{00000000-0005-0000-0000-00004F310000}"/>
    <cellStyle name="Ausgabe 2 5 4" xfId="6140" xr:uid="{00000000-0005-0000-0000-000050310000}"/>
    <cellStyle name="Ausgabe 2 5 4 10" xfId="43118" xr:uid="{00000000-0005-0000-0000-000051310000}"/>
    <cellStyle name="Ausgabe 2 5 4 2" xfId="11669" xr:uid="{00000000-0005-0000-0000-000052310000}"/>
    <cellStyle name="Ausgabe 2 5 4 3" xfId="15573" xr:uid="{00000000-0005-0000-0000-000053310000}"/>
    <cellStyle name="Ausgabe 2 5 4 4" xfId="19667" xr:uid="{00000000-0005-0000-0000-000054310000}"/>
    <cellStyle name="Ausgabe 2 5 4 5" xfId="23594" xr:uid="{00000000-0005-0000-0000-000055310000}"/>
    <cellStyle name="Ausgabe 2 5 4 6" xfId="27621" xr:uid="{00000000-0005-0000-0000-000056310000}"/>
    <cellStyle name="Ausgabe 2 5 4 7" xfId="31606" xr:uid="{00000000-0005-0000-0000-000057310000}"/>
    <cellStyle name="Ausgabe 2 5 4 8" xfId="35439" xr:uid="{00000000-0005-0000-0000-000058310000}"/>
    <cellStyle name="Ausgabe 2 5 4 9" xfId="39328" xr:uid="{00000000-0005-0000-0000-000059310000}"/>
    <cellStyle name="Ausgabe 2 5 5" xfId="8293" xr:uid="{00000000-0005-0000-0000-00005A310000}"/>
    <cellStyle name="Ausgabe 2 5 6" xfId="12209" xr:uid="{00000000-0005-0000-0000-00005B310000}"/>
    <cellStyle name="Ausgabe 2 5 7" xfId="16302" xr:uid="{00000000-0005-0000-0000-00005C310000}"/>
    <cellStyle name="Ausgabe 2 5 8" xfId="20245" xr:uid="{00000000-0005-0000-0000-00005D310000}"/>
    <cellStyle name="Ausgabe 2 5 9" xfId="24263" xr:uid="{00000000-0005-0000-0000-00005E310000}"/>
    <cellStyle name="Ausgabe 2 6" xfId="3703" xr:uid="{00000000-0005-0000-0000-00005F310000}"/>
    <cellStyle name="Ausgabe 2 6 10" xfId="40687" xr:uid="{00000000-0005-0000-0000-000060310000}"/>
    <cellStyle name="Ausgabe 2 6 2" xfId="9231" xr:uid="{00000000-0005-0000-0000-000061310000}"/>
    <cellStyle name="Ausgabe 2 6 3" xfId="13138" xr:uid="{00000000-0005-0000-0000-000062310000}"/>
    <cellStyle name="Ausgabe 2 6 4" xfId="17230" xr:uid="{00000000-0005-0000-0000-000063310000}"/>
    <cellStyle name="Ausgabe 2 6 5" xfId="21160" xr:uid="{00000000-0005-0000-0000-000064310000}"/>
    <cellStyle name="Ausgabe 2 6 6" xfId="25186" xr:uid="{00000000-0005-0000-0000-000065310000}"/>
    <cellStyle name="Ausgabe 2 6 7" xfId="29175" xr:uid="{00000000-0005-0000-0000-000066310000}"/>
    <cellStyle name="Ausgabe 2 6 8" xfId="33006" xr:uid="{00000000-0005-0000-0000-000067310000}"/>
    <cellStyle name="Ausgabe 2 6 9" xfId="36897" xr:uid="{00000000-0005-0000-0000-000068310000}"/>
    <cellStyle name="Ausgabe 2 7" xfId="4251" xr:uid="{00000000-0005-0000-0000-000069310000}"/>
    <cellStyle name="Ausgabe 2 7 10" xfId="41235" xr:uid="{00000000-0005-0000-0000-00006A310000}"/>
    <cellStyle name="Ausgabe 2 7 2" xfId="9779" xr:uid="{00000000-0005-0000-0000-00006B310000}"/>
    <cellStyle name="Ausgabe 2 7 3" xfId="13686" xr:uid="{00000000-0005-0000-0000-00006C310000}"/>
    <cellStyle name="Ausgabe 2 7 4" xfId="17778" xr:uid="{00000000-0005-0000-0000-00006D310000}"/>
    <cellStyle name="Ausgabe 2 7 5" xfId="21708" xr:uid="{00000000-0005-0000-0000-00006E310000}"/>
    <cellStyle name="Ausgabe 2 7 6" xfId="25734" xr:uid="{00000000-0005-0000-0000-00006F310000}"/>
    <cellStyle name="Ausgabe 2 7 7" xfId="29723" xr:uid="{00000000-0005-0000-0000-000070310000}"/>
    <cellStyle name="Ausgabe 2 7 8" xfId="33554" xr:uid="{00000000-0005-0000-0000-000071310000}"/>
    <cellStyle name="Ausgabe 2 7 9" xfId="37445" xr:uid="{00000000-0005-0000-0000-000072310000}"/>
    <cellStyle name="Ausgabe 2 8" xfId="3270" xr:uid="{00000000-0005-0000-0000-000073310000}"/>
    <cellStyle name="Ausgabe 2 8 10" xfId="40299" xr:uid="{00000000-0005-0000-0000-000074310000}"/>
    <cellStyle name="Ausgabe 2 8 2" xfId="8805" xr:uid="{00000000-0005-0000-0000-000075310000}"/>
    <cellStyle name="Ausgabe 2 8 3" xfId="12721" xr:uid="{00000000-0005-0000-0000-000076310000}"/>
    <cellStyle name="Ausgabe 2 8 4" xfId="16814" xr:uid="{00000000-0005-0000-0000-000077310000}"/>
    <cellStyle name="Ausgabe 2 8 5" xfId="20757" xr:uid="{00000000-0005-0000-0000-000078310000}"/>
    <cellStyle name="Ausgabe 2 8 6" xfId="24775" xr:uid="{00000000-0005-0000-0000-000079310000}"/>
    <cellStyle name="Ausgabe 2 8 7" xfId="28779" xr:uid="{00000000-0005-0000-0000-00007A310000}"/>
    <cellStyle name="Ausgabe 2 8 8" xfId="32602" xr:uid="{00000000-0005-0000-0000-00007B310000}"/>
    <cellStyle name="Ausgabe 2 8 9" xfId="36509" xr:uid="{00000000-0005-0000-0000-00007C310000}"/>
    <cellStyle name="Ausgabe 2 9" xfId="5683" xr:uid="{00000000-0005-0000-0000-00007D310000}"/>
    <cellStyle name="Ausgabe 2 9 10" xfId="42667" xr:uid="{00000000-0005-0000-0000-00007E310000}"/>
    <cellStyle name="Ausgabe 2 9 2" xfId="11211" xr:uid="{00000000-0005-0000-0000-00007F310000}"/>
    <cellStyle name="Ausgabe 2 9 3" xfId="15118" xr:uid="{00000000-0005-0000-0000-000080310000}"/>
    <cellStyle name="Ausgabe 2 9 4" xfId="19210" xr:uid="{00000000-0005-0000-0000-000081310000}"/>
    <cellStyle name="Ausgabe 2 9 5" xfId="23140" xr:uid="{00000000-0005-0000-0000-000082310000}"/>
    <cellStyle name="Ausgabe 2 9 6" xfId="27166" xr:uid="{00000000-0005-0000-0000-000083310000}"/>
    <cellStyle name="Ausgabe 2 9 7" xfId="31155" xr:uid="{00000000-0005-0000-0000-000084310000}"/>
    <cellStyle name="Ausgabe 2 9 8" xfId="34986" xr:uid="{00000000-0005-0000-0000-000085310000}"/>
    <cellStyle name="Ausgabe 2 9 9" xfId="38877" xr:uid="{00000000-0005-0000-0000-000086310000}"/>
    <cellStyle name="Ausgabe 3" xfId="299" xr:uid="{00000000-0005-0000-0000-000087310000}"/>
    <cellStyle name="Ausgabe 3 10" xfId="7900" xr:uid="{00000000-0005-0000-0000-000088310000}"/>
    <cellStyle name="Ausgabe 3 11" xfId="16014" xr:uid="{00000000-0005-0000-0000-000089310000}"/>
    <cellStyle name="Ausgabe 3 12" xfId="7126" xr:uid="{00000000-0005-0000-0000-00008A310000}"/>
    <cellStyle name="Ausgabe 3 13" xfId="28009" xr:uid="{00000000-0005-0000-0000-00008B310000}"/>
    <cellStyle name="Ausgabe 3 2" xfId="300" xr:uid="{00000000-0005-0000-0000-00008C310000}"/>
    <cellStyle name="Ausgabe 3 2 10" xfId="7302" xr:uid="{00000000-0005-0000-0000-00008D310000}"/>
    <cellStyle name="Ausgabe 3 2 11" xfId="28008" xr:uid="{00000000-0005-0000-0000-00008E310000}"/>
    <cellStyle name="Ausgabe 3 2 2" xfId="301" xr:uid="{00000000-0005-0000-0000-00008F310000}"/>
    <cellStyle name="Ausgabe 3 2 2 10" xfId="28007" xr:uid="{00000000-0005-0000-0000-000090310000}"/>
    <cellStyle name="Ausgabe 3 2 2 2" xfId="2766" xr:uid="{00000000-0005-0000-0000-000091310000}"/>
    <cellStyle name="Ausgabe 3 2 2 2 10" xfId="28275" xr:uid="{00000000-0005-0000-0000-000092310000}"/>
    <cellStyle name="Ausgabe 3 2 2 2 11" xfId="32098" xr:uid="{00000000-0005-0000-0000-000093310000}"/>
    <cellStyle name="Ausgabe 3 2 2 2 12" xfId="36005" xr:uid="{00000000-0005-0000-0000-000094310000}"/>
    <cellStyle name="Ausgabe 3 2 2 2 13" xfId="39795" xr:uid="{00000000-0005-0000-0000-000095310000}"/>
    <cellStyle name="Ausgabe 3 2 2 2 2" xfId="5067" xr:uid="{00000000-0005-0000-0000-000096310000}"/>
    <cellStyle name="Ausgabe 3 2 2 2 2 10" xfId="42051" xr:uid="{00000000-0005-0000-0000-000097310000}"/>
    <cellStyle name="Ausgabe 3 2 2 2 2 2" xfId="10595" xr:uid="{00000000-0005-0000-0000-000098310000}"/>
    <cellStyle name="Ausgabe 3 2 2 2 2 3" xfId="14502" xr:uid="{00000000-0005-0000-0000-000099310000}"/>
    <cellStyle name="Ausgabe 3 2 2 2 2 4" xfId="18594" xr:uid="{00000000-0005-0000-0000-00009A310000}"/>
    <cellStyle name="Ausgabe 3 2 2 2 2 5" xfId="22524" xr:uid="{00000000-0005-0000-0000-00009B310000}"/>
    <cellStyle name="Ausgabe 3 2 2 2 2 6" xfId="26550" xr:uid="{00000000-0005-0000-0000-00009C310000}"/>
    <cellStyle name="Ausgabe 3 2 2 2 2 7" xfId="30539" xr:uid="{00000000-0005-0000-0000-00009D310000}"/>
    <cellStyle name="Ausgabe 3 2 2 2 2 8" xfId="34370" xr:uid="{00000000-0005-0000-0000-00009E310000}"/>
    <cellStyle name="Ausgabe 3 2 2 2 2 9" xfId="38261" xr:uid="{00000000-0005-0000-0000-00009F310000}"/>
    <cellStyle name="Ausgabe 3 2 2 2 3" xfId="4439" xr:uid="{00000000-0005-0000-0000-0000A0310000}"/>
    <cellStyle name="Ausgabe 3 2 2 2 3 10" xfId="41423" xr:uid="{00000000-0005-0000-0000-0000A1310000}"/>
    <cellStyle name="Ausgabe 3 2 2 2 3 2" xfId="9967" xr:uid="{00000000-0005-0000-0000-0000A2310000}"/>
    <cellStyle name="Ausgabe 3 2 2 2 3 3" xfId="13874" xr:uid="{00000000-0005-0000-0000-0000A3310000}"/>
    <cellStyle name="Ausgabe 3 2 2 2 3 4" xfId="17966" xr:uid="{00000000-0005-0000-0000-0000A4310000}"/>
    <cellStyle name="Ausgabe 3 2 2 2 3 5" xfId="21896" xr:uid="{00000000-0005-0000-0000-0000A5310000}"/>
    <cellStyle name="Ausgabe 3 2 2 2 3 6" xfId="25922" xr:uid="{00000000-0005-0000-0000-0000A6310000}"/>
    <cellStyle name="Ausgabe 3 2 2 2 3 7" xfId="29911" xr:uid="{00000000-0005-0000-0000-0000A7310000}"/>
    <cellStyle name="Ausgabe 3 2 2 2 3 8" xfId="33742" xr:uid="{00000000-0005-0000-0000-0000A8310000}"/>
    <cellStyle name="Ausgabe 3 2 2 2 3 9" xfId="37633" xr:uid="{00000000-0005-0000-0000-0000A9310000}"/>
    <cellStyle name="Ausgabe 3 2 2 2 4" xfId="6148" xr:uid="{00000000-0005-0000-0000-0000AA310000}"/>
    <cellStyle name="Ausgabe 3 2 2 2 4 10" xfId="43126" xr:uid="{00000000-0005-0000-0000-0000AB310000}"/>
    <cellStyle name="Ausgabe 3 2 2 2 4 2" xfId="11677" xr:uid="{00000000-0005-0000-0000-0000AC310000}"/>
    <cellStyle name="Ausgabe 3 2 2 2 4 3" xfId="15581" xr:uid="{00000000-0005-0000-0000-0000AD310000}"/>
    <cellStyle name="Ausgabe 3 2 2 2 4 4" xfId="19675" xr:uid="{00000000-0005-0000-0000-0000AE310000}"/>
    <cellStyle name="Ausgabe 3 2 2 2 4 5" xfId="23602" xr:uid="{00000000-0005-0000-0000-0000AF310000}"/>
    <cellStyle name="Ausgabe 3 2 2 2 4 6" xfId="27629" xr:uid="{00000000-0005-0000-0000-0000B0310000}"/>
    <cellStyle name="Ausgabe 3 2 2 2 4 7" xfId="31614" xr:uid="{00000000-0005-0000-0000-0000B1310000}"/>
    <cellStyle name="Ausgabe 3 2 2 2 4 8" xfId="35447" xr:uid="{00000000-0005-0000-0000-0000B2310000}"/>
    <cellStyle name="Ausgabe 3 2 2 2 4 9" xfId="39336" xr:uid="{00000000-0005-0000-0000-0000B3310000}"/>
    <cellStyle name="Ausgabe 3 2 2 2 5" xfId="8301" xr:uid="{00000000-0005-0000-0000-0000B4310000}"/>
    <cellStyle name="Ausgabe 3 2 2 2 6" xfId="12217" xr:uid="{00000000-0005-0000-0000-0000B5310000}"/>
    <cellStyle name="Ausgabe 3 2 2 2 7" xfId="16310" xr:uid="{00000000-0005-0000-0000-0000B6310000}"/>
    <cellStyle name="Ausgabe 3 2 2 2 8" xfId="20253" xr:uid="{00000000-0005-0000-0000-0000B7310000}"/>
    <cellStyle name="Ausgabe 3 2 2 2 9" xfId="24271" xr:uid="{00000000-0005-0000-0000-0000B8310000}"/>
    <cellStyle name="Ausgabe 3 2 2 3" xfId="3711" xr:uid="{00000000-0005-0000-0000-0000B9310000}"/>
    <cellStyle name="Ausgabe 3 2 2 3 10" xfId="40695" xr:uid="{00000000-0005-0000-0000-0000BA310000}"/>
    <cellStyle name="Ausgabe 3 2 2 3 2" xfId="9239" xr:uid="{00000000-0005-0000-0000-0000BB310000}"/>
    <cellStyle name="Ausgabe 3 2 2 3 3" xfId="13146" xr:uid="{00000000-0005-0000-0000-0000BC310000}"/>
    <cellStyle name="Ausgabe 3 2 2 3 4" xfId="17238" xr:uid="{00000000-0005-0000-0000-0000BD310000}"/>
    <cellStyle name="Ausgabe 3 2 2 3 5" xfId="21168" xr:uid="{00000000-0005-0000-0000-0000BE310000}"/>
    <cellStyle name="Ausgabe 3 2 2 3 6" xfId="25194" xr:uid="{00000000-0005-0000-0000-0000BF310000}"/>
    <cellStyle name="Ausgabe 3 2 2 3 7" xfId="29183" xr:uid="{00000000-0005-0000-0000-0000C0310000}"/>
    <cellStyle name="Ausgabe 3 2 2 3 8" xfId="33014" xr:uid="{00000000-0005-0000-0000-0000C1310000}"/>
    <cellStyle name="Ausgabe 3 2 2 3 9" xfId="36905" xr:uid="{00000000-0005-0000-0000-0000C2310000}"/>
    <cellStyle name="Ausgabe 3 2 2 4" xfId="4243" xr:uid="{00000000-0005-0000-0000-0000C3310000}"/>
    <cellStyle name="Ausgabe 3 2 2 4 10" xfId="41227" xr:uid="{00000000-0005-0000-0000-0000C4310000}"/>
    <cellStyle name="Ausgabe 3 2 2 4 2" xfId="9771" xr:uid="{00000000-0005-0000-0000-0000C5310000}"/>
    <cellStyle name="Ausgabe 3 2 2 4 3" xfId="13678" xr:uid="{00000000-0005-0000-0000-0000C6310000}"/>
    <cellStyle name="Ausgabe 3 2 2 4 4" xfId="17770" xr:uid="{00000000-0005-0000-0000-0000C7310000}"/>
    <cellStyle name="Ausgabe 3 2 2 4 5" xfId="21700" xr:uid="{00000000-0005-0000-0000-0000C8310000}"/>
    <cellStyle name="Ausgabe 3 2 2 4 6" xfId="25726" xr:uid="{00000000-0005-0000-0000-0000C9310000}"/>
    <cellStyle name="Ausgabe 3 2 2 4 7" xfId="29715" xr:uid="{00000000-0005-0000-0000-0000CA310000}"/>
    <cellStyle name="Ausgabe 3 2 2 4 8" xfId="33546" xr:uid="{00000000-0005-0000-0000-0000CB310000}"/>
    <cellStyle name="Ausgabe 3 2 2 4 9" xfId="37437" xr:uid="{00000000-0005-0000-0000-0000CC310000}"/>
    <cellStyle name="Ausgabe 3 2 2 5" xfId="3278" xr:uid="{00000000-0005-0000-0000-0000CD310000}"/>
    <cellStyle name="Ausgabe 3 2 2 5 10" xfId="40307" xr:uid="{00000000-0005-0000-0000-0000CE310000}"/>
    <cellStyle name="Ausgabe 3 2 2 5 2" xfId="8813" xr:uid="{00000000-0005-0000-0000-0000CF310000}"/>
    <cellStyle name="Ausgabe 3 2 2 5 3" xfId="12729" xr:uid="{00000000-0005-0000-0000-0000D0310000}"/>
    <cellStyle name="Ausgabe 3 2 2 5 4" xfId="16822" xr:uid="{00000000-0005-0000-0000-0000D1310000}"/>
    <cellStyle name="Ausgabe 3 2 2 5 5" xfId="20765" xr:uid="{00000000-0005-0000-0000-0000D2310000}"/>
    <cellStyle name="Ausgabe 3 2 2 5 6" xfId="24783" xr:uid="{00000000-0005-0000-0000-0000D3310000}"/>
    <cellStyle name="Ausgabe 3 2 2 5 7" xfId="28787" xr:uid="{00000000-0005-0000-0000-0000D4310000}"/>
    <cellStyle name="Ausgabe 3 2 2 5 8" xfId="32610" xr:uid="{00000000-0005-0000-0000-0000D5310000}"/>
    <cellStyle name="Ausgabe 3 2 2 5 9" xfId="36517" xr:uid="{00000000-0005-0000-0000-0000D6310000}"/>
    <cellStyle name="Ausgabe 3 2 2 6" xfId="5691" xr:uid="{00000000-0005-0000-0000-0000D7310000}"/>
    <cellStyle name="Ausgabe 3 2 2 6 10" xfId="42675" xr:uid="{00000000-0005-0000-0000-0000D8310000}"/>
    <cellStyle name="Ausgabe 3 2 2 6 2" xfId="11219" xr:uid="{00000000-0005-0000-0000-0000D9310000}"/>
    <cellStyle name="Ausgabe 3 2 2 6 3" xfId="15126" xr:uid="{00000000-0005-0000-0000-0000DA310000}"/>
    <cellStyle name="Ausgabe 3 2 2 6 4" xfId="19218" xr:uid="{00000000-0005-0000-0000-0000DB310000}"/>
    <cellStyle name="Ausgabe 3 2 2 6 5" xfId="23148" xr:uid="{00000000-0005-0000-0000-0000DC310000}"/>
    <cellStyle name="Ausgabe 3 2 2 6 6" xfId="27174" xr:uid="{00000000-0005-0000-0000-0000DD310000}"/>
    <cellStyle name="Ausgabe 3 2 2 6 7" xfId="31163" xr:uid="{00000000-0005-0000-0000-0000DE310000}"/>
    <cellStyle name="Ausgabe 3 2 2 6 8" xfId="34994" xr:uid="{00000000-0005-0000-0000-0000DF310000}"/>
    <cellStyle name="Ausgabe 3 2 2 6 9" xfId="38885" xr:uid="{00000000-0005-0000-0000-0000E0310000}"/>
    <cellStyle name="Ausgabe 3 2 2 7" xfId="7898" xr:uid="{00000000-0005-0000-0000-0000E1310000}"/>
    <cellStyle name="Ausgabe 3 2 2 8" xfId="16012" xr:uid="{00000000-0005-0000-0000-0000E2310000}"/>
    <cellStyle name="Ausgabe 3 2 2 9" xfId="7127" xr:uid="{00000000-0005-0000-0000-0000E3310000}"/>
    <cellStyle name="Ausgabe 3 2 3" xfId="2765" xr:uid="{00000000-0005-0000-0000-0000E4310000}"/>
    <cellStyle name="Ausgabe 3 2 3 10" xfId="28274" xr:uid="{00000000-0005-0000-0000-0000E5310000}"/>
    <cellStyle name="Ausgabe 3 2 3 11" xfId="32097" xr:uid="{00000000-0005-0000-0000-0000E6310000}"/>
    <cellStyle name="Ausgabe 3 2 3 12" xfId="36004" xr:uid="{00000000-0005-0000-0000-0000E7310000}"/>
    <cellStyle name="Ausgabe 3 2 3 13" xfId="39794" xr:uid="{00000000-0005-0000-0000-0000E8310000}"/>
    <cellStyle name="Ausgabe 3 2 3 2" xfId="5066" xr:uid="{00000000-0005-0000-0000-0000E9310000}"/>
    <cellStyle name="Ausgabe 3 2 3 2 10" xfId="42050" xr:uid="{00000000-0005-0000-0000-0000EA310000}"/>
    <cellStyle name="Ausgabe 3 2 3 2 2" xfId="10594" xr:uid="{00000000-0005-0000-0000-0000EB310000}"/>
    <cellStyle name="Ausgabe 3 2 3 2 3" xfId="14501" xr:uid="{00000000-0005-0000-0000-0000EC310000}"/>
    <cellStyle name="Ausgabe 3 2 3 2 4" xfId="18593" xr:uid="{00000000-0005-0000-0000-0000ED310000}"/>
    <cellStyle name="Ausgabe 3 2 3 2 5" xfId="22523" xr:uid="{00000000-0005-0000-0000-0000EE310000}"/>
    <cellStyle name="Ausgabe 3 2 3 2 6" xfId="26549" xr:uid="{00000000-0005-0000-0000-0000EF310000}"/>
    <cellStyle name="Ausgabe 3 2 3 2 7" xfId="30538" xr:uid="{00000000-0005-0000-0000-0000F0310000}"/>
    <cellStyle name="Ausgabe 3 2 3 2 8" xfId="34369" xr:uid="{00000000-0005-0000-0000-0000F1310000}"/>
    <cellStyle name="Ausgabe 3 2 3 2 9" xfId="38260" xr:uid="{00000000-0005-0000-0000-0000F2310000}"/>
    <cellStyle name="Ausgabe 3 2 3 3" xfId="4438" xr:uid="{00000000-0005-0000-0000-0000F3310000}"/>
    <cellStyle name="Ausgabe 3 2 3 3 10" xfId="41422" xr:uid="{00000000-0005-0000-0000-0000F4310000}"/>
    <cellStyle name="Ausgabe 3 2 3 3 2" xfId="9966" xr:uid="{00000000-0005-0000-0000-0000F5310000}"/>
    <cellStyle name="Ausgabe 3 2 3 3 3" xfId="13873" xr:uid="{00000000-0005-0000-0000-0000F6310000}"/>
    <cellStyle name="Ausgabe 3 2 3 3 4" xfId="17965" xr:uid="{00000000-0005-0000-0000-0000F7310000}"/>
    <cellStyle name="Ausgabe 3 2 3 3 5" xfId="21895" xr:uid="{00000000-0005-0000-0000-0000F8310000}"/>
    <cellStyle name="Ausgabe 3 2 3 3 6" xfId="25921" xr:uid="{00000000-0005-0000-0000-0000F9310000}"/>
    <cellStyle name="Ausgabe 3 2 3 3 7" xfId="29910" xr:uid="{00000000-0005-0000-0000-0000FA310000}"/>
    <cellStyle name="Ausgabe 3 2 3 3 8" xfId="33741" xr:uid="{00000000-0005-0000-0000-0000FB310000}"/>
    <cellStyle name="Ausgabe 3 2 3 3 9" xfId="37632" xr:uid="{00000000-0005-0000-0000-0000FC310000}"/>
    <cellStyle name="Ausgabe 3 2 3 4" xfId="6147" xr:uid="{00000000-0005-0000-0000-0000FD310000}"/>
    <cellStyle name="Ausgabe 3 2 3 4 10" xfId="43125" xr:uid="{00000000-0005-0000-0000-0000FE310000}"/>
    <cellStyle name="Ausgabe 3 2 3 4 2" xfId="11676" xr:uid="{00000000-0005-0000-0000-0000FF310000}"/>
    <cellStyle name="Ausgabe 3 2 3 4 3" xfId="15580" xr:uid="{00000000-0005-0000-0000-000000320000}"/>
    <cellStyle name="Ausgabe 3 2 3 4 4" xfId="19674" xr:uid="{00000000-0005-0000-0000-000001320000}"/>
    <cellStyle name="Ausgabe 3 2 3 4 5" xfId="23601" xr:uid="{00000000-0005-0000-0000-000002320000}"/>
    <cellStyle name="Ausgabe 3 2 3 4 6" xfId="27628" xr:uid="{00000000-0005-0000-0000-000003320000}"/>
    <cellStyle name="Ausgabe 3 2 3 4 7" xfId="31613" xr:uid="{00000000-0005-0000-0000-000004320000}"/>
    <cellStyle name="Ausgabe 3 2 3 4 8" xfId="35446" xr:uid="{00000000-0005-0000-0000-000005320000}"/>
    <cellStyle name="Ausgabe 3 2 3 4 9" xfId="39335" xr:uid="{00000000-0005-0000-0000-000006320000}"/>
    <cellStyle name="Ausgabe 3 2 3 5" xfId="8300" xr:uid="{00000000-0005-0000-0000-000007320000}"/>
    <cellStyle name="Ausgabe 3 2 3 6" xfId="12216" xr:uid="{00000000-0005-0000-0000-000008320000}"/>
    <cellStyle name="Ausgabe 3 2 3 7" xfId="16309" xr:uid="{00000000-0005-0000-0000-000009320000}"/>
    <cellStyle name="Ausgabe 3 2 3 8" xfId="20252" xr:uid="{00000000-0005-0000-0000-00000A320000}"/>
    <cellStyle name="Ausgabe 3 2 3 9" xfId="24270" xr:uid="{00000000-0005-0000-0000-00000B320000}"/>
    <cellStyle name="Ausgabe 3 2 4" xfId="3710" xr:uid="{00000000-0005-0000-0000-00000C320000}"/>
    <cellStyle name="Ausgabe 3 2 4 10" xfId="40694" xr:uid="{00000000-0005-0000-0000-00000D320000}"/>
    <cellStyle name="Ausgabe 3 2 4 2" xfId="9238" xr:uid="{00000000-0005-0000-0000-00000E320000}"/>
    <cellStyle name="Ausgabe 3 2 4 3" xfId="13145" xr:uid="{00000000-0005-0000-0000-00000F320000}"/>
    <cellStyle name="Ausgabe 3 2 4 4" xfId="17237" xr:uid="{00000000-0005-0000-0000-000010320000}"/>
    <cellStyle name="Ausgabe 3 2 4 5" xfId="21167" xr:uid="{00000000-0005-0000-0000-000011320000}"/>
    <cellStyle name="Ausgabe 3 2 4 6" xfId="25193" xr:uid="{00000000-0005-0000-0000-000012320000}"/>
    <cellStyle name="Ausgabe 3 2 4 7" xfId="29182" xr:uid="{00000000-0005-0000-0000-000013320000}"/>
    <cellStyle name="Ausgabe 3 2 4 8" xfId="33013" xr:uid="{00000000-0005-0000-0000-000014320000}"/>
    <cellStyle name="Ausgabe 3 2 4 9" xfId="36904" xr:uid="{00000000-0005-0000-0000-000015320000}"/>
    <cellStyle name="Ausgabe 3 2 5" xfId="4244" xr:uid="{00000000-0005-0000-0000-000016320000}"/>
    <cellStyle name="Ausgabe 3 2 5 10" xfId="41228" xr:uid="{00000000-0005-0000-0000-000017320000}"/>
    <cellStyle name="Ausgabe 3 2 5 2" xfId="9772" xr:uid="{00000000-0005-0000-0000-000018320000}"/>
    <cellStyle name="Ausgabe 3 2 5 3" xfId="13679" xr:uid="{00000000-0005-0000-0000-000019320000}"/>
    <cellStyle name="Ausgabe 3 2 5 4" xfId="17771" xr:uid="{00000000-0005-0000-0000-00001A320000}"/>
    <cellStyle name="Ausgabe 3 2 5 5" xfId="21701" xr:uid="{00000000-0005-0000-0000-00001B320000}"/>
    <cellStyle name="Ausgabe 3 2 5 6" xfId="25727" xr:uid="{00000000-0005-0000-0000-00001C320000}"/>
    <cellStyle name="Ausgabe 3 2 5 7" xfId="29716" xr:uid="{00000000-0005-0000-0000-00001D320000}"/>
    <cellStyle name="Ausgabe 3 2 5 8" xfId="33547" xr:uid="{00000000-0005-0000-0000-00001E320000}"/>
    <cellStyle name="Ausgabe 3 2 5 9" xfId="37438" xr:uid="{00000000-0005-0000-0000-00001F320000}"/>
    <cellStyle name="Ausgabe 3 2 6" xfId="3277" xr:uid="{00000000-0005-0000-0000-000020320000}"/>
    <cellStyle name="Ausgabe 3 2 6 10" xfId="40306" xr:uid="{00000000-0005-0000-0000-000021320000}"/>
    <cellStyle name="Ausgabe 3 2 6 2" xfId="8812" xr:uid="{00000000-0005-0000-0000-000022320000}"/>
    <cellStyle name="Ausgabe 3 2 6 3" xfId="12728" xr:uid="{00000000-0005-0000-0000-000023320000}"/>
    <cellStyle name="Ausgabe 3 2 6 4" xfId="16821" xr:uid="{00000000-0005-0000-0000-000024320000}"/>
    <cellStyle name="Ausgabe 3 2 6 5" xfId="20764" xr:uid="{00000000-0005-0000-0000-000025320000}"/>
    <cellStyle name="Ausgabe 3 2 6 6" xfId="24782" xr:uid="{00000000-0005-0000-0000-000026320000}"/>
    <cellStyle name="Ausgabe 3 2 6 7" xfId="28786" xr:uid="{00000000-0005-0000-0000-000027320000}"/>
    <cellStyle name="Ausgabe 3 2 6 8" xfId="32609" xr:uid="{00000000-0005-0000-0000-000028320000}"/>
    <cellStyle name="Ausgabe 3 2 6 9" xfId="36516" xr:uid="{00000000-0005-0000-0000-000029320000}"/>
    <cellStyle name="Ausgabe 3 2 7" xfId="5690" xr:uid="{00000000-0005-0000-0000-00002A320000}"/>
    <cellStyle name="Ausgabe 3 2 7 10" xfId="42674" xr:uid="{00000000-0005-0000-0000-00002B320000}"/>
    <cellStyle name="Ausgabe 3 2 7 2" xfId="11218" xr:uid="{00000000-0005-0000-0000-00002C320000}"/>
    <cellStyle name="Ausgabe 3 2 7 3" xfId="15125" xr:uid="{00000000-0005-0000-0000-00002D320000}"/>
    <cellStyle name="Ausgabe 3 2 7 4" xfId="19217" xr:uid="{00000000-0005-0000-0000-00002E320000}"/>
    <cellStyle name="Ausgabe 3 2 7 5" xfId="23147" xr:uid="{00000000-0005-0000-0000-00002F320000}"/>
    <cellStyle name="Ausgabe 3 2 7 6" xfId="27173" xr:uid="{00000000-0005-0000-0000-000030320000}"/>
    <cellStyle name="Ausgabe 3 2 7 7" xfId="31162" xr:uid="{00000000-0005-0000-0000-000031320000}"/>
    <cellStyle name="Ausgabe 3 2 7 8" xfId="34993" xr:uid="{00000000-0005-0000-0000-000032320000}"/>
    <cellStyle name="Ausgabe 3 2 7 9" xfId="38884" xr:uid="{00000000-0005-0000-0000-000033320000}"/>
    <cellStyle name="Ausgabe 3 2 8" xfId="7899" xr:uid="{00000000-0005-0000-0000-000034320000}"/>
    <cellStyle name="Ausgabe 3 2 9" xfId="16013" xr:uid="{00000000-0005-0000-0000-000035320000}"/>
    <cellStyle name="Ausgabe 3 3" xfId="302" xr:uid="{00000000-0005-0000-0000-000036320000}"/>
    <cellStyle name="Ausgabe 3 3 10" xfId="7303" xr:uid="{00000000-0005-0000-0000-000037320000}"/>
    <cellStyle name="Ausgabe 3 3 11" xfId="28006" xr:uid="{00000000-0005-0000-0000-000038320000}"/>
    <cellStyle name="Ausgabe 3 3 2" xfId="303" xr:uid="{00000000-0005-0000-0000-000039320000}"/>
    <cellStyle name="Ausgabe 3 3 2 10" xfId="28005" xr:uid="{00000000-0005-0000-0000-00003A320000}"/>
    <cellStyle name="Ausgabe 3 3 2 2" xfId="2768" xr:uid="{00000000-0005-0000-0000-00003B320000}"/>
    <cellStyle name="Ausgabe 3 3 2 2 10" xfId="28277" xr:uid="{00000000-0005-0000-0000-00003C320000}"/>
    <cellStyle name="Ausgabe 3 3 2 2 11" xfId="32100" xr:uid="{00000000-0005-0000-0000-00003D320000}"/>
    <cellStyle name="Ausgabe 3 3 2 2 12" xfId="36007" xr:uid="{00000000-0005-0000-0000-00003E320000}"/>
    <cellStyle name="Ausgabe 3 3 2 2 13" xfId="39797" xr:uid="{00000000-0005-0000-0000-00003F320000}"/>
    <cellStyle name="Ausgabe 3 3 2 2 2" xfId="5069" xr:uid="{00000000-0005-0000-0000-000040320000}"/>
    <cellStyle name="Ausgabe 3 3 2 2 2 10" xfId="42053" xr:uid="{00000000-0005-0000-0000-000041320000}"/>
    <cellStyle name="Ausgabe 3 3 2 2 2 2" xfId="10597" xr:uid="{00000000-0005-0000-0000-000042320000}"/>
    <cellStyle name="Ausgabe 3 3 2 2 2 3" xfId="14504" xr:uid="{00000000-0005-0000-0000-000043320000}"/>
    <cellStyle name="Ausgabe 3 3 2 2 2 4" xfId="18596" xr:uid="{00000000-0005-0000-0000-000044320000}"/>
    <cellStyle name="Ausgabe 3 3 2 2 2 5" xfId="22526" xr:uid="{00000000-0005-0000-0000-000045320000}"/>
    <cellStyle name="Ausgabe 3 3 2 2 2 6" xfId="26552" xr:uid="{00000000-0005-0000-0000-000046320000}"/>
    <cellStyle name="Ausgabe 3 3 2 2 2 7" xfId="30541" xr:uid="{00000000-0005-0000-0000-000047320000}"/>
    <cellStyle name="Ausgabe 3 3 2 2 2 8" xfId="34372" xr:uid="{00000000-0005-0000-0000-000048320000}"/>
    <cellStyle name="Ausgabe 3 3 2 2 2 9" xfId="38263" xr:uid="{00000000-0005-0000-0000-000049320000}"/>
    <cellStyle name="Ausgabe 3 3 2 2 3" xfId="4441" xr:uid="{00000000-0005-0000-0000-00004A320000}"/>
    <cellStyle name="Ausgabe 3 3 2 2 3 10" xfId="41425" xr:uid="{00000000-0005-0000-0000-00004B320000}"/>
    <cellStyle name="Ausgabe 3 3 2 2 3 2" xfId="9969" xr:uid="{00000000-0005-0000-0000-00004C320000}"/>
    <cellStyle name="Ausgabe 3 3 2 2 3 3" xfId="13876" xr:uid="{00000000-0005-0000-0000-00004D320000}"/>
    <cellStyle name="Ausgabe 3 3 2 2 3 4" xfId="17968" xr:uid="{00000000-0005-0000-0000-00004E320000}"/>
    <cellStyle name="Ausgabe 3 3 2 2 3 5" xfId="21898" xr:uid="{00000000-0005-0000-0000-00004F320000}"/>
    <cellStyle name="Ausgabe 3 3 2 2 3 6" xfId="25924" xr:uid="{00000000-0005-0000-0000-000050320000}"/>
    <cellStyle name="Ausgabe 3 3 2 2 3 7" xfId="29913" xr:uid="{00000000-0005-0000-0000-000051320000}"/>
    <cellStyle name="Ausgabe 3 3 2 2 3 8" xfId="33744" xr:uid="{00000000-0005-0000-0000-000052320000}"/>
    <cellStyle name="Ausgabe 3 3 2 2 3 9" xfId="37635" xr:uid="{00000000-0005-0000-0000-000053320000}"/>
    <cellStyle name="Ausgabe 3 3 2 2 4" xfId="6150" xr:uid="{00000000-0005-0000-0000-000054320000}"/>
    <cellStyle name="Ausgabe 3 3 2 2 4 10" xfId="43128" xr:uid="{00000000-0005-0000-0000-000055320000}"/>
    <cellStyle name="Ausgabe 3 3 2 2 4 2" xfId="11679" xr:uid="{00000000-0005-0000-0000-000056320000}"/>
    <cellStyle name="Ausgabe 3 3 2 2 4 3" xfId="15583" xr:uid="{00000000-0005-0000-0000-000057320000}"/>
    <cellStyle name="Ausgabe 3 3 2 2 4 4" xfId="19677" xr:uid="{00000000-0005-0000-0000-000058320000}"/>
    <cellStyle name="Ausgabe 3 3 2 2 4 5" xfId="23604" xr:uid="{00000000-0005-0000-0000-000059320000}"/>
    <cellStyle name="Ausgabe 3 3 2 2 4 6" xfId="27631" xr:uid="{00000000-0005-0000-0000-00005A320000}"/>
    <cellStyle name="Ausgabe 3 3 2 2 4 7" xfId="31616" xr:uid="{00000000-0005-0000-0000-00005B320000}"/>
    <cellStyle name="Ausgabe 3 3 2 2 4 8" xfId="35449" xr:uid="{00000000-0005-0000-0000-00005C320000}"/>
    <cellStyle name="Ausgabe 3 3 2 2 4 9" xfId="39338" xr:uid="{00000000-0005-0000-0000-00005D320000}"/>
    <cellStyle name="Ausgabe 3 3 2 2 5" xfId="8303" xr:uid="{00000000-0005-0000-0000-00005E320000}"/>
    <cellStyle name="Ausgabe 3 3 2 2 6" xfId="12219" xr:uid="{00000000-0005-0000-0000-00005F320000}"/>
    <cellStyle name="Ausgabe 3 3 2 2 7" xfId="16312" xr:uid="{00000000-0005-0000-0000-000060320000}"/>
    <cellStyle name="Ausgabe 3 3 2 2 8" xfId="20255" xr:uid="{00000000-0005-0000-0000-000061320000}"/>
    <cellStyle name="Ausgabe 3 3 2 2 9" xfId="24273" xr:uid="{00000000-0005-0000-0000-000062320000}"/>
    <cellStyle name="Ausgabe 3 3 2 3" xfId="3713" xr:uid="{00000000-0005-0000-0000-000063320000}"/>
    <cellStyle name="Ausgabe 3 3 2 3 10" xfId="40697" xr:uid="{00000000-0005-0000-0000-000064320000}"/>
    <cellStyle name="Ausgabe 3 3 2 3 2" xfId="9241" xr:uid="{00000000-0005-0000-0000-000065320000}"/>
    <cellStyle name="Ausgabe 3 3 2 3 3" xfId="13148" xr:uid="{00000000-0005-0000-0000-000066320000}"/>
    <cellStyle name="Ausgabe 3 3 2 3 4" xfId="17240" xr:uid="{00000000-0005-0000-0000-000067320000}"/>
    <cellStyle name="Ausgabe 3 3 2 3 5" xfId="21170" xr:uid="{00000000-0005-0000-0000-000068320000}"/>
    <cellStyle name="Ausgabe 3 3 2 3 6" xfId="25196" xr:uid="{00000000-0005-0000-0000-000069320000}"/>
    <cellStyle name="Ausgabe 3 3 2 3 7" xfId="29185" xr:uid="{00000000-0005-0000-0000-00006A320000}"/>
    <cellStyle name="Ausgabe 3 3 2 3 8" xfId="33016" xr:uid="{00000000-0005-0000-0000-00006B320000}"/>
    <cellStyle name="Ausgabe 3 3 2 3 9" xfId="36907" xr:uid="{00000000-0005-0000-0000-00006C320000}"/>
    <cellStyle name="Ausgabe 3 3 2 4" xfId="4241" xr:uid="{00000000-0005-0000-0000-00006D320000}"/>
    <cellStyle name="Ausgabe 3 3 2 4 10" xfId="41225" xr:uid="{00000000-0005-0000-0000-00006E320000}"/>
    <cellStyle name="Ausgabe 3 3 2 4 2" xfId="9769" xr:uid="{00000000-0005-0000-0000-00006F320000}"/>
    <cellStyle name="Ausgabe 3 3 2 4 3" xfId="13676" xr:uid="{00000000-0005-0000-0000-000070320000}"/>
    <cellStyle name="Ausgabe 3 3 2 4 4" xfId="17768" xr:uid="{00000000-0005-0000-0000-000071320000}"/>
    <cellStyle name="Ausgabe 3 3 2 4 5" xfId="21698" xr:uid="{00000000-0005-0000-0000-000072320000}"/>
    <cellStyle name="Ausgabe 3 3 2 4 6" xfId="25724" xr:uid="{00000000-0005-0000-0000-000073320000}"/>
    <cellStyle name="Ausgabe 3 3 2 4 7" xfId="29713" xr:uid="{00000000-0005-0000-0000-000074320000}"/>
    <cellStyle name="Ausgabe 3 3 2 4 8" xfId="33544" xr:uid="{00000000-0005-0000-0000-000075320000}"/>
    <cellStyle name="Ausgabe 3 3 2 4 9" xfId="37435" xr:uid="{00000000-0005-0000-0000-000076320000}"/>
    <cellStyle name="Ausgabe 3 3 2 5" xfId="3280" xr:uid="{00000000-0005-0000-0000-000077320000}"/>
    <cellStyle name="Ausgabe 3 3 2 5 10" xfId="40309" xr:uid="{00000000-0005-0000-0000-000078320000}"/>
    <cellStyle name="Ausgabe 3 3 2 5 2" xfId="8815" xr:uid="{00000000-0005-0000-0000-000079320000}"/>
    <cellStyle name="Ausgabe 3 3 2 5 3" xfId="12731" xr:uid="{00000000-0005-0000-0000-00007A320000}"/>
    <cellStyle name="Ausgabe 3 3 2 5 4" xfId="16824" xr:uid="{00000000-0005-0000-0000-00007B320000}"/>
    <cellStyle name="Ausgabe 3 3 2 5 5" xfId="20767" xr:uid="{00000000-0005-0000-0000-00007C320000}"/>
    <cellStyle name="Ausgabe 3 3 2 5 6" xfId="24785" xr:uid="{00000000-0005-0000-0000-00007D320000}"/>
    <cellStyle name="Ausgabe 3 3 2 5 7" xfId="28789" xr:uid="{00000000-0005-0000-0000-00007E320000}"/>
    <cellStyle name="Ausgabe 3 3 2 5 8" xfId="32612" xr:uid="{00000000-0005-0000-0000-00007F320000}"/>
    <cellStyle name="Ausgabe 3 3 2 5 9" xfId="36519" xr:uid="{00000000-0005-0000-0000-000080320000}"/>
    <cellStyle name="Ausgabe 3 3 2 6" xfId="5693" xr:uid="{00000000-0005-0000-0000-000081320000}"/>
    <cellStyle name="Ausgabe 3 3 2 6 10" xfId="42677" xr:uid="{00000000-0005-0000-0000-000082320000}"/>
    <cellStyle name="Ausgabe 3 3 2 6 2" xfId="11221" xr:uid="{00000000-0005-0000-0000-000083320000}"/>
    <cellStyle name="Ausgabe 3 3 2 6 3" xfId="15128" xr:uid="{00000000-0005-0000-0000-000084320000}"/>
    <cellStyle name="Ausgabe 3 3 2 6 4" xfId="19220" xr:uid="{00000000-0005-0000-0000-000085320000}"/>
    <cellStyle name="Ausgabe 3 3 2 6 5" xfId="23150" xr:uid="{00000000-0005-0000-0000-000086320000}"/>
    <cellStyle name="Ausgabe 3 3 2 6 6" xfId="27176" xr:uid="{00000000-0005-0000-0000-000087320000}"/>
    <cellStyle name="Ausgabe 3 3 2 6 7" xfId="31165" xr:uid="{00000000-0005-0000-0000-000088320000}"/>
    <cellStyle name="Ausgabe 3 3 2 6 8" xfId="34996" xr:uid="{00000000-0005-0000-0000-000089320000}"/>
    <cellStyle name="Ausgabe 3 3 2 6 9" xfId="38887" xr:uid="{00000000-0005-0000-0000-00008A320000}"/>
    <cellStyle name="Ausgabe 3 3 2 7" xfId="7896" xr:uid="{00000000-0005-0000-0000-00008B320000}"/>
    <cellStyle name="Ausgabe 3 3 2 8" xfId="16010" xr:uid="{00000000-0005-0000-0000-00008C320000}"/>
    <cellStyle name="Ausgabe 3 3 2 9" xfId="7128" xr:uid="{00000000-0005-0000-0000-00008D320000}"/>
    <cellStyle name="Ausgabe 3 3 3" xfId="2767" xr:uid="{00000000-0005-0000-0000-00008E320000}"/>
    <cellStyle name="Ausgabe 3 3 3 10" xfId="28276" xr:uid="{00000000-0005-0000-0000-00008F320000}"/>
    <cellStyle name="Ausgabe 3 3 3 11" xfId="32099" xr:uid="{00000000-0005-0000-0000-000090320000}"/>
    <cellStyle name="Ausgabe 3 3 3 12" xfId="36006" xr:uid="{00000000-0005-0000-0000-000091320000}"/>
    <cellStyle name="Ausgabe 3 3 3 13" xfId="39796" xr:uid="{00000000-0005-0000-0000-000092320000}"/>
    <cellStyle name="Ausgabe 3 3 3 2" xfId="5068" xr:uid="{00000000-0005-0000-0000-000093320000}"/>
    <cellStyle name="Ausgabe 3 3 3 2 10" xfId="42052" xr:uid="{00000000-0005-0000-0000-000094320000}"/>
    <cellStyle name="Ausgabe 3 3 3 2 2" xfId="10596" xr:uid="{00000000-0005-0000-0000-000095320000}"/>
    <cellStyle name="Ausgabe 3 3 3 2 3" xfId="14503" xr:uid="{00000000-0005-0000-0000-000096320000}"/>
    <cellStyle name="Ausgabe 3 3 3 2 4" xfId="18595" xr:uid="{00000000-0005-0000-0000-000097320000}"/>
    <cellStyle name="Ausgabe 3 3 3 2 5" xfId="22525" xr:uid="{00000000-0005-0000-0000-000098320000}"/>
    <cellStyle name="Ausgabe 3 3 3 2 6" xfId="26551" xr:uid="{00000000-0005-0000-0000-000099320000}"/>
    <cellStyle name="Ausgabe 3 3 3 2 7" xfId="30540" xr:uid="{00000000-0005-0000-0000-00009A320000}"/>
    <cellStyle name="Ausgabe 3 3 3 2 8" xfId="34371" xr:uid="{00000000-0005-0000-0000-00009B320000}"/>
    <cellStyle name="Ausgabe 3 3 3 2 9" xfId="38262" xr:uid="{00000000-0005-0000-0000-00009C320000}"/>
    <cellStyle name="Ausgabe 3 3 3 3" xfId="4440" xr:uid="{00000000-0005-0000-0000-00009D320000}"/>
    <cellStyle name="Ausgabe 3 3 3 3 10" xfId="41424" xr:uid="{00000000-0005-0000-0000-00009E320000}"/>
    <cellStyle name="Ausgabe 3 3 3 3 2" xfId="9968" xr:uid="{00000000-0005-0000-0000-00009F320000}"/>
    <cellStyle name="Ausgabe 3 3 3 3 3" xfId="13875" xr:uid="{00000000-0005-0000-0000-0000A0320000}"/>
    <cellStyle name="Ausgabe 3 3 3 3 4" xfId="17967" xr:uid="{00000000-0005-0000-0000-0000A1320000}"/>
    <cellStyle name="Ausgabe 3 3 3 3 5" xfId="21897" xr:uid="{00000000-0005-0000-0000-0000A2320000}"/>
    <cellStyle name="Ausgabe 3 3 3 3 6" xfId="25923" xr:uid="{00000000-0005-0000-0000-0000A3320000}"/>
    <cellStyle name="Ausgabe 3 3 3 3 7" xfId="29912" xr:uid="{00000000-0005-0000-0000-0000A4320000}"/>
    <cellStyle name="Ausgabe 3 3 3 3 8" xfId="33743" xr:uid="{00000000-0005-0000-0000-0000A5320000}"/>
    <cellStyle name="Ausgabe 3 3 3 3 9" xfId="37634" xr:uid="{00000000-0005-0000-0000-0000A6320000}"/>
    <cellStyle name="Ausgabe 3 3 3 4" xfId="6149" xr:uid="{00000000-0005-0000-0000-0000A7320000}"/>
    <cellStyle name="Ausgabe 3 3 3 4 10" xfId="43127" xr:uid="{00000000-0005-0000-0000-0000A8320000}"/>
    <cellStyle name="Ausgabe 3 3 3 4 2" xfId="11678" xr:uid="{00000000-0005-0000-0000-0000A9320000}"/>
    <cellStyle name="Ausgabe 3 3 3 4 3" xfId="15582" xr:uid="{00000000-0005-0000-0000-0000AA320000}"/>
    <cellStyle name="Ausgabe 3 3 3 4 4" xfId="19676" xr:uid="{00000000-0005-0000-0000-0000AB320000}"/>
    <cellStyle name="Ausgabe 3 3 3 4 5" xfId="23603" xr:uid="{00000000-0005-0000-0000-0000AC320000}"/>
    <cellStyle name="Ausgabe 3 3 3 4 6" xfId="27630" xr:uid="{00000000-0005-0000-0000-0000AD320000}"/>
    <cellStyle name="Ausgabe 3 3 3 4 7" xfId="31615" xr:uid="{00000000-0005-0000-0000-0000AE320000}"/>
    <cellStyle name="Ausgabe 3 3 3 4 8" xfId="35448" xr:uid="{00000000-0005-0000-0000-0000AF320000}"/>
    <cellStyle name="Ausgabe 3 3 3 4 9" xfId="39337" xr:uid="{00000000-0005-0000-0000-0000B0320000}"/>
    <cellStyle name="Ausgabe 3 3 3 5" xfId="8302" xr:uid="{00000000-0005-0000-0000-0000B1320000}"/>
    <cellStyle name="Ausgabe 3 3 3 6" xfId="12218" xr:uid="{00000000-0005-0000-0000-0000B2320000}"/>
    <cellStyle name="Ausgabe 3 3 3 7" xfId="16311" xr:uid="{00000000-0005-0000-0000-0000B3320000}"/>
    <cellStyle name="Ausgabe 3 3 3 8" xfId="20254" xr:uid="{00000000-0005-0000-0000-0000B4320000}"/>
    <cellStyle name="Ausgabe 3 3 3 9" xfId="24272" xr:uid="{00000000-0005-0000-0000-0000B5320000}"/>
    <cellStyle name="Ausgabe 3 3 4" xfId="3712" xr:uid="{00000000-0005-0000-0000-0000B6320000}"/>
    <cellStyle name="Ausgabe 3 3 4 10" xfId="40696" xr:uid="{00000000-0005-0000-0000-0000B7320000}"/>
    <cellStyle name="Ausgabe 3 3 4 2" xfId="9240" xr:uid="{00000000-0005-0000-0000-0000B8320000}"/>
    <cellStyle name="Ausgabe 3 3 4 3" xfId="13147" xr:uid="{00000000-0005-0000-0000-0000B9320000}"/>
    <cellStyle name="Ausgabe 3 3 4 4" xfId="17239" xr:uid="{00000000-0005-0000-0000-0000BA320000}"/>
    <cellStyle name="Ausgabe 3 3 4 5" xfId="21169" xr:uid="{00000000-0005-0000-0000-0000BB320000}"/>
    <cellStyle name="Ausgabe 3 3 4 6" xfId="25195" xr:uid="{00000000-0005-0000-0000-0000BC320000}"/>
    <cellStyle name="Ausgabe 3 3 4 7" xfId="29184" xr:uid="{00000000-0005-0000-0000-0000BD320000}"/>
    <cellStyle name="Ausgabe 3 3 4 8" xfId="33015" xr:uid="{00000000-0005-0000-0000-0000BE320000}"/>
    <cellStyle name="Ausgabe 3 3 4 9" xfId="36906" xr:uid="{00000000-0005-0000-0000-0000BF320000}"/>
    <cellStyle name="Ausgabe 3 3 5" xfId="4242" xr:uid="{00000000-0005-0000-0000-0000C0320000}"/>
    <cellStyle name="Ausgabe 3 3 5 10" xfId="41226" xr:uid="{00000000-0005-0000-0000-0000C1320000}"/>
    <cellStyle name="Ausgabe 3 3 5 2" xfId="9770" xr:uid="{00000000-0005-0000-0000-0000C2320000}"/>
    <cellStyle name="Ausgabe 3 3 5 3" xfId="13677" xr:uid="{00000000-0005-0000-0000-0000C3320000}"/>
    <cellStyle name="Ausgabe 3 3 5 4" xfId="17769" xr:uid="{00000000-0005-0000-0000-0000C4320000}"/>
    <cellStyle name="Ausgabe 3 3 5 5" xfId="21699" xr:uid="{00000000-0005-0000-0000-0000C5320000}"/>
    <cellStyle name="Ausgabe 3 3 5 6" xfId="25725" xr:uid="{00000000-0005-0000-0000-0000C6320000}"/>
    <cellStyle name="Ausgabe 3 3 5 7" xfId="29714" xr:uid="{00000000-0005-0000-0000-0000C7320000}"/>
    <cellStyle name="Ausgabe 3 3 5 8" xfId="33545" xr:uid="{00000000-0005-0000-0000-0000C8320000}"/>
    <cellStyle name="Ausgabe 3 3 5 9" xfId="37436" xr:uid="{00000000-0005-0000-0000-0000C9320000}"/>
    <cellStyle name="Ausgabe 3 3 6" xfId="3279" xr:uid="{00000000-0005-0000-0000-0000CA320000}"/>
    <cellStyle name="Ausgabe 3 3 6 10" xfId="40308" xr:uid="{00000000-0005-0000-0000-0000CB320000}"/>
    <cellStyle name="Ausgabe 3 3 6 2" xfId="8814" xr:uid="{00000000-0005-0000-0000-0000CC320000}"/>
    <cellStyle name="Ausgabe 3 3 6 3" xfId="12730" xr:uid="{00000000-0005-0000-0000-0000CD320000}"/>
    <cellStyle name="Ausgabe 3 3 6 4" xfId="16823" xr:uid="{00000000-0005-0000-0000-0000CE320000}"/>
    <cellStyle name="Ausgabe 3 3 6 5" xfId="20766" xr:uid="{00000000-0005-0000-0000-0000CF320000}"/>
    <cellStyle name="Ausgabe 3 3 6 6" xfId="24784" xr:uid="{00000000-0005-0000-0000-0000D0320000}"/>
    <cellStyle name="Ausgabe 3 3 6 7" xfId="28788" xr:uid="{00000000-0005-0000-0000-0000D1320000}"/>
    <cellStyle name="Ausgabe 3 3 6 8" xfId="32611" xr:uid="{00000000-0005-0000-0000-0000D2320000}"/>
    <cellStyle name="Ausgabe 3 3 6 9" xfId="36518" xr:uid="{00000000-0005-0000-0000-0000D3320000}"/>
    <cellStyle name="Ausgabe 3 3 7" xfId="5692" xr:uid="{00000000-0005-0000-0000-0000D4320000}"/>
    <cellStyle name="Ausgabe 3 3 7 10" xfId="42676" xr:uid="{00000000-0005-0000-0000-0000D5320000}"/>
    <cellStyle name="Ausgabe 3 3 7 2" xfId="11220" xr:uid="{00000000-0005-0000-0000-0000D6320000}"/>
    <cellStyle name="Ausgabe 3 3 7 3" xfId="15127" xr:uid="{00000000-0005-0000-0000-0000D7320000}"/>
    <cellStyle name="Ausgabe 3 3 7 4" xfId="19219" xr:uid="{00000000-0005-0000-0000-0000D8320000}"/>
    <cellStyle name="Ausgabe 3 3 7 5" xfId="23149" xr:uid="{00000000-0005-0000-0000-0000D9320000}"/>
    <cellStyle name="Ausgabe 3 3 7 6" xfId="27175" xr:uid="{00000000-0005-0000-0000-0000DA320000}"/>
    <cellStyle name="Ausgabe 3 3 7 7" xfId="31164" xr:uid="{00000000-0005-0000-0000-0000DB320000}"/>
    <cellStyle name="Ausgabe 3 3 7 8" xfId="34995" xr:uid="{00000000-0005-0000-0000-0000DC320000}"/>
    <cellStyle name="Ausgabe 3 3 7 9" xfId="38886" xr:uid="{00000000-0005-0000-0000-0000DD320000}"/>
    <cellStyle name="Ausgabe 3 3 8" xfId="7897" xr:uid="{00000000-0005-0000-0000-0000DE320000}"/>
    <cellStyle name="Ausgabe 3 3 9" xfId="16011" xr:uid="{00000000-0005-0000-0000-0000DF320000}"/>
    <cellStyle name="Ausgabe 3 4" xfId="304" xr:uid="{00000000-0005-0000-0000-0000E0320000}"/>
    <cellStyle name="Ausgabe 3 4 10" xfId="28004" xr:uid="{00000000-0005-0000-0000-0000E1320000}"/>
    <cellStyle name="Ausgabe 3 4 2" xfId="2769" xr:uid="{00000000-0005-0000-0000-0000E2320000}"/>
    <cellStyle name="Ausgabe 3 4 2 10" xfId="28278" xr:uid="{00000000-0005-0000-0000-0000E3320000}"/>
    <cellStyle name="Ausgabe 3 4 2 11" xfId="32101" xr:uid="{00000000-0005-0000-0000-0000E4320000}"/>
    <cellStyle name="Ausgabe 3 4 2 12" xfId="36008" xr:uid="{00000000-0005-0000-0000-0000E5320000}"/>
    <cellStyle name="Ausgabe 3 4 2 13" xfId="39798" xr:uid="{00000000-0005-0000-0000-0000E6320000}"/>
    <cellStyle name="Ausgabe 3 4 2 2" xfId="5070" xr:uid="{00000000-0005-0000-0000-0000E7320000}"/>
    <cellStyle name="Ausgabe 3 4 2 2 10" xfId="42054" xr:uid="{00000000-0005-0000-0000-0000E8320000}"/>
    <cellStyle name="Ausgabe 3 4 2 2 2" xfId="10598" xr:uid="{00000000-0005-0000-0000-0000E9320000}"/>
    <cellStyle name="Ausgabe 3 4 2 2 3" xfId="14505" xr:uid="{00000000-0005-0000-0000-0000EA320000}"/>
    <cellStyle name="Ausgabe 3 4 2 2 4" xfId="18597" xr:uid="{00000000-0005-0000-0000-0000EB320000}"/>
    <cellStyle name="Ausgabe 3 4 2 2 5" xfId="22527" xr:uid="{00000000-0005-0000-0000-0000EC320000}"/>
    <cellStyle name="Ausgabe 3 4 2 2 6" xfId="26553" xr:uid="{00000000-0005-0000-0000-0000ED320000}"/>
    <cellStyle name="Ausgabe 3 4 2 2 7" xfId="30542" xr:uid="{00000000-0005-0000-0000-0000EE320000}"/>
    <cellStyle name="Ausgabe 3 4 2 2 8" xfId="34373" xr:uid="{00000000-0005-0000-0000-0000EF320000}"/>
    <cellStyle name="Ausgabe 3 4 2 2 9" xfId="38264" xr:uid="{00000000-0005-0000-0000-0000F0320000}"/>
    <cellStyle name="Ausgabe 3 4 2 3" xfId="4442" xr:uid="{00000000-0005-0000-0000-0000F1320000}"/>
    <cellStyle name="Ausgabe 3 4 2 3 10" xfId="41426" xr:uid="{00000000-0005-0000-0000-0000F2320000}"/>
    <cellStyle name="Ausgabe 3 4 2 3 2" xfId="9970" xr:uid="{00000000-0005-0000-0000-0000F3320000}"/>
    <cellStyle name="Ausgabe 3 4 2 3 3" xfId="13877" xr:uid="{00000000-0005-0000-0000-0000F4320000}"/>
    <cellStyle name="Ausgabe 3 4 2 3 4" xfId="17969" xr:uid="{00000000-0005-0000-0000-0000F5320000}"/>
    <cellStyle name="Ausgabe 3 4 2 3 5" xfId="21899" xr:uid="{00000000-0005-0000-0000-0000F6320000}"/>
    <cellStyle name="Ausgabe 3 4 2 3 6" xfId="25925" xr:uid="{00000000-0005-0000-0000-0000F7320000}"/>
    <cellStyle name="Ausgabe 3 4 2 3 7" xfId="29914" xr:uid="{00000000-0005-0000-0000-0000F8320000}"/>
    <cellStyle name="Ausgabe 3 4 2 3 8" xfId="33745" xr:uid="{00000000-0005-0000-0000-0000F9320000}"/>
    <cellStyle name="Ausgabe 3 4 2 3 9" xfId="37636" xr:uid="{00000000-0005-0000-0000-0000FA320000}"/>
    <cellStyle name="Ausgabe 3 4 2 4" xfId="6151" xr:uid="{00000000-0005-0000-0000-0000FB320000}"/>
    <cellStyle name="Ausgabe 3 4 2 4 10" xfId="43129" xr:uid="{00000000-0005-0000-0000-0000FC320000}"/>
    <cellStyle name="Ausgabe 3 4 2 4 2" xfId="11680" xr:uid="{00000000-0005-0000-0000-0000FD320000}"/>
    <cellStyle name="Ausgabe 3 4 2 4 3" xfId="15584" xr:uid="{00000000-0005-0000-0000-0000FE320000}"/>
    <cellStyle name="Ausgabe 3 4 2 4 4" xfId="19678" xr:uid="{00000000-0005-0000-0000-0000FF320000}"/>
    <cellStyle name="Ausgabe 3 4 2 4 5" xfId="23605" xr:uid="{00000000-0005-0000-0000-000000330000}"/>
    <cellStyle name="Ausgabe 3 4 2 4 6" xfId="27632" xr:uid="{00000000-0005-0000-0000-000001330000}"/>
    <cellStyle name="Ausgabe 3 4 2 4 7" xfId="31617" xr:uid="{00000000-0005-0000-0000-000002330000}"/>
    <cellStyle name="Ausgabe 3 4 2 4 8" xfId="35450" xr:uid="{00000000-0005-0000-0000-000003330000}"/>
    <cellStyle name="Ausgabe 3 4 2 4 9" xfId="39339" xr:uid="{00000000-0005-0000-0000-000004330000}"/>
    <cellStyle name="Ausgabe 3 4 2 5" xfId="8304" xr:uid="{00000000-0005-0000-0000-000005330000}"/>
    <cellStyle name="Ausgabe 3 4 2 6" xfId="12220" xr:uid="{00000000-0005-0000-0000-000006330000}"/>
    <cellStyle name="Ausgabe 3 4 2 7" xfId="16313" xr:uid="{00000000-0005-0000-0000-000007330000}"/>
    <cellStyle name="Ausgabe 3 4 2 8" xfId="20256" xr:uid="{00000000-0005-0000-0000-000008330000}"/>
    <cellStyle name="Ausgabe 3 4 2 9" xfId="24274" xr:uid="{00000000-0005-0000-0000-000009330000}"/>
    <cellStyle name="Ausgabe 3 4 3" xfId="3714" xr:uid="{00000000-0005-0000-0000-00000A330000}"/>
    <cellStyle name="Ausgabe 3 4 3 10" xfId="40698" xr:uid="{00000000-0005-0000-0000-00000B330000}"/>
    <cellStyle name="Ausgabe 3 4 3 2" xfId="9242" xr:uid="{00000000-0005-0000-0000-00000C330000}"/>
    <cellStyle name="Ausgabe 3 4 3 3" xfId="13149" xr:uid="{00000000-0005-0000-0000-00000D330000}"/>
    <cellStyle name="Ausgabe 3 4 3 4" xfId="17241" xr:uid="{00000000-0005-0000-0000-00000E330000}"/>
    <cellStyle name="Ausgabe 3 4 3 5" xfId="21171" xr:uid="{00000000-0005-0000-0000-00000F330000}"/>
    <cellStyle name="Ausgabe 3 4 3 6" xfId="25197" xr:uid="{00000000-0005-0000-0000-000010330000}"/>
    <cellStyle name="Ausgabe 3 4 3 7" xfId="29186" xr:uid="{00000000-0005-0000-0000-000011330000}"/>
    <cellStyle name="Ausgabe 3 4 3 8" xfId="33017" xr:uid="{00000000-0005-0000-0000-000012330000}"/>
    <cellStyle name="Ausgabe 3 4 3 9" xfId="36908" xr:uid="{00000000-0005-0000-0000-000013330000}"/>
    <cellStyle name="Ausgabe 3 4 4" xfId="4240" xr:uid="{00000000-0005-0000-0000-000014330000}"/>
    <cellStyle name="Ausgabe 3 4 4 10" xfId="41224" xr:uid="{00000000-0005-0000-0000-000015330000}"/>
    <cellStyle name="Ausgabe 3 4 4 2" xfId="9768" xr:uid="{00000000-0005-0000-0000-000016330000}"/>
    <cellStyle name="Ausgabe 3 4 4 3" xfId="13675" xr:uid="{00000000-0005-0000-0000-000017330000}"/>
    <cellStyle name="Ausgabe 3 4 4 4" xfId="17767" xr:uid="{00000000-0005-0000-0000-000018330000}"/>
    <cellStyle name="Ausgabe 3 4 4 5" xfId="21697" xr:uid="{00000000-0005-0000-0000-000019330000}"/>
    <cellStyle name="Ausgabe 3 4 4 6" xfId="25723" xr:uid="{00000000-0005-0000-0000-00001A330000}"/>
    <cellStyle name="Ausgabe 3 4 4 7" xfId="29712" xr:uid="{00000000-0005-0000-0000-00001B330000}"/>
    <cellStyle name="Ausgabe 3 4 4 8" xfId="33543" xr:uid="{00000000-0005-0000-0000-00001C330000}"/>
    <cellStyle name="Ausgabe 3 4 4 9" xfId="37434" xr:uid="{00000000-0005-0000-0000-00001D330000}"/>
    <cellStyle name="Ausgabe 3 4 5" xfId="3281" xr:uid="{00000000-0005-0000-0000-00001E330000}"/>
    <cellStyle name="Ausgabe 3 4 5 10" xfId="40310" xr:uid="{00000000-0005-0000-0000-00001F330000}"/>
    <cellStyle name="Ausgabe 3 4 5 2" xfId="8816" xr:uid="{00000000-0005-0000-0000-000020330000}"/>
    <cellStyle name="Ausgabe 3 4 5 3" xfId="12732" xr:uid="{00000000-0005-0000-0000-000021330000}"/>
    <cellStyle name="Ausgabe 3 4 5 4" xfId="16825" xr:uid="{00000000-0005-0000-0000-000022330000}"/>
    <cellStyle name="Ausgabe 3 4 5 5" xfId="20768" xr:uid="{00000000-0005-0000-0000-000023330000}"/>
    <cellStyle name="Ausgabe 3 4 5 6" xfId="24786" xr:uid="{00000000-0005-0000-0000-000024330000}"/>
    <cellStyle name="Ausgabe 3 4 5 7" xfId="28790" xr:uid="{00000000-0005-0000-0000-000025330000}"/>
    <cellStyle name="Ausgabe 3 4 5 8" xfId="32613" xr:uid="{00000000-0005-0000-0000-000026330000}"/>
    <cellStyle name="Ausgabe 3 4 5 9" xfId="36520" xr:uid="{00000000-0005-0000-0000-000027330000}"/>
    <cellStyle name="Ausgabe 3 4 6" xfId="5694" xr:uid="{00000000-0005-0000-0000-000028330000}"/>
    <cellStyle name="Ausgabe 3 4 6 10" xfId="42678" xr:uid="{00000000-0005-0000-0000-000029330000}"/>
    <cellStyle name="Ausgabe 3 4 6 2" xfId="11222" xr:uid="{00000000-0005-0000-0000-00002A330000}"/>
    <cellStyle name="Ausgabe 3 4 6 3" xfId="15129" xr:uid="{00000000-0005-0000-0000-00002B330000}"/>
    <cellStyle name="Ausgabe 3 4 6 4" xfId="19221" xr:uid="{00000000-0005-0000-0000-00002C330000}"/>
    <cellStyle name="Ausgabe 3 4 6 5" xfId="23151" xr:uid="{00000000-0005-0000-0000-00002D330000}"/>
    <cellStyle name="Ausgabe 3 4 6 6" xfId="27177" xr:uid="{00000000-0005-0000-0000-00002E330000}"/>
    <cellStyle name="Ausgabe 3 4 6 7" xfId="31166" xr:uid="{00000000-0005-0000-0000-00002F330000}"/>
    <cellStyle name="Ausgabe 3 4 6 8" xfId="34997" xr:uid="{00000000-0005-0000-0000-000030330000}"/>
    <cellStyle name="Ausgabe 3 4 6 9" xfId="38888" xr:uid="{00000000-0005-0000-0000-000031330000}"/>
    <cellStyle name="Ausgabe 3 4 7" xfId="7895" xr:uid="{00000000-0005-0000-0000-000032330000}"/>
    <cellStyle name="Ausgabe 3 4 8" xfId="16009" xr:uid="{00000000-0005-0000-0000-000033330000}"/>
    <cellStyle name="Ausgabe 3 4 9" xfId="7304" xr:uid="{00000000-0005-0000-0000-000034330000}"/>
    <cellStyle name="Ausgabe 3 5" xfId="2764" xr:uid="{00000000-0005-0000-0000-000035330000}"/>
    <cellStyle name="Ausgabe 3 5 10" xfId="28273" xr:uid="{00000000-0005-0000-0000-000036330000}"/>
    <cellStyle name="Ausgabe 3 5 11" xfId="32096" xr:uid="{00000000-0005-0000-0000-000037330000}"/>
    <cellStyle name="Ausgabe 3 5 12" xfId="36003" xr:uid="{00000000-0005-0000-0000-000038330000}"/>
    <cellStyle name="Ausgabe 3 5 13" xfId="39793" xr:uid="{00000000-0005-0000-0000-000039330000}"/>
    <cellStyle name="Ausgabe 3 5 2" xfId="5065" xr:uid="{00000000-0005-0000-0000-00003A330000}"/>
    <cellStyle name="Ausgabe 3 5 2 10" xfId="42049" xr:uid="{00000000-0005-0000-0000-00003B330000}"/>
    <cellStyle name="Ausgabe 3 5 2 2" xfId="10593" xr:uid="{00000000-0005-0000-0000-00003C330000}"/>
    <cellStyle name="Ausgabe 3 5 2 3" xfId="14500" xr:uid="{00000000-0005-0000-0000-00003D330000}"/>
    <cellStyle name="Ausgabe 3 5 2 4" xfId="18592" xr:uid="{00000000-0005-0000-0000-00003E330000}"/>
    <cellStyle name="Ausgabe 3 5 2 5" xfId="22522" xr:uid="{00000000-0005-0000-0000-00003F330000}"/>
    <cellStyle name="Ausgabe 3 5 2 6" xfId="26548" xr:uid="{00000000-0005-0000-0000-000040330000}"/>
    <cellStyle name="Ausgabe 3 5 2 7" xfId="30537" xr:uid="{00000000-0005-0000-0000-000041330000}"/>
    <cellStyle name="Ausgabe 3 5 2 8" xfId="34368" xr:uid="{00000000-0005-0000-0000-000042330000}"/>
    <cellStyle name="Ausgabe 3 5 2 9" xfId="38259" xr:uid="{00000000-0005-0000-0000-000043330000}"/>
    <cellStyle name="Ausgabe 3 5 3" xfId="4437" xr:uid="{00000000-0005-0000-0000-000044330000}"/>
    <cellStyle name="Ausgabe 3 5 3 10" xfId="41421" xr:uid="{00000000-0005-0000-0000-000045330000}"/>
    <cellStyle name="Ausgabe 3 5 3 2" xfId="9965" xr:uid="{00000000-0005-0000-0000-000046330000}"/>
    <cellStyle name="Ausgabe 3 5 3 3" xfId="13872" xr:uid="{00000000-0005-0000-0000-000047330000}"/>
    <cellStyle name="Ausgabe 3 5 3 4" xfId="17964" xr:uid="{00000000-0005-0000-0000-000048330000}"/>
    <cellStyle name="Ausgabe 3 5 3 5" xfId="21894" xr:uid="{00000000-0005-0000-0000-000049330000}"/>
    <cellStyle name="Ausgabe 3 5 3 6" xfId="25920" xr:uid="{00000000-0005-0000-0000-00004A330000}"/>
    <cellStyle name="Ausgabe 3 5 3 7" xfId="29909" xr:uid="{00000000-0005-0000-0000-00004B330000}"/>
    <cellStyle name="Ausgabe 3 5 3 8" xfId="33740" xr:uid="{00000000-0005-0000-0000-00004C330000}"/>
    <cellStyle name="Ausgabe 3 5 3 9" xfId="37631" xr:uid="{00000000-0005-0000-0000-00004D330000}"/>
    <cellStyle name="Ausgabe 3 5 4" xfId="6146" xr:uid="{00000000-0005-0000-0000-00004E330000}"/>
    <cellStyle name="Ausgabe 3 5 4 10" xfId="43124" xr:uid="{00000000-0005-0000-0000-00004F330000}"/>
    <cellStyle name="Ausgabe 3 5 4 2" xfId="11675" xr:uid="{00000000-0005-0000-0000-000050330000}"/>
    <cellStyle name="Ausgabe 3 5 4 3" xfId="15579" xr:uid="{00000000-0005-0000-0000-000051330000}"/>
    <cellStyle name="Ausgabe 3 5 4 4" xfId="19673" xr:uid="{00000000-0005-0000-0000-000052330000}"/>
    <cellStyle name="Ausgabe 3 5 4 5" xfId="23600" xr:uid="{00000000-0005-0000-0000-000053330000}"/>
    <cellStyle name="Ausgabe 3 5 4 6" xfId="27627" xr:uid="{00000000-0005-0000-0000-000054330000}"/>
    <cellStyle name="Ausgabe 3 5 4 7" xfId="31612" xr:uid="{00000000-0005-0000-0000-000055330000}"/>
    <cellStyle name="Ausgabe 3 5 4 8" xfId="35445" xr:uid="{00000000-0005-0000-0000-000056330000}"/>
    <cellStyle name="Ausgabe 3 5 4 9" xfId="39334" xr:uid="{00000000-0005-0000-0000-000057330000}"/>
    <cellStyle name="Ausgabe 3 5 5" xfId="8299" xr:uid="{00000000-0005-0000-0000-000058330000}"/>
    <cellStyle name="Ausgabe 3 5 6" xfId="12215" xr:uid="{00000000-0005-0000-0000-000059330000}"/>
    <cellStyle name="Ausgabe 3 5 7" xfId="16308" xr:uid="{00000000-0005-0000-0000-00005A330000}"/>
    <cellStyle name="Ausgabe 3 5 8" xfId="20251" xr:uid="{00000000-0005-0000-0000-00005B330000}"/>
    <cellStyle name="Ausgabe 3 5 9" xfId="24269" xr:uid="{00000000-0005-0000-0000-00005C330000}"/>
    <cellStyle name="Ausgabe 3 6" xfId="3709" xr:uid="{00000000-0005-0000-0000-00005D330000}"/>
    <cellStyle name="Ausgabe 3 6 10" xfId="40693" xr:uid="{00000000-0005-0000-0000-00005E330000}"/>
    <cellStyle name="Ausgabe 3 6 2" xfId="9237" xr:uid="{00000000-0005-0000-0000-00005F330000}"/>
    <cellStyle name="Ausgabe 3 6 3" xfId="13144" xr:uid="{00000000-0005-0000-0000-000060330000}"/>
    <cellStyle name="Ausgabe 3 6 4" xfId="17236" xr:uid="{00000000-0005-0000-0000-000061330000}"/>
    <cellStyle name="Ausgabe 3 6 5" xfId="21166" xr:uid="{00000000-0005-0000-0000-000062330000}"/>
    <cellStyle name="Ausgabe 3 6 6" xfId="25192" xr:uid="{00000000-0005-0000-0000-000063330000}"/>
    <cellStyle name="Ausgabe 3 6 7" xfId="29181" xr:uid="{00000000-0005-0000-0000-000064330000}"/>
    <cellStyle name="Ausgabe 3 6 8" xfId="33012" xr:uid="{00000000-0005-0000-0000-000065330000}"/>
    <cellStyle name="Ausgabe 3 6 9" xfId="36903" xr:uid="{00000000-0005-0000-0000-000066330000}"/>
    <cellStyle name="Ausgabe 3 7" xfId="4245" xr:uid="{00000000-0005-0000-0000-000067330000}"/>
    <cellStyle name="Ausgabe 3 7 10" xfId="41229" xr:uid="{00000000-0005-0000-0000-000068330000}"/>
    <cellStyle name="Ausgabe 3 7 2" xfId="9773" xr:uid="{00000000-0005-0000-0000-000069330000}"/>
    <cellStyle name="Ausgabe 3 7 3" xfId="13680" xr:uid="{00000000-0005-0000-0000-00006A330000}"/>
    <cellStyle name="Ausgabe 3 7 4" xfId="17772" xr:uid="{00000000-0005-0000-0000-00006B330000}"/>
    <cellStyle name="Ausgabe 3 7 5" xfId="21702" xr:uid="{00000000-0005-0000-0000-00006C330000}"/>
    <cellStyle name="Ausgabe 3 7 6" xfId="25728" xr:uid="{00000000-0005-0000-0000-00006D330000}"/>
    <cellStyle name="Ausgabe 3 7 7" xfId="29717" xr:uid="{00000000-0005-0000-0000-00006E330000}"/>
    <cellStyle name="Ausgabe 3 7 8" xfId="33548" xr:uid="{00000000-0005-0000-0000-00006F330000}"/>
    <cellStyle name="Ausgabe 3 7 9" xfId="37439" xr:uid="{00000000-0005-0000-0000-000070330000}"/>
    <cellStyle name="Ausgabe 3 8" xfId="3276" xr:uid="{00000000-0005-0000-0000-000071330000}"/>
    <cellStyle name="Ausgabe 3 8 10" xfId="40305" xr:uid="{00000000-0005-0000-0000-000072330000}"/>
    <cellStyle name="Ausgabe 3 8 2" xfId="8811" xr:uid="{00000000-0005-0000-0000-000073330000}"/>
    <cellStyle name="Ausgabe 3 8 3" xfId="12727" xr:uid="{00000000-0005-0000-0000-000074330000}"/>
    <cellStyle name="Ausgabe 3 8 4" xfId="16820" xr:uid="{00000000-0005-0000-0000-000075330000}"/>
    <cellStyle name="Ausgabe 3 8 5" xfId="20763" xr:uid="{00000000-0005-0000-0000-000076330000}"/>
    <cellStyle name="Ausgabe 3 8 6" xfId="24781" xr:uid="{00000000-0005-0000-0000-000077330000}"/>
    <cellStyle name="Ausgabe 3 8 7" xfId="28785" xr:uid="{00000000-0005-0000-0000-000078330000}"/>
    <cellStyle name="Ausgabe 3 8 8" xfId="32608" xr:uid="{00000000-0005-0000-0000-000079330000}"/>
    <cellStyle name="Ausgabe 3 8 9" xfId="36515" xr:uid="{00000000-0005-0000-0000-00007A330000}"/>
    <cellStyle name="Ausgabe 3 9" xfId="5689" xr:uid="{00000000-0005-0000-0000-00007B330000}"/>
    <cellStyle name="Ausgabe 3 9 10" xfId="42673" xr:uid="{00000000-0005-0000-0000-00007C330000}"/>
    <cellStyle name="Ausgabe 3 9 2" xfId="11217" xr:uid="{00000000-0005-0000-0000-00007D330000}"/>
    <cellStyle name="Ausgabe 3 9 3" xfId="15124" xr:uid="{00000000-0005-0000-0000-00007E330000}"/>
    <cellStyle name="Ausgabe 3 9 4" xfId="19216" xr:uid="{00000000-0005-0000-0000-00007F330000}"/>
    <cellStyle name="Ausgabe 3 9 5" xfId="23146" xr:uid="{00000000-0005-0000-0000-000080330000}"/>
    <cellStyle name="Ausgabe 3 9 6" xfId="27172" xr:uid="{00000000-0005-0000-0000-000081330000}"/>
    <cellStyle name="Ausgabe 3 9 7" xfId="31161" xr:uid="{00000000-0005-0000-0000-000082330000}"/>
    <cellStyle name="Ausgabe 3 9 8" xfId="34992" xr:uid="{00000000-0005-0000-0000-000083330000}"/>
    <cellStyle name="Ausgabe 3 9 9" xfId="38883" xr:uid="{00000000-0005-0000-0000-000084330000}"/>
    <cellStyle name="Ausgabe 4" xfId="305" xr:uid="{00000000-0005-0000-0000-000085330000}"/>
    <cellStyle name="Ausgabe 4 10" xfId="7222" xr:uid="{00000000-0005-0000-0000-000086330000}"/>
    <cellStyle name="Ausgabe 4 11" xfId="28003" xr:uid="{00000000-0005-0000-0000-000087330000}"/>
    <cellStyle name="Ausgabe 4 2" xfId="306" xr:uid="{00000000-0005-0000-0000-000088330000}"/>
    <cellStyle name="Ausgabe 4 2 10" xfId="28002" xr:uid="{00000000-0005-0000-0000-000089330000}"/>
    <cellStyle name="Ausgabe 4 2 2" xfId="2771" xr:uid="{00000000-0005-0000-0000-00008A330000}"/>
    <cellStyle name="Ausgabe 4 2 2 10" xfId="28280" xr:uid="{00000000-0005-0000-0000-00008B330000}"/>
    <cellStyle name="Ausgabe 4 2 2 11" xfId="32103" xr:uid="{00000000-0005-0000-0000-00008C330000}"/>
    <cellStyle name="Ausgabe 4 2 2 12" xfId="36010" xr:uid="{00000000-0005-0000-0000-00008D330000}"/>
    <cellStyle name="Ausgabe 4 2 2 13" xfId="39800" xr:uid="{00000000-0005-0000-0000-00008E330000}"/>
    <cellStyle name="Ausgabe 4 2 2 2" xfId="5072" xr:uid="{00000000-0005-0000-0000-00008F330000}"/>
    <cellStyle name="Ausgabe 4 2 2 2 10" xfId="42056" xr:uid="{00000000-0005-0000-0000-000090330000}"/>
    <cellStyle name="Ausgabe 4 2 2 2 2" xfId="10600" xr:uid="{00000000-0005-0000-0000-000091330000}"/>
    <cellStyle name="Ausgabe 4 2 2 2 3" xfId="14507" xr:uid="{00000000-0005-0000-0000-000092330000}"/>
    <cellStyle name="Ausgabe 4 2 2 2 4" xfId="18599" xr:uid="{00000000-0005-0000-0000-000093330000}"/>
    <cellStyle name="Ausgabe 4 2 2 2 5" xfId="22529" xr:uid="{00000000-0005-0000-0000-000094330000}"/>
    <cellStyle name="Ausgabe 4 2 2 2 6" xfId="26555" xr:uid="{00000000-0005-0000-0000-000095330000}"/>
    <cellStyle name="Ausgabe 4 2 2 2 7" xfId="30544" xr:uid="{00000000-0005-0000-0000-000096330000}"/>
    <cellStyle name="Ausgabe 4 2 2 2 8" xfId="34375" xr:uid="{00000000-0005-0000-0000-000097330000}"/>
    <cellStyle name="Ausgabe 4 2 2 2 9" xfId="38266" xr:uid="{00000000-0005-0000-0000-000098330000}"/>
    <cellStyle name="Ausgabe 4 2 2 3" xfId="4444" xr:uid="{00000000-0005-0000-0000-000099330000}"/>
    <cellStyle name="Ausgabe 4 2 2 3 10" xfId="41428" xr:uid="{00000000-0005-0000-0000-00009A330000}"/>
    <cellStyle name="Ausgabe 4 2 2 3 2" xfId="9972" xr:uid="{00000000-0005-0000-0000-00009B330000}"/>
    <cellStyle name="Ausgabe 4 2 2 3 3" xfId="13879" xr:uid="{00000000-0005-0000-0000-00009C330000}"/>
    <cellStyle name="Ausgabe 4 2 2 3 4" xfId="17971" xr:uid="{00000000-0005-0000-0000-00009D330000}"/>
    <cellStyle name="Ausgabe 4 2 2 3 5" xfId="21901" xr:uid="{00000000-0005-0000-0000-00009E330000}"/>
    <cellStyle name="Ausgabe 4 2 2 3 6" xfId="25927" xr:uid="{00000000-0005-0000-0000-00009F330000}"/>
    <cellStyle name="Ausgabe 4 2 2 3 7" xfId="29916" xr:uid="{00000000-0005-0000-0000-0000A0330000}"/>
    <cellStyle name="Ausgabe 4 2 2 3 8" xfId="33747" xr:uid="{00000000-0005-0000-0000-0000A1330000}"/>
    <cellStyle name="Ausgabe 4 2 2 3 9" xfId="37638" xr:uid="{00000000-0005-0000-0000-0000A2330000}"/>
    <cellStyle name="Ausgabe 4 2 2 4" xfId="6153" xr:uid="{00000000-0005-0000-0000-0000A3330000}"/>
    <cellStyle name="Ausgabe 4 2 2 4 10" xfId="43131" xr:uid="{00000000-0005-0000-0000-0000A4330000}"/>
    <cellStyle name="Ausgabe 4 2 2 4 2" xfId="11682" xr:uid="{00000000-0005-0000-0000-0000A5330000}"/>
    <cellStyle name="Ausgabe 4 2 2 4 3" xfId="15586" xr:uid="{00000000-0005-0000-0000-0000A6330000}"/>
    <cellStyle name="Ausgabe 4 2 2 4 4" xfId="19680" xr:uid="{00000000-0005-0000-0000-0000A7330000}"/>
    <cellStyle name="Ausgabe 4 2 2 4 5" xfId="23607" xr:uid="{00000000-0005-0000-0000-0000A8330000}"/>
    <cellStyle name="Ausgabe 4 2 2 4 6" xfId="27634" xr:uid="{00000000-0005-0000-0000-0000A9330000}"/>
    <cellStyle name="Ausgabe 4 2 2 4 7" xfId="31619" xr:uid="{00000000-0005-0000-0000-0000AA330000}"/>
    <cellStyle name="Ausgabe 4 2 2 4 8" xfId="35452" xr:uid="{00000000-0005-0000-0000-0000AB330000}"/>
    <cellStyle name="Ausgabe 4 2 2 4 9" xfId="39341" xr:uid="{00000000-0005-0000-0000-0000AC330000}"/>
    <cellStyle name="Ausgabe 4 2 2 5" xfId="8306" xr:uid="{00000000-0005-0000-0000-0000AD330000}"/>
    <cellStyle name="Ausgabe 4 2 2 6" xfId="12222" xr:uid="{00000000-0005-0000-0000-0000AE330000}"/>
    <cellStyle name="Ausgabe 4 2 2 7" xfId="16315" xr:uid="{00000000-0005-0000-0000-0000AF330000}"/>
    <cellStyle name="Ausgabe 4 2 2 8" xfId="20258" xr:uid="{00000000-0005-0000-0000-0000B0330000}"/>
    <cellStyle name="Ausgabe 4 2 2 9" xfId="24276" xr:uid="{00000000-0005-0000-0000-0000B1330000}"/>
    <cellStyle name="Ausgabe 4 2 3" xfId="3716" xr:uid="{00000000-0005-0000-0000-0000B2330000}"/>
    <cellStyle name="Ausgabe 4 2 3 10" xfId="40700" xr:uid="{00000000-0005-0000-0000-0000B3330000}"/>
    <cellStyle name="Ausgabe 4 2 3 2" xfId="9244" xr:uid="{00000000-0005-0000-0000-0000B4330000}"/>
    <cellStyle name="Ausgabe 4 2 3 3" xfId="13151" xr:uid="{00000000-0005-0000-0000-0000B5330000}"/>
    <cellStyle name="Ausgabe 4 2 3 4" xfId="17243" xr:uid="{00000000-0005-0000-0000-0000B6330000}"/>
    <cellStyle name="Ausgabe 4 2 3 5" xfId="21173" xr:uid="{00000000-0005-0000-0000-0000B7330000}"/>
    <cellStyle name="Ausgabe 4 2 3 6" xfId="25199" xr:uid="{00000000-0005-0000-0000-0000B8330000}"/>
    <cellStyle name="Ausgabe 4 2 3 7" xfId="29188" xr:uid="{00000000-0005-0000-0000-0000B9330000}"/>
    <cellStyle name="Ausgabe 4 2 3 8" xfId="33019" xr:uid="{00000000-0005-0000-0000-0000BA330000}"/>
    <cellStyle name="Ausgabe 4 2 3 9" xfId="36910" xr:uid="{00000000-0005-0000-0000-0000BB330000}"/>
    <cellStyle name="Ausgabe 4 2 4" xfId="4238" xr:uid="{00000000-0005-0000-0000-0000BC330000}"/>
    <cellStyle name="Ausgabe 4 2 4 10" xfId="41222" xr:uid="{00000000-0005-0000-0000-0000BD330000}"/>
    <cellStyle name="Ausgabe 4 2 4 2" xfId="9766" xr:uid="{00000000-0005-0000-0000-0000BE330000}"/>
    <cellStyle name="Ausgabe 4 2 4 3" xfId="13673" xr:uid="{00000000-0005-0000-0000-0000BF330000}"/>
    <cellStyle name="Ausgabe 4 2 4 4" xfId="17765" xr:uid="{00000000-0005-0000-0000-0000C0330000}"/>
    <cellStyle name="Ausgabe 4 2 4 5" xfId="21695" xr:uid="{00000000-0005-0000-0000-0000C1330000}"/>
    <cellStyle name="Ausgabe 4 2 4 6" xfId="25721" xr:uid="{00000000-0005-0000-0000-0000C2330000}"/>
    <cellStyle name="Ausgabe 4 2 4 7" xfId="29710" xr:uid="{00000000-0005-0000-0000-0000C3330000}"/>
    <cellStyle name="Ausgabe 4 2 4 8" xfId="33541" xr:uid="{00000000-0005-0000-0000-0000C4330000}"/>
    <cellStyle name="Ausgabe 4 2 4 9" xfId="37432" xr:uid="{00000000-0005-0000-0000-0000C5330000}"/>
    <cellStyle name="Ausgabe 4 2 5" xfId="3283" xr:uid="{00000000-0005-0000-0000-0000C6330000}"/>
    <cellStyle name="Ausgabe 4 2 5 10" xfId="40312" xr:uid="{00000000-0005-0000-0000-0000C7330000}"/>
    <cellStyle name="Ausgabe 4 2 5 2" xfId="8818" xr:uid="{00000000-0005-0000-0000-0000C8330000}"/>
    <cellStyle name="Ausgabe 4 2 5 3" xfId="12734" xr:uid="{00000000-0005-0000-0000-0000C9330000}"/>
    <cellStyle name="Ausgabe 4 2 5 4" xfId="16827" xr:uid="{00000000-0005-0000-0000-0000CA330000}"/>
    <cellStyle name="Ausgabe 4 2 5 5" xfId="20770" xr:uid="{00000000-0005-0000-0000-0000CB330000}"/>
    <cellStyle name="Ausgabe 4 2 5 6" xfId="24788" xr:uid="{00000000-0005-0000-0000-0000CC330000}"/>
    <cellStyle name="Ausgabe 4 2 5 7" xfId="28792" xr:uid="{00000000-0005-0000-0000-0000CD330000}"/>
    <cellStyle name="Ausgabe 4 2 5 8" xfId="32615" xr:uid="{00000000-0005-0000-0000-0000CE330000}"/>
    <cellStyle name="Ausgabe 4 2 5 9" xfId="36522" xr:uid="{00000000-0005-0000-0000-0000CF330000}"/>
    <cellStyle name="Ausgabe 4 2 6" xfId="5696" xr:uid="{00000000-0005-0000-0000-0000D0330000}"/>
    <cellStyle name="Ausgabe 4 2 6 10" xfId="42680" xr:uid="{00000000-0005-0000-0000-0000D1330000}"/>
    <cellStyle name="Ausgabe 4 2 6 2" xfId="11224" xr:uid="{00000000-0005-0000-0000-0000D2330000}"/>
    <cellStyle name="Ausgabe 4 2 6 3" xfId="15131" xr:uid="{00000000-0005-0000-0000-0000D3330000}"/>
    <cellStyle name="Ausgabe 4 2 6 4" xfId="19223" xr:uid="{00000000-0005-0000-0000-0000D4330000}"/>
    <cellStyle name="Ausgabe 4 2 6 5" xfId="23153" xr:uid="{00000000-0005-0000-0000-0000D5330000}"/>
    <cellStyle name="Ausgabe 4 2 6 6" xfId="27179" xr:uid="{00000000-0005-0000-0000-0000D6330000}"/>
    <cellStyle name="Ausgabe 4 2 6 7" xfId="31168" xr:uid="{00000000-0005-0000-0000-0000D7330000}"/>
    <cellStyle name="Ausgabe 4 2 6 8" xfId="34999" xr:uid="{00000000-0005-0000-0000-0000D8330000}"/>
    <cellStyle name="Ausgabe 4 2 6 9" xfId="38890" xr:uid="{00000000-0005-0000-0000-0000D9330000}"/>
    <cellStyle name="Ausgabe 4 2 7" xfId="7893" xr:uid="{00000000-0005-0000-0000-0000DA330000}"/>
    <cellStyle name="Ausgabe 4 2 8" xfId="16007" xr:uid="{00000000-0005-0000-0000-0000DB330000}"/>
    <cellStyle name="Ausgabe 4 2 9" xfId="7305" xr:uid="{00000000-0005-0000-0000-0000DC330000}"/>
    <cellStyle name="Ausgabe 4 3" xfId="2770" xr:uid="{00000000-0005-0000-0000-0000DD330000}"/>
    <cellStyle name="Ausgabe 4 3 10" xfId="28279" xr:uid="{00000000-0005-0000-0000-0000DE330000}"/>
    <cellStyle name="Ausgabe 4 3 11" xfId="32102" xr:uid="{00000000-0005-0000-0000-0000DF330000}"/>
    <cellStyle name="Ausgabe 4 3 12" xfId="36009" xr:uid="{00000000-0005-0000-0000-0000E0330000}"/>
    <cellStyle name="Ausgabe 4 3 13" xfId="39799" xr:uid="{00000000-0005-0000-0000-0000E1330000}"/>
    <cellStyle name="Ausgabe 4 3 2" xfId="5071" xr:uid="{00000000-0005-0000-0000-0000E2330000}"/>
    <cellStyle name="Ausgabe 4 3 2 10" xfId="42055" xr:uid="{00000000-0005-0000-0000-0000E3330000}"/>
    <cellStyle name="Ausgabe 4 3 2 2" xfId="10599" xr:uid="{00000000-0005-0000-0000-0000E4330000}"/>
    <cellStyle name="Ausgabe 4 3 2 3" xfId="14506" xr:uid="{00000000-0005-0000-0000-0000E5330000}"/>
    <cellStyle name="Ausgabe 4 3 2 4" xfId="18598" xr:uid="{00000000-0005-0000-0000-0000E6330000}"/>
    <cellStyle name="Ausgabe 4 3 2 5" xfId="22528" xr:uid="{00000000-0005-0000-0000-0000E7330000}"/>
    <cellStyle name="Ausgabe 4 3 2 6" xfId="26554" xr:uid="{00000000-0005-0000-0000-0000E8330000}"/>
    <cellStyle name="Ausgabe 4 3 2 7" xfId="30543" xr:uid="{00000000-0005-0000-0000-0000E9330000}"/>
    <cellStyle name="Ausgabe 4 3 2 8" xfId="34374" xr:uid="{00000000-0005-0000-0000-0000EA330000}"/>
    <cellStyle name="Ausgabe 4 3 2 9" xfId="38265" xr:uid="{00000000-0005-0000-0000-0000EB330000}"/>
    <cellStyle name="Ausgabe 4 3 3" xfId="4443" xr:uid="{00000000-0005-0000-0000-0000EC330000}"/>
    <cellStyle name="Ausgabe 4 3 3 10" xfId="41427" xr:uid="{00000000-0005-0000-0000-0000ED330000}"/>
    <cellStyle name="Ausgabe 4 3 3 2" xfId="9971" xr:uid="{00000000-0005-0000-0000-0000EE330000}"/>
    <cellStyle name="Ausgabe 4 3 3 3" xfId="13878" xr:uid="{00000000-0005-0000-0000-0000EF330000}"/>
    <cellStyle name="Ausgabe 4 3 3 4" xfId="17970" xr:uid="{00000000-0005-0000-0000-0000F0330000}"/>
    <cellStyle name="Ausgabe 4 3 3 5" xfId="21900" xr:uid="{00000000-0005-0000-0000-0000F1330000}"/>
    <cellStyle name="Ausgabe 4 3 3 6" xfId="25926" xr:uid="{00000000-0005-0000-0000-0000F2330000}"/>
    <cellStyle name="Ausgabe 4 3 3 7" xfId="29915" xr:uid="{00000000-0005-0000-0000-0000F3330000}"/>
    <cellStyle name="Ausgabe 4 3 3 8" xfId="33746" xr:uid="{00000000-0005-0000-0000-0000F4330000}"/>
    <cellStyle name="Ausgabe 4 3 3 9" xfId="37637" xr:uid="{00000000-0005-0000-0000-0000F5330000}"/>
    <cellStyle name="Ausgabe 4 3 4" xfId="6152" xr:uid="{00000000-0005-0000-0000-0000F6330000}"/>
    <cellStyle name="Ausgabe 4 3 4 10" xfId="43130" xr:uid="{00000000-0005-0000-0000-0000F7330000}"/>
    <cellStyle name="Ausgabe 4 3 4 2" xfId="11681" xr:uid="{00000000-0005-0000-0000-0000F8330000}"/>
    <cellStyle name="Ausgabe 4 3 4 3" xfId="15585" xr:uid="{00000000-0005-0000-0000-0000F9330000}"/>
    <cellStyle name="Ausgabe 4 3 4 4" xfId="19679" xr:uid="{00000000-0005-0000-0000-0000FA330000}"/>
    <cellStyle name="Ausgabe 4 3 4 5" xfId="23606" xr:uid="{00000000-0005-0000-0000-0000FB330000}"/>
    <cellStyle name="Ausgabe 4 3 4 6" xfId="27633" xr:uid="{00000000-0005-0000-0000-0000FC330000}"/>
    <cellStyle name="Ausgabe 4 3 4 7" xfId="31618" xr:uid="{00000000-0005-0000-0000-0000FD330000}"/>
    <cellStyle name="Ausgabe 4 3 4 8" xfId="35451" xr:uid="{00000000-0005-0000-0000-0000FE330000}"/>
    <cellStyle name="Ausgabe 4 3 4 9" xfId="39340" xr:uid="{00000000-0005-0000-0000-0000FF330000}"/>
    <cellStyle name="Ausgabe 4 3 5" xfId="8305" xr:uid="{00000000-0005-0000-0000-000000340000}"/>
    <cellStyle name="Ausgabe 4 3 6" xfId="12221" xr:uid="{00000000-0005-0000-0000-000001340000}"/>
    <cellStyle name="Ausgabe 4 3 7" xfId="16314" xr:uid="{00000000-0005-0000-0000-000002340000}"/>
    <cellStyle name="Ausgabe 4 3 8" xfId="20257" xr:uid="{00000000-0005-0000-0000-000003340000}"/>
    <cellStyle name="Ausgabe 4 3 9" xfId="24275" xr:uid="{00000000-0005-0000-0000-000004340000}"/>
    <cellStyle name="Ausgabe 4 4" xfId="3715" xr:uid="{00000000-0005-0000-0000-000005340000}"/>
    <cellStyle name="Ausgabe 4 4 10" xfId="40699" xr:uid="{00000000-0005-0000-0000-000006340000}"/>
    <cellStyle name="Ausgabe 4 4 2" xfId="9243" xr:uid="{00000000-0005-0000-0000-000007340000}"/>
    <cellStyle name="Ausgabe 4 4 3" xfId="13150" xr:uid="{00000000-0005-0000-0000-000008340000}"/>
    <cellStyle name="Ausgabe 4 4 4" xfId="17242" xr:uid="{00000000-0005-0000-0000-000009340000}"/>
    <cellStyle name="Ausgabe 4 4 5" xfId="21172" xr:uid="{00000000-0005-0000-0000-00000A340000}"/>
    <cellStyle name="Ausgabe 4 4 6" xfId="25198" xr:uid="{00000000-0005-0000-0000-00000B340000}"/>
    <cellStyle name="Ausgabe 4 4 7" xfId="29187" xr:uid="{00000000-0005-0000-0000-00000C340000}"/>
    <cellStyle name="Ausgabe 4 4 8" xfId="33018" xr:uid="{00000000-0005-0000-0000-00000D340000}"/>
    <cellStyle name="Ausgabe 4 4 9" xfId="36909" xr:uid="{00000000-0005-0000-0000-00000E340000}"/>
    <cellStyle name="Ausgabe 4 5" xfId="4239" xr:uid="{00000000-0005-0000-0000-00000F340000}"/>
    <cellStyle name="Ausgabe 4 5 10" xfId="41223" xr:uid="{00000000-0005-0000-0000-000010340000}"/>
    <cellStyle name="Ausgabe 4 5 2" xfId="9767" xr:uid="{00000000-0005-0000-0000-000011340000}"/>
    <cellStyle name="Ausgabe 4 5 3" xfId="13674" xr:uid="{00000000-0005-0000-0000-000012340000}"/>
    <cellStyle name="Ausgabe 4 5 4" xfId="17766" xr:uid="{00000000-0005-0000-0000-000013340000}"/>
    <cellStyle name="Ausgabe 4 5 5" xfId="21696" xr:uid="{00000000-0005-0000-0000-000014340000}"/>
    <cellStyle name="Ausgabe 4 5 6" xfId="25722" xr:uid="{00000000-0005-0000-0000-000015340000}"/>
    <cellStyle name="Ausgabe 4 5 7" xfId="29711" xr:uid="{00000000-0005-0000-0000-000016340000}"/>
    <cellStyle name="Ausgabe 4 5 8" xfId="33542" xr:uid="{00000000-0005-0000-0000-000017340000}"/>
    <cellStyle name="Ausgabe 4 5 9" xfId="37433" xr:uid="{00000000-0005-0000-0000-000018340000}"/>
    <cellStyle name="Ausgabe 4 6" xfId="3282" xr:uid="{00000000-0005-0000-0000-000019340000}"/>
    <cellStyle name="Ausgabe 4 6 10" xfId="40311" xr:uid="{00000000-0005-0000-0000-00001A340000}"/>
    <cellStyle name="Ausgabe 4 6 2" xfId="8817" xr:uid="{00000000-0005-0000-0000-00001B340000}"/>
    <cellStyle name="Ausgabe 4 6 3" xfId="12733" xr:uid="{00000000-0005-0000-0000-00001C340000}"/>
    <cellStyle name="Ausgabe 4 6 4" xfId="16826" xr:uid="{00000000-0005-0000-0000-00001D340000}"/>
    <cellStyle name="Ausgabe 4 6 5" xfId="20769" xr:uid="{00000000-0005-0000-0000-00001E340000}"/>
    <cellStyle name="Ausgabe 4 6 6" xfId="24787" xr:uid="{00000000-0005-0000-0000-00001F340000}"/>
    <cellStyle name="Ausgabe 4 6 7" xfId="28791" xr:uid="{00000000-0005-0000-0000-000020340000}"/>
    <cellStyle name="Ausgabe 4 6 8" xfId="32614" xr:uid="{00000000-0005-0000-0000-000021340000}"/>
    <cellStyle name="Ausgabe 4 6 9" xfId="36521" xr:uid="{00000000-0005-0000-0000-000022340000}"/>
    <cellStyle name="Ausgabe 4 7" xfId="5695" xr:uid="{00000000-0005-0000-0000-000023340000}"/>
    <cellStyle name="Ausgabe 4 7 10" xfId="42679" xr:uid="{00000000-0005-0000-0000-000024340000}"/>
    <cellStyle name="Ausgabe 4 7 2" xfId="11223" xr:uid="{00000000-0005-0000-0000-000025340000}"/>
    <cellStyle name="Ausgabe 4 7 3" xfId="15130" xr:uid="{00000000-0005-0000-0000-000026340000}"/>
    <cellStyle name="Ausgabe 4 7 4" xfId="19222" xr:uid="{00000000-0005-0000-0000-000027340000}"/>
    <cellStyle name="Ausgabe 4 7 5" xfId="23152" xr:uid="{00000000-0005-0000-0000-000028340000}"/>
    <cellStyle name="Ausgabe 4 7 6" xfId="27178" xr:uid="{00000000-0005-0000-0000-000029340000}"/>
    <cellStyle name="Ausgabe 4 7 7" xfId="31167" xr:uid="{00000000-0005-0000-0000-00002A340000}"/>
    <cellStyle name="Ausgabe 4 7 8" xfId="34998" xr:uid="{00000000-0005-0000-0000-00002B340000}"/>
    <cellStyle name="Ausgabe 4 7 9" xfId="38889" xr:uid="{00000000-0005-0000-0000-00002C340000}"/>
    <cellStyle name="Ausgabe 4 8" xfId="7894" xr:uid="{00000000-0005-0000-0000-00002D340000}"/>
    <cellStyle name="Ausgabe 4 9" xfId="16008" xr:uid="{00000000-0005-0000-0000-00002E340000}"/>
    <cellStyle name="Ausgabe 5" xfId="307" xr:uid="{00000000-0005-0000-0000-00002F340000}"/>
    <cellStyle name="Ausgabe 5 10" xfId="8168" xr:uid="{00000000-0005-0000-0000-000030340000}"/>
    <cellStyle name="Ausgabe 5 11" xfId="28001" xr:uid="{00000000-0005-0000-0000-000031340000}"/>
    <cellStyle name="Ausgabe 5 2" xfId="308" xr:uid="{00000000-0005-0000-0000-000032340000}"/>
    <cellStyle name="Ausgabe 5 2 10" xfId="28000" xr:uid="{00000000-0005-0000-0000-000033340000}"/>
    <cellStyle name="Ausgabe 5 2 2" xfId="2773" xr:uid="{00000000-0005-0000-0000-000034340000}"/>
    <cellStyle name="Ausgabe 5 2 2 10" xfId="28282" xr:uid="{00000000-0005-0000-0000-000035340000}"/>
    <cellStyle name="Ausgabe 5 2 2 11" xfId="32105" xr:uid="{00000000-0005-0000-0000-000036340000}"/>
    <cellStyle name="Ausgabe 5 2 2 12" xfId="36012" xr:uid="{00000000-0005-0000-0000-000037340000}"/>
    <cellStyle name="Ausgabe 5 2 2 13" xfId="39802" xr:uid="{00000000-0005-0000-0000-000038340000}"/>
    <cellStyle name="Ausgabe 5 2 2 2" xfId="5074" xr:uid="{00000000-0005-0000-0000-000039340000}"/>
    <cellStyle name="Ausgabe 5 2 2 2 10" xfId="42058" xr:uid="{00000000-0005-0000-0000-00003A340000}"/>
    <cellStyle name="Ausgabe 5 2 2 2 2" xfId="10602" xr:uid="{00000000-0005-0000-0000-00003B340000}"/>
    <cellStyle name="Ausgabe 5 2 2 2 3" xfId="14509" xr:uid="{00000000-0005-0000-0000-00003C340000}"/>
    <cellStyle name="Ausgabe 5 2 2 2 4" xfId="18601" xr:uid="{00000000-0005-0000-0000-00003D340000}"/>
    <cellStyle name="Ausgabe 5 2 2 2 5" xfId="22531" xr:uid="{00000000-0005-0000-0000-00003E340000}"/>
    <cellStyle name="Ausgabe 5 2 2 2 6" xfId="26557" xr:uid="{00000000-0005-0000-0000-00003F340000}"/>
    <cellStyle name="Ausgabe 5 2 2 2 7" xfId="30546" xr:uid="{00000000-0005-0000-0000-000040340000}"/>
    <cellStyle name="Ausgabe 5 2 2 2 8" xfId="34377" xr:uid="{00000000-0005-0000-0000-000041340000}"/>
    <cellStyle name="Ausgabe 5 2 2 2 9" xfId="38268" xr:uid="{00000000-0005-0000-0000-000042340000}"/>
    <cellStyle name="Ausgabe 5 2 2 3" xfId="4446" xr:uid="{00000000-0005-0000-0000-000043340000}"/>
    <cellStyle name="Ausgabe 5 2 2 3 10" xfId="41430" xr:uid="{00000000-0005-0000-0000-000044340000}"/>
    <cellStyle name="Ausgabe 5 2 2 3 2" xfId="9974" xr:uid="{00000000-0005-0000-0000-000045340000}"/>
    <cellStyle name="Ausgabe 5 2 2 3 3" xfId="13881" xr:uid="{00000000-0005-0000-0000-000046340000}"/>
    <cellStyle name="Ausgabe 5 2 2 3 4" xfId="17973" xr:uid="{00000000-0005-0000-0000-000047340000}"/>
    <cellStyle name="Ausgabe 5 2 2 3 5" xfId="21903" xr:uid="{00000000-0005-0000-0000-000048340000}"/>
    <cellStyle name="Ausgabe 5 2 2 3 6" xfId="25929" xr:uid="{00000000-0005-0000-0000-000049340000}"/>
    <cellStyle name="Ausgabe 5 2 2 3 7" xfId="29918" xr:uid="{00000000-0005-0000-0000-00004A340000}"/>
    <cellStyle name="Ausgabe 5 2 2 3 8" xfId="33749" xr:uid="{00000000-0005-0000-0000-00004B340000}"/>
    <cellStyle name="Ausgabe 5 2 2 3 9" xfId="37640" xr:uid="{00000000-0005-0000-0000-00004C340000}"/>
    <cellStyle name="Ausgabe 5 2 2 4" xfId="6155" xr:uid="{00000000-0005-0000-0000-00004D340000}"/>
    <cellStyle name="Ausgabe 5 2 2 4 10" xfId="43133" xr:uid="{00000000-0005-0000-0000-00004E340000}"/>
    <cellStyle name="Ausgabe 5 2 2 4 2" xfId="11684" xr:uid="{00000000-0005-0000-0000-00004F340000}"/>
    <cellStyle name="Ausgabe 5 2 2 4 3" xfId="15588" xr:uid="{00000000-0005-0000-0000-000050340000}"/>
    <cellStyle name="Ausgabe 5 2 2 4 4" xfId="19682" xr:uid="{00000000-0005-0000-0000-000051340000}"/>
    <cellStyle name="Ausgabe 5 2 2 4 5" xfId="23609" xr:uid="{00000000-0005-0000-0000-000052340000}"/>
    <cellStyle name="Ausgabe 5 2 2 4 6" xfId="27636" xr:uid="{00000000-0005-0000-0000-000053340000}"/>
    <cellStyle name="Ausgabe 5 2 2 4 7" xfId="31621" xr:uid="{00000000-0005-0000-0000-000054340000}"/>
    <cellStyle name="Ausgabe 5 2 2 4 8" xfId="35454" xr:uid="{00000000-0005-0000-0000-000055340000}"/>
    <cellStyle name="Ausgabe 5 2 2 4 9" xfId="39343" xr:uid="{00000000-0005-0000-0000-000056340000}"/>
    <cellStyle name="Ausgabe 5 2 2 5" xfId="8308" xr:uid="{00000000-0005-0000-0000-000057340000}"/>
    <cellStyle name="Ausgabe 5 2 2 6" xfId="12224" xr:uid="{00000000-0005-0000-0000-000058340000}"/>
    <cellStyle name="Ausgabe 5 2 2 7" xfId="16317" xr:uid="{00000000-0005-0000-0000-000059340000}"/>
    <cellStyle name="Ausgabe 5 2 2 8" xfId="20260" xr:uid="{00000000-0005-0000-0000-00005A340000}"/>
    <cellStyle name="Ausgabe 5 2 2 9" xfId="24278" xr:uid="{00000000-0005-0000-0000-00005B340000}"/>
    <cellStyle name="Ausgabe 5 2 3" xfId="3718" xr:uid="{00000000-0005-0000-0000-00005C340000}"/>
    <cellStyle name="Ausgabe 5 2 3 10" xfId="40702" xr:uid="{00000000-0005-0000-0000-00005D340000}"/>
    <cellStyle name="Ausgabe 5 2 3 2" xfId="9246" xr:uid="{00000000-0005-0000-0000-00005E340000}"/>
    <cellStyle name="Ausgabe 5 2 3 3" xfId="13153" xr:uid="{00000000-0005-0000-0000-00005F340000}"/>
    <cellStyle name="Ausgabe 5 2 3 4" xfId="17245" xr:uid="{00000000-0005-0000-0000-000060340000}"/>
    <cellStyle name="Ausgabe 5 2 3 5" xfId="21175" xr:uid="{00000000-0005-0000-0000-000061340000}"/>
    <cellStyle name="Ausgabe 5 2 3 6" xfId="25201" xr:uid="{00000000-0005-0000-0000-000062340000}"/>
    <cellStyle name="Ausgabe 5 2 3 7" xfId="29190" xr:uid="{00000000-0005-0000-0000-000063340000}"/>
    <cellStyle name="Ausgabe 5 2 3 8" xfId="33021" xr:uid="{00000000-0005-0000-0000-000064340000}"/>
    <cellStyle name="Ausgabe 5 2 3 9" xfId="36912" xr:uid="{00000000-0005-0000-0000-000065340000}"/>
    <cellStyle name="Ausgabe 5 2 4" xfId="4236" xr:uid="{00000000-0005-0000-0000-000066340000}"/>
    <cellStyle name="Ausgabe 5 2 4 10" xfId="41220" xr:uid="{00000000-0005-0000-0000-000067340000}"/>
    <cellStyle name="Ausgabe 5 2 4 2" xfId="9764" xr:uid="{00000000-0005-0000-0000-000068340000}"/>
    <cellStyle name="Ausgabe 5 2 4 3" xfId="13671" xr:uid="{00000000-0005-0000-0000-000069340000}"/>
    <cellStyle name="Ausgabe 5 2 4 4" xfId="17763" xr:uid="{00000000-0005-0000-0000-00006A340000}"/>
    <cellStyle name="Ausgabe 5 2 4 5" xfId="21693" xr:uid="{00000000-0005-0000-0000-00006B340000}"/>
    <cellStyle name="Ausgabe 5 2 4 6" xfId="25719" xr:uid="{00000000-0005-0000-0000-00006C340000}"/>
    <cellStyle name="Ausgabe 5 2 4 7" xfId="29708" xr:uid="{00000000-0005-0000-0000-00006D340000}"/>
    <cellStyle name="Ausgabe 5 2 4 8" xfId="33539" xr:uid="{00000000-0005-0000-0000-00006E340000}"/>
    <cellStyle name="Ausgabe 5 2 4 9" xfId="37430" xr:uid="{00000000-0005-0000-0000-00006F340000}"/>
    <cellStyle name="Ausgabe 5 2 5" xfId="3285" xr:uid="{00000000-0005-0000-0000-000070340000}"/>
    <cellStyle name="Ausgabe 5 2 5 10" xfId="40314" xr:uid="{00000000-0005-0000-0000-000071340000}"/>
    <cellStyle name="Ausgabe 5 2 5 2" xfId="8820" xr:uid="{00000000-0005-0000-0000-000072340000}"/>
    <cellStyle name="Ausgabe 5 2 5 3" xfId="12736" xr:uid="{00000000-0005-0000-0000-000073340000}"/>
    <cellStyle name="Ausgabe 5 2 5 4" xfId="16829" xr:uid="{00000000-0005-0000-0000-000074340000}"/>
    <cellStyle name="Ausgabe 5 2 5 5" xfId="20772" xr:uid="{00000000-0005-0000-0000-000075340000}"/>
    <cellStyle name="Ausgabe 5 2 5 6" xfId="24790" xr:uid="{00000000-0005-0000-0000-000076340000}"/>
    <cellStyle name="Ausgabe 5 2 5 7" xfId="28794" xr:uid="{00000000-0005-0000-0000-000077340000}"/>
    <cellStyle name="Ausgabe 5 2 5 8" xfId="32617" xr:uid="{00000000-0005-0000-0000-000078340000}"/>
    <cellStyle name="Ausgabe 5 2 5 9" xfId="36524" xr:uid="{00000000-0005-0000-0000-000079340000}"/>
    <cellStyle name="Ausgabe 5 2 6" xfId="5698" xr:uid="{00000000-0005-0000-0000-00007A340000}"/>
    <cellStyle name="Ausgabe 5 2 6 10" xfId="42682" xr:uid="{00000000-0005-0000-0000-00007B340000}"/>
    <cellStyle name="Ausgabe 5 2 6 2" xfId="11226" xr:uid="{00000000-0005-0000-0000-00007C340000}"/>
    <cellStyle name="Ausgabe 5 2 6 3" xfId="15133" xr:uid="{00000000-0005-0000-0000-00007D340000}"/>
    <cellStyle name="Ausgabe 5 2 6 4" xfId="19225" xr:uid="{00000000-0005-0000-0000-00007E340000}"/>
    <cellStyle name="Ausgabe 5 2 6 5" xfId="23155" xr:uid="{00000000-0005-0000-0000-00007F340000}"/>
    <cellStyle name="Ausgabe 5 2 6 6" xfId="27181" xr:uid="{00000000-0005-0000-0000-000080340000}"/>
    <cellStyle name="Ausgabe 5 2 6 7" xfId="31170" xr:uid="{00000000-0005-0000-0000-000081340000}"/>
    <cellStyle name="Ausgabe 5 2 6 8" xfId="35001" xr:uid="{00000000-0005-0000-0000-000082340000}"/>
    <cellStyle name="Ausgabe 5 2 6 9" xfId="38892" xr:uid="{00000000-0005-0000-0000-000083340000}"/>
    <cellStyle name="Ausgabe 5 2 7" xfId="7891" xr:uid="{00000000-0005-0000-0000-000084340000}"/>
    <cellStyle name="Ausgabe 5 2 8" xfId="16005" xr:uid="{00000000-0005-0000-0000-000085340000}"/>
    <cellStyle name="Ausgabe 5 2 9" xfId="7264" xr:uid="{00000000-0005-0000-0000-000086340000}"/>
    <cellStyle name="Ausgabe 5 3" xfId="2772" xr:uid="{00000000-0005-0000-0000-000087340000}"/>
    <cellStyle name="Ausgabe 5 3 10" xfId="28281" xr:uid="{00000000-0005-0000-0000-000088340000}"/>
    <cellStyle name="Ausgabe 5 3 11" xfId="32104" xr:uid="{00000000-0005-0000-0000-000089340000}"/>
    <cellStyle name="Ausgabe 5 3 12" xfId="36011" xr:uid="{00000000-0005-0000-0000-00008A340000}"/>
    <cellStyle name="Ausgabe 5 3 13" xfId="39801" xr:uid="{00000000-0005-0000-0000-00008B340000}"/>
    <cellStyle name="Ausgabe 5 3 2" xfId="5073" xr:uid="{00000000-0005-0000-0000-00008C340000}"/>
    <cellStyle name="Ausgabe 5 3 2 10" xfId="42057" xr:uid="{00000000-0005-0000-0000-00008D340000}"/>
    <cellStyle name="Ausgabe 5 3 2 2" xfId="10601" xr:uid="{00000000-0005-0000-0000-00008E340000}"/>
    <cellStyle name="Ausgabe 5 3 2 3" xfId="14508" xr:uid="{00000000-0005-0000-0000-00008F340000}"/>
    <cellStyle name="Ausgabe 5 3 2 4" xfId="18600" xr:uid="{00000000-0005-0000-0000-000090340000}"/>
    <cellStyle name="Ausgabe 5 3 2 5" xfId="22530" xr:uid="{00000000-0005-0000-0000-000091340000}"/>
    <cellStyle name="Ausgabe 5 3 2 6" xfId="26556" xr:uid="{00000000-0005-0000-0000-000092340000}"/>
    <cellStyle name="Ausgabe 5 3 2 7" xfId="30545" xr:uid="{00000000-0005-0000-0000-000093340000}"/>
    <cellStyle name="Ausgabe 5 3 2 8" xfId="34376" xr:uid="{00000000-0005-0000-0000-000094340000}"/>
    <cellStyle name="Ausgabe 5 3 2 9" xfId="38267" xr:uid="{00000000-0005-0000-0000-000095340000}"/>
    <cellStyle name="Ausgabe 5 3 3" xfId="4445" xr:uid="{00000000-0005-0000-0000-000096340000}"/>
    <cellStyle name="Ausgabe 5 3 3 10" xfId="41429" xr:uid="{00000000-0005-0000-0000-000097340000}"/>
    <cellStyle name="Ausgabe 5 3 3 2" xfId="9973" xr:uid="{00000000-0005-0000-0000-000098340000}"/>
    <cellStyle name="Ausgabe 5 3 3 3" xfId="13880" xr:uid="{00000000-0005-0000-0000-000099340000}"/>
    <cellStyle name="Ausgabe 5 3 3 4" xfId="17972" xr:uid="{00000000-0005-0000-0000-00009A340000}"/>
    <cellStyle name="Ausgabe 5 3 3 5" xfId="21902" xr:uid="{00000000-0005-0000-0000-00009B340000}"/>
    <cellStyle name="Ausgabe 5 3 3 6" xfId="25928" xr:uid="{00000000-0005-0000-0000-00009C340000}"/>
    <cellStyle name="Ausgabe 5 3 3 7" xfId="29917" xr:uid="{00000000-0005-0000-0000-00009D340000}"/>
    <cellStyle name="Ausgabe 5 3 3 8" xfId="33748" xr:uid="{00000000-0005-0000-0000-00009E340000}"/>
    <cellStyle name="Ausgabe 5 3 3 9" xfId="37639" xr:uid="{00000000-0005-0000-0000-00009F340000}"/>
    <cellStyle name="Ausgabe 5 3 4" xfId="6154" xr:uid="{00000000-0005-0000-0000-0000A0340000}"/>
    <cellStyle name="Ausgabe 5 3 4 10" xfId="43132" xr:uid="{00000000-0005-0000-0000-0000A1340000}"/>
    <cellStyle name="Ausgabe 5 3 4 2" xfId="11683" xr:uid="{00000000-0005-0000-0000-0000A2340000}"/>
    <cellStyle name="Ausgabe 5 3 4 3" xfId="15587" xr:uid="{00000000-0005-0000-0000-0000A3340000}"/>
    <cellStyle name="Ausgabe 5 3 4 4" xfId="19681" xr:uid="{00000000-0005-0000-0000-0000A4340000}"/>
    <cellStyle name="Ausgabe 5 3 4 5" xfId="23608" xr:uid="{00000000-0005-0000-0000-0000A5340000}"/>
    <cellStyle name="Ausgabe 5 3 4 6" xfId="27635" xr:uid="{00000000-0005-0000-0000-0000A6340000}"/>
    <cellStyle name="Ausgabe 5 3 4 7" xfId="31620" xr:uid="{00000000-0005-0000-0000-0000A7340000}"/>
    <cellStyle name="Ausgabe 5 3 4 8" xfId="35453" xr:uid="{00000000-0005-0000-0000-0000A8340000}"/>
    <cellStyle name="Ausgabe 5 3 4 9" xfId="39342" xr:uid="{00000000-0005-0000-0000-0000A9340000}"/>
    <cellStyle name="Ausgabe 5 3 5" xfId="8307" xr:uid="{00000000-0005-0000-0000-0000AA340000}"/>
    <cellStyle name="Ausgabe 5 3 6" xfId="12223" xr:uid="{00000000-0005-0000-0000-0000AB340000}"/>
    <cellStyle name="Ausgabe 5 3 7" xfId="16316" xr:uid="{00000000-0005-0000-0000-0000AC340000}"/>
    <cellStyle name="Ausgabe 5 3 8" xfId="20259" xr:uid="{00000000-0005-0000-0000-0000AD340000}"/>
    <cellStyle name="Ausgabe 5 3 9" xfId="24277" xr:uid="{00000000-0005-0000-0000-0000AE340000}"/>
    <cellStyle name="Ausgabe 5 4" xfId="3717" xr:uid="{00000000-0005-0000-0000-0000AF340000}"/>
    <cellStyle name="Ausgabe 5 4 10" xfId="40701" xr:uid="{00000000-0005-0000-0000-0000B0340000}"/>
    <cellStyle name="Ausgabe 5 4 2" xfId="9245" xr:uid="{00000000-0005-0000-0000-0000B1340000}"/>
    <cellStyle name="Ausgabe 5 4 3" xfId="13152" xr:uid="{00000000-0005-0000-0000-0000B2340000}"/>
    <cellStyle name="Ausgabe 5 4 4" xfId="17244" xr:uid="{00000000-0005-0000-0000-0000B3340000}"/>
    <cellStyle name="Ausgabe 5 4 5" xfId="21174" xr:uid="{00000000-0005-0000-0000-0000B4340000}"/>
    <cellStyle name="Ausgabe 5 4 6" xfId="25200" xr:uid="{00000000-0005-0000-0000-0000B5340000}"/>
    <cellStyle name="Ausgabe 5 4 7" xfId="29189" xr:uid="{00000000-0005-0000-0000-0000B6340000}"/>
    <cellStyle name="Ausgabe 5 4 8" xfId="33020" xr:uid="{00000000-0005-0000-0000-0000B7340000}"/>
    <cellStyle name="Ausgabe 5 4 9" xfId="36911" xr:uid="{00000000-0005-0000-0000-0000B8340000}"/>
    <cellStyle name="Ausgabe 5 5" xfId="4237" xr:uid="{00000000-0005-0000-0000-0000B9340000}"/>
    <cellStyle name="Ausgabe 5 5 10" xfId="41221" xr:uid="{00000000-0005-0000-0000-0000BA340000}"/>
    <cellStyle name="Ausgabe 5 5 2" xfId="9765" xr:uid="{00000000-0005-0000-0000-0000BB340000}"/>
    <cellStyle name="Ausgabe 5 5 3" xfId="13672" xr:uid="{00000000-0005-0000-0000-0000BC340000}"/>
    <cellStyle name="Ausgabe 5 5 4" xfId="17764" xr:uid="{00000000-0005-0000-0000-0000BD340000}"/>
    <cellStyle name="Ausgabe 5 5 5" xfId="21694" xr:uid="{00000000-0005-0000-0000-0000BE340000}"/>
    <cellStyle name="Ausgabe 5 5 6" xfId="25720" xr:uid="{00000000-0005-0000-0000-0000BF340000}"/>
    <cellStyle name="Ausgabe 5 5 7" xfId="29709" xr:uid="{00000000-0005-0000-0000-0000C0340000}"/>
    <cellStyle name="Ausgabe 5 5 8" xfId="33540" xr:uid="{00000000-0005-0000-0000-0000C1340000}"/>
    <cellStyle name="Ausgabe 5 5 9" xfId="37431" xr:uid="{00000000-0005-0000-0000-0000C2340000}"/>
    <cellStyle name="Ausgabe 5 6" xfId="3284" xr:uid="{00000000-0005-0000-0000-0000C3340000}"/>
    <cellStyle name="Ausgabe 5 6 10" xfId="40313" xr:uid="{00000000-0005-0000-0000-0000C4340000}"/>
    <cellStyle name="Ausgabe 5 6 2" xfId="8819" xr:uid="{00000000-0005-0000-0000-0000C5340000}"/>
    <cellStyle name="Ausgabe 5 6 3" xfId="12735" xr:uid="{00000000-0005-0000-0000-0000C6340000}"/>
    <cellStyle name="Ausgabe 5 6 4" xfId="16828" xr:uid="{00000000-0005-0000-0000-0000C7340000}"/>
    <cellStyle name="Ausgabe 5 6 5" xfId="20771" xr:uid="{00000000-0005-0000-0000-0000C8340000}"/>
    <cellStyle name="Ausgabe 5 6 6" xfId="24789" xr:uid="{00000000-0005-0000-0000-0000C9340000}"/>
    <cellStyle name="Ausgabe 5 6 7" xfId="28793" xr:uid="{00000000-0005-0000-0000-0000CA340000}"/>
    <cellStyle name="Ausgabe 5 6 8" xfId="32616" xr:uid="{00000000-0005-0000-0000-0000CB340000}"/>
    <cellStyle name="Ausgabe 5 6 9" xfId="36523" xr:uid="{00000000-0005-0000-0000-0000CC340000}"/>
    <cellStyle name="Ausgabe 5 7" xfId="5697" xr:uid="{00000000-0005-0000-0000-0000CD340000}"/>
    <cellStyle name="Ausgabe 5 7 10" xfId="42681" xr:uid="{00000000-0005-0000-0000-0000CE340000}"/>
    <cellStyle name="Ausgabe 5 7 2" xfId="11225" xr:uid="{00000000-0005-0000-0000-0000CF340000}"/>
    <cellStyle name="Ausgabe 5 7 3" xfId="15132" xr:uid="{00000000-0005-0000-0000-0000D0340000}"/>
    <cellStyle name="Ausgabe 5 7 4" xfId="19224" xr:uid="{00000000-0005-0000-0000-0000D1340000}"/>
    <cellStyle name="Ausgabe 5 7 5" xfId="23154" xr:uid="{00000000-0005-0000-0000-0000D2340000}"/>
    <cellStyle name="Ausgabe 5 7 6" xfId="27180" xr:uid="{00000000-0005-0000-0000-0000D3340000}"/>
    <cellStyle name="Ausgabe 5 7 7" xfId="31169" xr:uid="{00000000-0005-0000-0000-0000D4340000}"/>
    <cellStyle name="Ausgabe 5 7 8" xfId="35000" xr:uid="{00000000-0005-0000-0000-0000D5340000}"/>
    <cellStyle name="Ausgabe 5 7 9" xfId="38891" xr:uid="{00000000-0005-0000-0000-0000D6340000}"/>
    <cellStyle name="Ausgabe 5 8" xfId="7892" xr:uid="{00000000-0005-0000-0000-0000D7340000}"/>
    <cellStyle name="Ausgabe 5 9" xfId="16006" xr:uid="{00000000-0005-0000-0000-0000D8340000}"/>
    <cellStyle name="Ausgabe 6" xfId="309" xr:uid="{00000000-0005-0000-0000-0000D9340000}"/>
    <cellStyle name="Ausgabe 6 10" xfId="27999" xr:uid="{00000000-0005-0000-0000-0000DA340000}"/>
    <cellStyle name="Ausgabe 6 2" xfId="2774" xr:uid="{00000000-0005-0000-0000-0000DB340000}"/>
    <cellStyle name="Ausgabe 6 2 10" xfId="28283" xr:uid="{00000000-0005-0000-0000-0000DC340000}"/>
    <cellStyle name="Ausgabe 6 2 11" xfId="32106" xr:uid="{00000000-0005-0000-0000-0000DD340000}"/>
    <cellStyle name="Ausgabe 6 2 12" xfId="36013" xr:uid="{00000000-0005-0000-0000-0000DE340000}"/>
    <cellStyle name="Ausgabe 6 2 13" xfId="39803" xr:uid="{00000000-0005-0000-0000-0000DF340000}"/>
    <cellStyle name="Ausgabe 6 2 2" xfId="5075" xr:uid="{00000000-0005-0000-0000-0000E0340000}"/>
    <cellStyle name="Ausgabe 6 2 2 10" xfId="42059" xr:uid="{00000000-0005-0000-0000-0000E1340000}"/>
    <cellStyle name="Ausgabe 6 2 2 2" xfId="10603" xr:uid="{00000000-0005-0000-0000-0000E2340000}"/>
    <cellStyle name="Ausgabe 6 2 2 3" xfId="14510" xr:uid="{00000000-0005-0000-0000-0000E3340000}"/>
    <cellStyle name="Ausgabe 6 2 2 4" xfId="18602" xr:uid="{00000000-0005-0000-0000-0000E4340000}"/>
    <cellStyle name="Ausgabe 6 2 2 5" xfId="22532" xr:uid="{00000000-0005-0000-0000-0000E5340000}"/>
    <cellStyle name="Ausgabe 6 2 2 6" xfId="26558" xr:uid="{00000000-0005-0000-0000-0000E6340000}"/>
    <cellStyle name="Ausgabe 6 2 2 7" xfId="30547" xr:uid="{00000000-0005-0000-0000-0000E7340000}"/>
    <cellStyle name="Ausgabe 6 2 2 8" xfId="34378" xr:uid="{00000000-0005-0000-0000-0000E8340000}"/>
    <cellStyle name="Ausgabe 6 2 2 9" xfId="38269" xr:uid="{00000000-0005-0000-0000-0000E9340000}"/>
    <cellStyle name="Ausgabe 6 2 3" xfId="4447" xr:uid="{00000000-0005-0000-0000-0000EA340000}"/>
    <cellStyle name="Ausgabe 6 2 3 10" xfId="41431" xr:uid="{00000000-0005-0000-0000-0000EB340000}"/>
    <cellStyle name="Ausgabe 6 2 3 2" xfId="9975" xr:uid="{00000000-0005-0000-0000-0000EC340000}"/>
    <cellStyle name="Ausgabe 6 2 3 3" xfId="13882" xr:uid="{00000000-0005-0000-0000-0000ED340000}"/>
    <cellStyle name="Ausgabe 6 2 3 4" xfId="17974" xr:uid="{00000000-0005-0000-0000-0000EE340000}"/>
    <cellStyle name="Ausgabe 6 2 3 5" xfId="21904" xr:uid="{00000000-0005-0000-0000-0000EF340000}"/>
    <cellStyle name="Ausgabe 6 2 3 6" xfId="25930" xr:uid="{00000000-0005-0000-0000-0000F0340000}"/>
    <cellStyle name="Ausgabe 6 2 3 7" xfId="29919" xr:uid="{00000000-0005-0000-0000-0000F1340000}"/>
    <cellStyle name="Ausgabe 6 2 3 8" xfId="33750" xr:uid="{00000000-0005-0000-0000-0000F2340000}"/>
    <cellStyle name="Ausgabe 6 2 3 9" xfId="37641" xr:uid="{00000000-0005-0000-0000-0000F3340000}"/>
    <cellStyle name="Ausgabe 6 2 4" xfId="6156" xr:uid="{00000000-0005-0000-0000-0000F4340000}"/>
    <cellStyle name="Ausgabe 6 2 4 10" xfId="43134" xr:uid="{00000000-0005-0000-0000-0000F5340000}"/>
    <cellStyle name="Ausgabe 6 2 4 2" xfId="11685" xr:uid="{00000000-0005-0000-0000-0000F6340000}"/>
    <cellStyle name="Ausgabe 6 2 4 3" xfId="15589" xr:uid="{00000000-0005-0000-0000-0000F7340000}"/>
    <cellStyle name="Ausgabe 6 2 4 4" xfId="19683" xr:uid="{00000000-0005-0000-0000-0000F8340000}"/>
    <cellStyle name="Ausgabe 6 2 4 5" xfId="23610" xr:uid="{00000000-0005-0000-0000-0000F9340000}"/>
    <cellStyle name="Ausgabe 6 2 4 6" xfId="27637" xr:uid="{00000000-0005-0000-0000-0000FA340000}"/>
    <cellStyle name="Ausgabe 6 2 4 7" xfId="31622" xr:uid="{00000000-0005-0000-0000-0000FB340000}"/>
    <cellStyle name="Ausgabe 6 2 4 8" xfId="35455" xr:uid="{00000000-0005-0000-0000-0000FC340000}"/>
    <cellStyle name="Ausgabe 6 2 4 9" xfId="39344" xr:uid="{00000000-0005-0000-0000-0000FD340000}"/>
    <cellStyle name="Ausgabe 6 2 5" xfId="8309" xr:uid="{00000000-0005-0000-0000-0000FE340000}"/>
    <cellStyle name="Ausgabe 6 2 6" xfId="12225" xr:uid="{00000000-0005-0000-0000-0000FF340000}"/>
    <cellStyle name="Ausgabe 6 2 7" xfId="16318" xr:uid="{00000000-0005-0000-0000-000000350000}"/>
    <cellStyle name="Ausgabe 6 2 8" xfId="20261" xr:uid="{00000000-0005-0000-0000-000001350000}"/>
    <cellStyle name="Ausgabe 6 2 9" xfId="24279" xr:uid="{00000000-0005-0000-0000-000002350000}"/>
    <cellStyle name="Ausgabe 6 3" xfId="3719" xr:uid="{00000000-0005-0000-0000-000003350000}"/>
    <cellStyle name="Ausgabe 6 3 10" xfId="40703" xr:uid="{00000000-0005-0000-0000-000004350000}"/>
    <cellStyle name="Ausgabe 6 3 2" xfId="9247" xr:uid="{00000000-0005-0000-0000-000005350000}"/>
    <cellStyle name="Ausgabe 6 3 3" xfId="13154" xr:uid="{00000000-0005-0000-0000-000006350000}"/>
    <cellStyle name="Ausgabe 6 3 4" xfId="17246" xr:uid="{00000000-0005-0000-0000-000007350000}"/>
    <cellStyle name="Ausgabe 6 3 5" xfId="21176" xr:uid="{00000000-0005-0000-0000-000008350000}"/>
    <cellStyle name="Ausgabe 6 3 6" xfId="25202" xr:uid="{00000000-0005-0000-0000-000009350000}"/>
    <cellStyle name="Ausgabe 6 3 7" xfId="29191" xr:uid="{00000000-0005-0000-0000-00000A350000}"/>
    <cellStyle name="Ausgabe 6 3 8" xfId="33022" xr:uid="{00000000-0005-0000-0000-00000B350000}"/>
    <cellStyle name="Ausgabe 6 3 9" xfId="36913" xr:uid="{00000000-0005-0000-0000-00000C350000}"/>
    <cellStyle name="Ausgabe 6 4" xfId="4235" xr:uid="{00000000-0005-0000-0000-00000D350000}"/>
    <cellStyle name="Ausgabe 6 4 10" xfId="41219" xr:uid="{00000000-0005-0000-0000-00000E350000}"/>
    <cellStyle name="Ausgabe 6 4 2" xfId="9763" xr:uid="{00000000-0005-0000-0000-00000F350000}"/>
    <cellStyle name="Ausgabe 6 4 3" xfId="13670" xr:uid="{00000000-0005-0000-0000-000010350000}"/>
    <cellStyle name="Ausgabe 6 4 4" xfId="17762" xr:uid="{00000000-0005-0000-0000-000011350000}"/>
    <cellStyle name="Ausgabe 6 4 5" xfId="21692" xr:uid="{00000000-0005-0000-0000-000012350000}"/>
    <cellStyle name="Ausgabe 6 4 6" xfId="25718" xr:uid="{00000000-0005-0000-0000-000013350000}"/>
    <cellStyle name="Ausgabe 6 4 7" xfId="29707" xr:uid="{00000000-0005-0000-0000-000014350000}"/>
    <cellStyle name="Ausgabe 6 4 8" xfId="33538" xr:uid="{00000000-0005-0000-0000-000015350000}"/>
    <cellStyle name="Ausgabe 6 4 9" xfId="37429" xr:uid="{00000000-0005-0000-0000-000016350000}"/>
    <cellStyle name="Ausgabe 6 5" xfId="3286" xr:uid="{00000000-0005-0000-0000-000017350000}"/>
    <cellStyle name="Ausgabe 6 5 10" xfId="40315" xr:uid="{00000000-0005-0000-0000-000018350000}"/>
    <cellStyle name="Ausgabe 6 5 2" xfId="8821" xr:uid="{00000000-0005-0000-0000-000019350000}"/>
    <cellStyle name="Ausgabe 6 5 3" xfId="12737" xr:uid="{00000000-0005-0000-0000-00001A350000}"/>
    <cellStyle name="Ausgabe 6 5 4" xfId="16830" xr:uid="{00000000-0005-0000-0000-00001B350000}"/>
    <cellStyle name="Ausgabe 6 5 5" xfId="20773" xr:uid="{00000000-0005-0000-0000-00001C350000}"/>
    <cellStyle name="Ausgabe 6 5 6" xfId="24791" xr:uid="{00000000-0005-0000-0000-00001D350000}"/>
    <cellStyle name="Ausgabe 6 5 7" xfId="28795" xr:uid="{00000000-0005-0000-0000-00001E350000}"/>
    <cellStyle name="Ausgabe 6 5 8" xfId="32618" xr:uid="{00000000-0005-0000-0000-00001F350000}"/>
    <cellStyle name="Ausgabe 6 5 9" xfId="36525" xr:uid="{00000000-0005-0000-0000-000020350000}"/>
    <cellStyle name="Ausgabe 6 6" xfId="5699" xr:uid="{00000000-0005-0000-0000-000021350000}"/>
    <cellStyle name="Ausgabe 6 6 10" xfId="42683" xr:uid="{00000000-0005-0000-0000-000022350000}"/>
    <cellStyle name="Ausgabe 6 6 2" xfId="11227" xr:uid="{00000000-0005-0000-0000-000023350000}"/>
    <cellStyle name="Ausgabe 6 6 3" xfId="15134" xr:uid="{00000000-0005-0000-0000-000024350000}"/>
    <cellStyle name="Ausgabe 6 6 4" xfId="19226" xr:uid="{00000000-0005-0000-0000-000025350000}"/>
    <cellStyle name="Ausgabe 6 6 5" xfId="23156" xr:uid="{00000000-0005-0000-0000-000026350000}"/>
    <cellStyle name="Ausgabe 6 6 6" xfId="27182" xr:uid="{00000000-0005-0000-0000-000027350000}"/>
    <cellStyle name="Ausgabe 6 6 7" xfId="31171" xr:uid="{00000000-0005-0000-0000-000028350000}"/>
    <cellStyle name="Ausgabe 6 6 8" xfId="35002" xr:uid="{00000000-0005-0000-0000-000029350000}"/>
    <cellStyle name="Ausgabe 6 6 9" xfId="38893" xr:uid="{00000000-0005-0000-0000-00002A350000}"/>
    <cellStyle name="Ausgabe 6 7" xfId="7890" xr:uid="{00000000-0005-0000-0000-00002B350000}"/>
    <cellStyle name="Ausgabe 6 8" xfId="16004" xr:uid="{00000000-0005-0000-0000-00002C350000}"/>
    <cellStyle name="Ausgabe 6 9" xfId="7129" xr:uid="{00000000-0005-0000-0000-00002D350000}"/>
    <cellStyle name="Bad" xfId="2610" xr:uid="{00000000-0005-0000-0000-00002E350000}"/>
    <cellStyle name="Bad 2" xfId="310" xr:uid="{00000000-0005-0000-0000-00002F350000}"/>
    <cellStyle name="Bad 3" xfId="311" xr:uid="{00000000-0005-0000-0000-000030350000}"/>
    <cellStyle name="Bad 4" xfId="312" xr:uid="{00000000-0005-0000-0000-000031350000}"/>
    <cellStyle name="Berechnung 2" xfId="313" xr:uid="{00000000-0005-0000-0000-000032350000}"/>
    <cellStyle name="Berechnung 2 10" xfId="5700" xr:uid="{00000000-0005-0000-0000-000033350000}"/>
    <cellStyle name="Berechnung 2 10 10" xfId="42684" xr:uid="{00000000-0005-0000-0000-000034350000}"/>
    <cellStyle name="Berechnung 2 10 2" xfId="11228" xr:uid="{00000000-0005-0000-0000-000035350000}"/>
    <cellStyle name="Berechnung 2 10 3" xfId="15135" xr:uid="{00000000-0005-0000-0000-000036350000}"/>
    <cellStyle name="Berechnung 2 10 4" xfId="19227" xr:uid="{00000000-0005-0000-0000-000037350000}"/>
    <cellStyle name="Berechnung 2 10 5" xfId="23157" xr:uid="{00000000-0005-0000-0000-000038350000}"/>
    <cellStyle name="Berechnung 2 10 6" xfId="27183" xr:uid="{00000000-0005-0000-0000-000039350000}"/>
    <cellStyle name="Berechnung 2 10 7" xfId="31172" xr:uid="{00000000-0005-0000-0000-00003A350000}"/>
    <cellStyle name="Berechnung 2 10 8" xfId="35003" xr:uid="{00000000-0005-0000-0000-00003B350000}"/>
    <cellStyle name="Berechnung 2 10 9" xfId="38894" xr:uid="{00000000-0005-0000-0000-00003C350000}"/>
    <cellStyle name="Berechnung 2 11" xfId="7889" xr:uid="{00000000-0005-0000-0000-00003D350000}"/>
    <cellStyle name="Berechnung 2 12" xfId="16003" xr:uid="{00000000-0005-0000-0000-00003E350000}"/>
    <cellStyle name="Berechnung 2 13" xfId="7130" xr:uid="{00000000-0005-0000-0000-00003F350000}"/>
    <cellStyle name="Berechnung 2 14" xfId="27998" xr:uid="{00000000-0005-0000-0000-000040350000}"/>
    <cellStyle name="Berechnung 2 2" xfId="314" xr:uid="{00000000-0005-0000-0000-000041350000}"/>
    <cellStyle name="Berechnung 2 2 10" xfId="7307" xr:uid="{00000000-0005-0000-0000-000042350000}"/>
    <cellStyle name="Berechnung 2 2 11" xfId="27997" xr:uid="{00000000-0005-0000-0000-000043350000}"/>
    <cellStyle name="Berechnung 2 2 2" xfId="315" xr:uid="{00000000-0005-0000-0000-000044350000}"/>
    <cellStyle name="Berechnung 2 2 2 10" xfId="27996" xr:uid="{00000000-0005-0000-0000-000045350000}"/>
    <cellStyle name="Berechnung 2 2 2 2" xfId="2777" xr:uid="{00000000-0005-0000-0000-000046350000}"/>
    <cellStyle name="Berechnung 2 2 2 2 10" xfId="28286" xr:uid="{00000000-0005-0000-0000-000047350000}"/>
    <cellStyle name="Berechnung 2 2 2 2 11" xfId="32109" xr:uid="{00000000-0005-0000-0000-000048350000}"/>
    <cellStyle name="Berechnung 2 2 2 2 12" xfId="36016" xr:uid="{00000000-0005-0000-0000-000049350000}"/>
    <cellStyle name="Berechnung 2 2 2 2 13" xfId="39806" xr:uid="{00000000-0005-0000-0000-00004A350000}"/>
    <cellStyle name="Berechnung 2 2 2 2 2" xfId="5078" xr:uid="{00000000-0005-0000-0000-00004B350000}"/>
    <cellStyle name="Berechnung 2 2 2 2 2 10" xfId="42062" xr:uid="{00000000-0005-0000-0000-00004C350000}"/>
    <cellStyle name="Berechnung 2 2 2 2 2 2" xfId="10606" xr:uid="{00000000-0005-0000-0000-00004D350000}"/>
    <cellStyle name="Berechnung 2 2 2 2 2 3" xfId="14513" xr:uid="{00000000-0005-0000-0000-00004E350000}"/>
    <cellStyle name="Berechnung 2 2 2 2 2 4" xfId="18605" xr:uid="{00000000-0005-0000-0000-00004F350000}"/>
    <cellStyle name="Berechnung 2 2 2 2 2 5" xfId="22535" xr:uid="{00000000-0005-0000-0000-000050350000}"/>
    <cellStyle name="Berechnung 2 2 2 2 2 6" xfId="26561" xr:uid="{00000000-0005-0000-0000-000051350000}"/>
    <cellStyle name="Berechnung 2 2 2 2 2 7" xfId="30550" xr:uid="{00000000-0005-0000-0000-000052350000}"/>
    <cellStyle name="Berechnung 2 2 2 2 2 8" xfId="34381" xr:uid="{00000000-0005-0000-0000-000053350000}"/>
    <cellStyle name="Berechnung 2 2 2 2 2 9" xfId="38272" xr:uid="{00000000-0005-0000-0000-000054350000}"/>
    <cellStyle name="Berechnung 2 2 2 2 3" xfId="4450" xr:uid="{00000000-0005-0000-0000-000055350000}"/>
    <cellStyle name="Berechnung 2 2 2 2 3 10" xfId="41434" xr:uid="{00000000-0005-0000-0000-000056350000}"/>
    <cellStyle name="Berechnung 2 2 2 2 3 2" xfId="9978" xr:uid="{00000000-0005-0000-0000-000057350000}"/>
    <cellStyle name="Berechnung 2 2 2 2 3 3" xfId="13885" xr:uid="{00000000-0005-0000-0000-000058350000}"/>
    <cellStyle name="Berechnung 2 2 2 2 3 4" xfId="17977" xr:uid="{00000000-0005-0000-0000-000059350000}"/>
    <cellStyle name="Berechnung 2 2 2 2 3 5" xfId="21907" xr:uid="{00000000-0005-0000-0000-00005A350000}"/>
    <cellStyle name="Berechnung 2 2 2 2 3 6" xfId="25933" xr:uid="{00000000-0005-0000-0000-00005B350000}"/>
    <cellStyle name="Berechnung 2 2 2 2 3 7" xfId="29922" xr:uid="{00000000-0005-0000-0000-00005C350000}"/>
    <cellStyle name="Berechnung 2 2 2 2 3 8" xfId="33753" xr:uid="{00000000-0005-0000-0000-00005D350000}"/>
    <cellStyle name="Berechnung 2 2 2 2 3 9" xfId="37644" xr:uid="{00000000-0005-0000-0000-00005E350000}"/>
    <cellStyle name="Berechnung 2 2 2 2 4" xfId="6159" xr:uid="{00000000-0005-0000-0000-00005F350000}"/>
    <cellStyle name="Berechnung 2 2 2 2 4 10" xfId="43137" xr:uid="{00000000-0005-0000-0000-000060350000}"/>
    <cellStyle name="Berechnung 2 2 2 2 4 2" xfId="11688" xr:uid="{00000000-0005-0000-0000-000061350000}"/>
    <cellStyle name="Berechnung 2 2 2 2 4 3" xfId="15592" xr:uid="{00000000-0005-0000-0000-000062350000}"/>
    <cellStyle name="Berechnung 2 2 2 2 4 4" xfId="19686" xr:uid="{00000000-0005-0000-0000-000063350000}"/>
    <cellStyle name="Berechnung 2 2 2 2 4 5" xfId="23613" xr:uid="{00000000-0005-0000-0000-000064350000}"/>
    <cellStyle name="Berechnung 2 2 2 2 4 6" xfId="27640" xr:uid="{00000000-0005-0000-0000-000065350000}"/>
    <cellStyle name="Berechnung 2 2 2 2 4 7" xfId="31625" xr:uid="{00000000-0005-0000-0000-000066350000}"/>
    <cellStyle name="Berechnung 2 2 2 2 4 8" xfId="35458" xr:uid="{00000000-0005-0000-0000-000067350000}"/>
    <cellStyle name="Berechnung 2 2 2 2 4 9" xfId="39347" xr:uid="{00000000-0005-0000-0000-000068350000}"/>
    <cellStyle name="Berechnung 2 2 2 2 5" xfId="8312" xr:uid="{00000000-0005-0000-0000-000069350000}"/>
    <cellStyle name="Berechnung 2 2 2 2 6" xfId="12228" xr:uid="{00000000-0005-0000-0000-00006A350000}"/>
    <cellStyle name="Berechnung 2 2 2 2 7" xfId="16321" xr:uid="{00000000-0005-0000-0000-00006B350000}"/>
    <cellStyle name="Berechnung 2 2 2 2 8" xfId="20264" xr:uid="{00000000-0005-0000-0000-00006C350000}"/>
    <cellStyle name="Berechnung 2 2 2 2 9" xfId="24282" xr:uid="{00000000-0005-0000-0000-00006D350000}"/>
    <cellStyle name="Berechnung 2 2 2 3" xfId="3722" xr:uid="{00000000-0005-0000-0000-00006E350000}"/>
    <cellStyle name="Berechnung 2 2 2 3 10" xfId="40706" xr:uid="{00000000-0005-0000-0000-00006F350000}"/>
    <cellStyle name="Berechnung 2 2 2 3 2" xfId="9250" xr:uid="{00000000-0005-0000-0000-000070350000}"/>
    <cellStyle name="Berechnung 2 2 2 3 3" xfId="13157" xr:uid="{00000000-0005-0000-0000-000071350000}"/>
    <cellStyle name="Berechnung 2 2 2 3 4" xfId="17249" xr:uid="{00000000-0005-0000-0000-000072350000}"/>
    <cellStyle name="Berechnung 2 2 2 3 5" xfId="21179" xr:uid="{00000000-0005-0000-0000-000073350000}"/>
    <cellStyle name="Berechnung 2 2 2 3 6" xfId="25205" xr:uid="{00000000-0005-0000-0000-000074350000}"/>
    <cellStyle name="Berechnung 2 2 2 3 7" xfId="29194" xr:uid="{00000000-0005-0000-0000-000075350000}"/>
    <cellStyle name="Berechnung 2 2 2 3 8" xfId="33025" xr:uid="{00000000-0005-0000-0000-000076350000}"/>
    <cellStyle name="Berechnung 2 2 2 3 9" xfId="36916" xr:uid="{00000000-0005-0000-0000-000077350000}"/>
    <cellStyle name="Berechnung 2 2 2 4" xfId="4232" xr:uid="{00000000-0005-0000-0000-000078350000}"/>
    <cellStyle name="Berechnung 2 2 2 4 10" xfId="41216" xr:uid="{00000000-0005-0000-0000-000079350000}"/>
    <cellStyle name="Berechnung 2 2 2 4 2" xfId="9760" xr:uid="{00000000-0005-0000-0000-00007A350000}"/>
    <cellStyle name="Berechnung 2 2 2 4 3" xfId="13667" xr:uid="{00000000-0005-0000-0000-00007B350000}"/>
    <cellStyle name="Berechnung 2 2 2 4 4" xfId="17759" xr:uid="{00000000-0005-0000-0000-00007C350000}"/>
    <cellStyle name="Berechnung 2 2 2 4 5" xfId="21689" xr:uid="{00000000-0005-0000-0000-00007D350000}"/>
    <cellStyle name="Berechnung 2 2 2 4 6" xfId="25715" xr:uid="{00000000-0005-0000-0000-00007E350000}"/>
    <cellStyle name="Berechnung 2 2 2 4 7" xfId="29704" xr:uid="{00000000-0005-0000-0000-00007F350000}"/>
    <cellStyle name="Berechnung 2 2 2 4 8" xfId="33535" xr:uid="{00000000-0005-0000-0000-000080350000}"/>
    <cellStyle name="Berechnung 2 2 2 4 9" xfId="37426" xr:uid="{00000000-0005-0000-0000-000081350000}"/>
    <cellStyle name="Berechnung 2 2 2 5" xfId="3289" xr:uid="{00000000-0005-0000-0000-000082350000}"/>
    <cellStyle name="Berechnung 2 2 2 5 10" xfId="40318" xr:uid="{00000000-0005-0000-0000-000083350000}"/>
    <cellStyle name="Berechnung 2 2 2 5 2" xfId="8824" xr:uid="{00000000-0005-0000-0000-000084350000}"/>
    <cellStyle name="Berechnung 2 2 2 5 3" xfId="12740" xr:uid="{00000000-0005-0000-0000-000085350000}"/>
    <cellStyle name="Berechnung 2 2 2 5 4" xfId="16833" xr:uid="{00000000-0005-0000-0000-000086350000}"/>
    <cellStyle name="Berechnung 2 2 2 5 5" xfId="20776" xr:uid="{00000000-0005-0000-0000-000087350000}"/>
    <cellStyle name="Berechnung 2 2 2 5 6" xfId="24794" xr:uid="{00000000-0005-0000-0000-000088350000}"/>
    <cellStyle name="Berechnung 2 2 2 5 7" xfId="28798" xr:uid="{00000000-0005-0000-0000-000089350000}"/>
    <cellStyle name="Berechnung 2 2 2 5 8" xfId="32621" xr:uid="{00000000-0005-0000-0000-00008A350000}"/>
    <cellStyle name="Berechnung 2 2 2 5 9" xfId="36528" xr:uid="{00000000-0005-0000-0000-00008B350000}"/>
    <cellStyle name="Berechnung 2 2 2 6" xfId="5702" xr:uid="{00000000-0005-0000-0000-00008C350000}"/>
    <cellStyle name="Berechnung 2 2 2 6 10" xfId="42686" xr:uid="{00000000-0005-0000-0000-00008D350000}"/>
    <cellStyle name="Berechnung 2 2 2 6 2" xfId="11230" xr:uid="{00000000-0005-0000-0000-00008E350000}"/>
    <cellStyle name="Berechnung 2 2 2 6 3" xfId="15137" xr:uid="{00000000-0005-0000-0000-00008F350000}"/>
    <cellStyle name="Berechnung 2 2 2 6 4" xfId="19229" xr:uid="{00000000-0005-0000-0000-000090350000}"/>
    <cellStyle name="Berechnung 2 2 2 6 5" xfId="23159" xr:uid="{00000000-0005-0000-0000-000091350000}"/>
    <cellStyle name="Berechnung 2 2 2 6 6" xfId="27185" xr:uid="{00000000-0005-0000-0000-000092350000}"/>
    <cellStyle name="Berechnung 2 2 2 6 7" xfId="31174" xr:uid="{00000000-0005-0000-0000-000093350000}"/>
    <cellStyle name="Berechnung 2 2 2 6 8" xfId="35005" xr:uid="{00000000-0005-0000-0000-000094350000}"/>
    <cellStyle name="Berechnung 2 2 2 6 9" xfId="38896" xr:uid="{00000000-0005-0000-0000-000095350000}"/>
    <cellStyle name="Berechnung 2 2 2 7" xfId="7887" xr:uid="{00000000-0005-0000-0000-000096350000}"/>
    <cellStyle name="Berechnung 2 2 2 8" xfId="16001" xr:uid="{00000000-0005-0000-0000-000097350000}"/>
    <cellStyle name="Berechnung 2 2 2 9" xfId="7131" xr:uid="{00000000-0005-0000-0000-000098350000}"/>
    <cellStyle name="Berechnung 2 2 3" xfId="2776" xr:uid="{00000000-0005-0000-0000-000099350000}"/>
    <cellStyle name="Berechnung 2 2 3 10" xfId="28285" xr:uid="{00000000-0005-0000-0000-00009A350000}"/>
    <cellStyle name="Berechnung 2 2 3 11" xfId="32108" xr:uid="{00000000-0005-0000-0000-00009B350000}"/>
    <cellStyle name="Berechnung 2 2 3 12" xfId="36015" xr:uid="{00000000-0005-0000-0000-00009C350000}"/>
    <cellStyle name="Berechnung 2 2 3 13" xfId="39805" xr:uid="{00000000-0005-0000-0000-00009D350000}"/>
    <cellStyle name="Berechnung 2 2 3 2" xfId="5077" xr:uid="{00000000-0005-0000-0000-00009E350000}"/>
    <cellStyle name="Berechnung 2 2 3 2 10" xfId="42061" xr:uid="{00000000-0005-0000-0000-00009F350000}"/>
    <cellStyle name="Berechnung 2 2 3 2 2" xfId="10605" xr:uid="{00000000-0005-0000-0000-0000A0350000}"/>
    <cellStyle name="Berechnung 2 2 3 2 3" xfId="14512" xr:uid="{00000000-0005-0000-0000-0000A1350000}"/>
    <cellStyle name="Berechnung 2 2 3 2 4" xfId="18604" xr:uid="{00000000-0005-0000-0000-0000A2350000}"/>
    <cellStyle name="Berechnung 2 2 3 2 5" xfId="22534" xr:uid="{00000000-0005-0000-0000-0000A3350000}"/>
    <cellStyle name="Berechnung 2 2 3 2 6" xfId="26560" xr:uid="{00000000-0005-0000-0000-0000A4350000}"/>
    <cellStyle name="Berechnung 2 2 3 2 7" xfId="30549" xr:uid="{00000000-0005-0000-0000-0000A5350000}"/>
    <cellStyle name="Berechnung 2 2 3 2 8" xfId="34380" xr:uid="{00000000-0005-0000-0000-0000A6350000}"/>
    <cellStyle name="Berechnung 2 2 3 2 9" xfId="38271" xr:uid="{00000000-0005-0000-0000-0000A7350000}"/>
    <cellStyle name="Berechnung 2 2 3 3" xfId="4449" xr:uid="{00000000-0005-0000-0000-0000A8350000}"/>
    <cellStyle name="Berechnung 2 2 3 3 10" xfId="41433" xr:uid="{00000000-0005-0000-0000-0000A9350000}"/>
    <cellStyle name="Berechnung 2 2 3 3 2" xfId="9977" xr:uid="{00000000-0005-0000-0000-0000AA350000}"/>
    <cellStyle name="Berechnung 2 2 3 3 3" xfId="13884" xr:uid="{00000000-0005-0000-0000-0000AB350000}"/>
    <cellStyle name="Berechnung 2 2 3 3 4" xfId="17976" xr:uid="{00000000-0005-0000-0000-0000AC350000}"/>
    <cellStyle name="Berechnung 2 2 3 3 5" xfId="21906" xr:uid="{00000000-0005-0000-0000-0000AD350000}"/>
    <cellStyle name="Berechnung 2 2 3 3 6" xfId="25932" xr:uid="{00000000-0005-0000-0000-0000AE350000}"/>
    <cellStyle name="Berechnung 2 2 3 3 7" xfId="29921" xr:uid="{00000000-0005-0000-0000-0000AF350000}"/>
    <cellStyle name="Berechnung 2 2 3 3 8" xfId="33752" xr:uid="{00000000-0005-0000-0000-0000B0350000}"/>
    <cellStyle name="Berechnung 2 2 3 3 9" xfId="37643" xr:uid="{00000000-0005-0000-0000-0000B1350000}"/>
    <cellStyle name="Berechnung 2 2 3 4" xfId="6158" xr:uid="{00000000-0005-0000-0000-0000B2350000}"/>
    <cellStyle name="Berechnung 2 2 3 4 10" xfId="43136" xr:uid="{00000000-0005-0000-0000-0000B3350000}"/>
    <cellStyle name="Berechnung 2 2 3 4 2" xfId="11687" xr:uid="{00000000-0005-0000-0000-0000B4350000}"/>
    <cellStyle name="Berechnung 2 2 3 4 3" xfId="15591" xr:uid="{00000000-0005-0000-0000-0000B5350000}"/>
    <cellStyle name="Berechnung 2 2 3 4 4" xfId="19685" xr:uid="{00000000-0005-0000-0000-0000B6350000}"/>
    <cellStyle name="Berechnung 2 2 3 4 5" xfId="23612" xr:uid="{00000000-0005-0000-0000-0000B7350000}"/>
    <cellStyle name="Berechnung 2 2 3 4 6" xfId="27639" xr:uid="{00000000-0005-0000-0000-0000B8350000}"/>
    <cellStyle name="Berechnung 2 2 3 4 7" xfId="31624" xr:uid="{00000000-0005-0000-0000-0000B9350000}"/>
    <cellStyle name="Berechnung 2 2 3 4 8" xfId="35457" xr:uid="{00000000-0005-0000-0000-0000BA350000}"/>
    <cellStyle name="Berechnung 2 2 3 4 9" xfId="39346" xr:uid="{00000000-0005-0000-0000-0000BB350000}"/>
    <cellStyle name="Berechnung 2 2 3 5" xfId="8311" xr:uid="{00000000-0005-0000-0000-0000BC350000}"/>
    <cellStyle name="Berechnung 2 2 3 6" xfId="12227" xr:uid="{00000000-0005-0000-0000-0000BD350000}"/>
    <cellStyle name="Berechnung 2 2 3 7" xfId="16320" xr:uid="{00000000-0005-0000-0000-0000BE350000}"/>
    <cellStyle name="Berechnung 2 2 3 8" xfId="20263" xr:uid="{00000000-0005-0000-0000-0000BF350000}"/>
    <cellStyle name="Berechnung 2 2 3 9" xfId="24281" xr:uid="{00000000-0005-0000-0000-0000C0350000}"/>
    <cellStyle name="Berechnung 2 2 4" xfId="3721" xr:uid="{00000000-0005-0000-0000-0000C1350000}"/>
    <cellStyle name="Berechnung 2 2 4 10" xfId="40705" xr:uid="{00000000-0005-0000-0000-0000C2350000}"/>
    <cellStyle name="Berechnung 2 2 4 2" xfId="9249" xr:uid="{00000000-0005-0000-0000-0000C3350000}"/>
    <cellStyle name="Berechnung 2 2 4 3" xfId="13156" xr:uid="{00000000-0005-0000-0000-0000C4350000}"/>
    <cellStyle name="Berechnung 2 2 4 4" xfId="17248" xr:uid="{00000000-0005-0000-0000-0000C5350000}"/>
    <cellStyle name="Berechnung 2 2 4 5" xfId="21178" xr:uid="{00000000-0005-0000-0000-0000C6350000}"/>
    <cellStyle name="Berechnung 2 2 4 6" xfId="25204" xr:uid="{00000000-0005-0000-0000-0000C7350000}"/>
    <cellStyle name="Berechnung 2 2 4 7" xfId="29193" xr:uid="{00000000-0005-0000-0000-0000C8350000}"/>
    <cellStyle name="Berechnung 2 2 4 8" xfId="33024" xr:uid="{00000000-0005-0000-0000-0000C9350000}"/>
    <cellStyle name="Berechnung 2 2 4 9" xfId="36915" xr:uid="{00000000-0005-0000-0000-0000CA350000}"/>
    <cellStyle name="Berechnung 2 2 5" xfId="4233" xr:uid="{00000000-0005-0000-0000-0000CB350000}"/>
    <cellStyle name="Berechnung 2 2 5 10" xfId="41217" xr:uid="{00000000-0005-0000-0000-0000CC350000}"/>
    <cellStyle name="Berechnung 2 2 5 2" xfId="9761" xr:uid="{00000000-0005-0000-0000-0000CD350000}"/>
    <cellStyle name="Berechnung 2 2 5 3" xfId="13668" xr:uid="{00000000-0005-0000-0000-0000CE350000}"/>
    <cellStyle name="Berechnung 2 2 5 4" xfId="17760" xr:uid="{00000000-0005-0000-0000-0000CF350000}"/>
    <cellStyle name="Berechnung 2 2 5 5" xfId="21690" xr:uid="{00000000-0005-0000-0000-0000D0350000}"/>
    <cellStyle name="Berechnung 2 2 5 6" xfId="25716" xr:uid="{00000000-0005-0000-0000-0000D1350000}"/>
    <cellStyle name="Berechnung 2 2 5 7" xfId="29705" xr:uid="{00000000-0005-0000-0000-0000D2350000}"/>
    <cellStyle name="Berechnung 2 2 5 8" xfId="33536" xr:uid="{00000000-0005-0000-0000-0000D3350000}"/>
    <cellStyle name="Berechnung 2 2 5 9" xfId="37427" xr:uid="{00000000-0005-0000-0000-0000D4350000}"/>
    <cellStyle name="Berechnung 2 2 6" xfId="3288" xr:uid="{00000000-0005-0000-0000-0000D5350000}"/>
    <cellStyle name="Berechnung 2 2 6 10" xfId="40317" xr:uid="{00000000-0005-0000-0000-0000D6350000}"/>
    <cellStyle name="Berechnung 2 2 6 2" xfId="8823" xr:uid="{00000000-0005-0000-0000-0000D7350000}"/>
    <cellStyle name="Berechnung 2 2 6 3" xfId="12739" xr:uid="{00000000-0005-0000-0000-0000D8350000}"/>
    <cellStyle name="Berechnung 2 2 6 4" xfId="16832" xr:uid="{00000000-0005-0000-0000-0000D9350000}"/>
    <cellStyle name="Berechnung 2 2 6 5" xfId="20775" xr:uid="{00000000-0005-0000-0000-0000DA350000}"/>
    <cellStyle name="Berechnung 2 2 6 6" xfId="24793" xr:uid="{00000000-0005-0000-0000-0000DB350000}"/>
    <cellStyle name="Berechnung 2 2 6 7" xfId="28797" xr:uid="{00000000-0005-0000-0000-0000DC350000}"/>
    <cellStyle name="Berechnung 2 2 6 8" xfId="32620" xr:uid="{00000000-0005-0000-0000-0000DD350000}"/>
    <cellStyle name="Berechnung 2 2 6 9" xfId="36527" xr:uid="{00000000-0005-0000-0000-0000DE350000}"/>
    <cellStyle name="Berechnung 2 2 7" xfId="5701" xr:uid="{00000000-0005-0000-0000-0000DF350000}"/>
    <cellStyle name="Berechnung 2 2 7 10" xfId="42685" xr:uid="{00000000-0005-0000-0000-0000E0350000}"/>
    <cellStyle name="Berechnung 2 2 7 2" xfId="11229" xr:uid="{00000000-0005-0000-0000-0000E1350000}"/>
    <cellStyle name="Berechnung 2 2 7 3" xfId="15136" xr:uid="{00000000-0005-0000-0000-0000E2350000}"/>
    <cellStyle name="Berechnung 2 2 7 4" xfId="19228" xr:uid="{00000000-0005-0000-0000-0000E3350000}"/>
    <cellStyle name="Berechnung 2 2 7 5" xfId="23158" xr:uid="{00000000-0005-0000-0000-0000E4350000}"/>
    <cellStyle name="Berechnung 2 2 7 6" xfId="27184" xr:uid="{00000000-0005-0000-0000-0000E5350000}"/>
    <cellStyle name="Berechnung 2 2 7 7" xfId="31173" xr:uid="{00000000-0005-0000-0000-0000E6350000}"/>
    <cellStyle name="Berechnung 2 2 7 8" xfId="35004" xr:uid="{00000000-0005-0000-0000-0000E7350000}"/>
    <cellStyle name="Berechnung 2 2 7 9" xfId="38895" xr:uid="{00000000-0005-0000-0000-0000E8350000}"/>
    <cellStyle name="Berechnung 2 2 8" xfId="7888" xr:uid="{00000000-0005-0000-0000-0000E9350000}"/>
    <cellStyle name="Berechnung 2 2 9" xfId="16002" xr:uid="{00000000-0005-0000-0000-0000EA350000}"/>
    <cellStyle name="Berechnung 2 3" xfId="316" xr:uid="{00000000-0005-0000-0000-0000EB350000}"/>
    <cellStyle name="Berechnung 2 3 10" xfId="7308" xr:uid="{00000000-0005-0000-0000-0000EC350000}"/>
    <cellStyle name="Berechnung 2 3 11" xfId="27995" xr:uid="{00000000-0005-0000-0000-0000ED350000}"/>
    <cellStyle name="Berechnung 2 3 2" xfId="317" xr:uid="{00000000-0005-0000-0000-0000EE350000}"/>
    <cellStyle name="Berechnung 2 3 2 10" xfId="27994" xr:uid="{00000000-0005-0000-0000-0000EF350000}"/>
    <cellStyle name="Berechnung 2 3 2 2" xfId="2779" xr:uid="{00000000-0005-0000-0000-0000F0350000}"/>
    <cellStyle name="Berechnung 2 3 2 2 10" xfId="28288" xr:uid="{00000000-0005-0000-0000-0000F1350000}"/>
    <cellStyle name="Berechnung 2 3 2 2 11" xfId="32111" xr:uid="{00000000-0005-0000-0000-0000F2350000}"/>
    <cellStyle name="Berechnung 2 3 2 2 12" xfId="36018" xr:uid="{00000000-0005-0000-0000-0000F3350000}"/>
    <cellStyle name="Berechnung 2 3 2 2 13" xfId="39808" xr:uid="{00000000-0005-0000-0000-0000F4350000}"/>
    <cellStyle name="Berechnung 2 3 2 2 2" xfId="5080" xr:uid="{00000000-0005-0000-0000-0000F5350000}"/>
    <cellStyle name="Berechnung 2 3 2 2 2 10" xfId="42064" xr:uid="{00000000-0005-0000-0000-0000F6350000}"/>
    <cellStyle name="Berechnung 2 3 2 2 2 2" xfId="10608" xr:uid="{00000000-0005-0000-0000-0000F7350000}"/>
    <cellStyle name="Berechnung 2 3 2 2 2 3" xfId="14515" xr:uid="{00000000-0005-0000-0000-0000F8350000}"/>
    <cellStyle name="Berechnung 2 3 2 2 2 4" xfId="18607" xr:uid="{00000000-0005-0000-0000-0000F9350000}"/>
    <cellStyle name="Berechnung 2 3 2 2 2 5" xfId="22537" xr:uid="{00000000-0005-0000-0000-0000FA350000}"/>
    <cellStyle name="Berechnung 2 3 2 2 2 6" xfId="26563" xr:uid="{00000000-0005-0000-0000-0000FB350000}"/>
    <cellStyle name="Berechnung 2 3 2 2 2 7" xfId="30552" xr:uid="{00000000-0005-0000-0000-0000FC350000}"/>
    <cellStyle name="Berechnung 2 3 2 2 2 8" xfId="34383" xr:uid="{00000000-0005-0000-0000-0000FD350000}"/>
    <cellStyle name="Berechnung 2 3 2 2 2 9" xfId="38274" xr:uid="{00000000-0005-0000-0000-0000FE350000}"/>
    <cellStyle name="Berechnung 2 3 2 2 3" xfId="4452" xr:uid="{00000000-0005-0000-0000-0000FF350000}"/>
    <cellStyle name="Berechnung 2 3 2 2 3 10" xfId="41436" xr:uid="{00000000-0005-0000-0000-000000360000}"/>
    <cellStyle name="Berechnung 2 3 2 2 3 2" xfId="9980" xr:uid="{00000000-0005-0000-0000-000001360000}"/>
    <cellStyle name="Berechnung 2 3 2 2 3 3" xfId="13887" xr:uid="{00000000-0005-0000-0000-000002360000}"/>
    <cellStyle name="Berechnung 2 3 2 2 3 4" xfId="17979" xr:uid="{00000000-0005-0000-0000-000003360000}"/>
    <cellStyle name="Berechnung 2 3 2 2 3 5" xfId="21909" xr:uid="{00000000-0005-0000-0000-000004360000}"/>
    <cellStyle name="Berechnung 2 3 2 2 3 6" xfId="25935" xr:uid="{00000000-0005-0000-0000-000005360000}"/>
    <cellStyle name="Berechnung 2 3 2 2 3 7" xfId="29924" xr:uid="{00000000-0005-0000-0000-000006360000}"/>
    <cellStyle name="Berechnung 2 3 2 2 3 8" xfId="33755" xr:uid="{00000000-0005-0000-0000-000007360000}"/>
    <cellStyle name="Berechnung 2 3 2 2 3 9" xfId="37646" xr:uid="{00000000-0005-0000-0000-000008360000}"/>
    <cellStyle name="Berechnung 2 3 2 2 4" xfId="6161" xr:uid="{00000000-0005-0000-0000-000009360000}"/>
    <cellStyle name="Berechnung 2 3 2 2 4 10" xfId="43139" xr:uid="{00000000-0005-0000-0000-00000A360000}"/>
    <cellStyle name="Berechnung 2 3 2 2 4 2" xfId="11690" xr:uid="{00000000-0005-0000-0000-00000B360000}"/>
    <cellStyle name="Berechnung 2 3 2 2 4 3" xfId="15594" xr:uid="{00000000-0005-0000-0000-00000C360000}"/>
    <cellStyle name="Berechnung 2 3 2 2 4 4" xfId="19688" xr:uid="{00000000-0005-0000-0000-00000D360000}"/>
    <cellStyle name="Berechnung 2 3 2 2 4 5" xfId="23615" xr:uid="{00000000-0005-0000-0000-00000E360000}"/>
    <cellStyle name="Berechnung 2 3 2 2 4 6" xfId="27642" xr:uid="{00000000-0005-0000-0000-00000F360000}"/>
    <cellStyle name="Berechnung 2 3 2 2 4 7" xfId="31627" xr:uid="{00000000-0005-0000-0000-000010360000}"/>
    <cellStyle name="Berechnung 2 3 2 2 4 8" xfId="35460" xr:uid="{00000000-0005-0000-0000-000011360000}"/>
    <cellStyle name="Berechnung 2 3 2 2 4 9" xfId="39349" xr:uid="{00000000-0005-0000-0000-000012360000}"/>
    <cellStyle name="Berechnung 2 3 2 2 5" xfId="8314" xr:uid="{00000000-0005-0000-0000-000013360000}"/>
    <cellStyle name="Berechnung 2 3 2 2 6" xfId="12230" xr:uid="{00000000-0005-0000-0000-000014360000}"/>
    <cellStyle name="Berechnung 2 3 2 2 7" xfId="16323" xr:uid="{00000000-0005-0000-0000-000015360000}"/>
    <cellStyle name="Berechnung 2 3 2 2 8" xfId="20266" xr:uid="{00000000-0005-0000-0000-000016360000}"/>
    <cellStyle name="Berechnung 2 3 2 2 9" xfId="24284" xr:uid="{00000000-0005-0000-0000-000017360000}"/>
    <cellStyle name="Berechnung 2 3 2 3" xfId="3724" xr:uid="{00000000-0005-0000-0000-000018360000}"/>
    <cellStyle name="Berechnung 2 3 2 3 10" xfId="40708" xr:uid="{00000000-0005-0000-0000-000019360000}"/>
    <cellStyle name="Berechnung 2 3 2 3 2" xfId="9252" xr:uid="{00000000-0005-0000-0000-00001A360000}"/>
    <cellStyle name="Berechnung 2 3 2 3 3" xfId="13159" xr:uid="{00000000-0005-0000-0000-00001B360000}"/>
    <cellStyle name="Berechnung 2 3 2 3 4" xfId="17251" xr:uid="{00000000-0005-0000-0000-00001C360000}"/>
    <cellStyle name="Berechnung 2 3 2 3 5" xfId="21181" xr:uid="{00000000-0005-0000-0000-00001D360000}"/>
    <cellStyle name="Berechnung 2 3 2 3 6" xfId="25207" xr:uid="{00000000-0005-0000-0000-00001E360000}"/>
    <cellStyle name="Berechnung 2 3 2 3 7" xfId="29196" xr:uid="{00000000-0005-0000-0000-00001F360000}"/>
    <cellStyle name="Berechnung 2 3 2 3 8" xfId="33027" xr:uid="{00000000-0005-0000-0000-000020360000}"/>
    <cellStyle name="Berechnung 2 3 2 3 9" xfId="36918" xr:uid="{00000000-0005-0000-0000-000021360000}"/>
    <cellStyle name="Berechnung 2 3 2 4" xfId="4230" xr:uid="{00000000-0005-0000-0000-000022360000}"/>
    <cellStyle name="Berechnung 2 3 2 4 10" xfId="41214" xr:uid="{00000000-0005-0000-0000-000023360000}"/>
    <cellStyle name="Berechnung 2 3 2 4 2" xfId="9758" xr:uid="{00000000-0005-0000-0000-000024360000}"/>
    <cellStyle name="Berechnung 2 3 2 4 3" xfId="13665" xr:uid="{00000000-0005-0000-0000-000025360000}"/>
    <cellStyle name="Berechnung 2 3 2 4 4" xfId="17757" xr:uid="{00000000-0005-0000-0000-000026360000}"/>
    <cellStyle name="Berechnung 2 3 2 4 5" xfId="21687" xr:uid="{00000000-0005-0000-0000-000027360000}"/>
    <cellStyle name="Berechnung 2 3 2 4 6" xfId="25713" xr:uid="{00000000-0005-0000-0000-000028360000}"/>
    <cellStyle name="Berechnung 2 3 2 4 7" xfId="29702" xr:uid="{00000000-0005-0000-0000-000029360000}"/>
    <cellStyle name="Berechnung 2 3 2 4 8" xfId="33533" xr:uid="{00000000-0005-0000-0000-00002A360000}"/>
    <cellStyle name="Berechnung 2 3 2 4 9" xfId="37424" xr:uid="{00000000-0005-0000-0000-00002B360000}"/>
    <cellStyle name="Berechnung 2 3 2 5" xfId="3291" xr:uid="{00000000-0005-0000-0000-00002C360000}"/>
    <cellStyle name="Berechnung 2 3 2 5 10" xfId="40320" xr:uid="{00000000-0005-0000-0000-00002D360000}"/>
    <cellStyle name="Berechnung 2 3 2 5 2" xfId="8826" xr:uid="{00000000-0005-0000-0000-00002E360000}"/>
    <cellStyle name="Berechnung 2 3 2 5 3" xfId="12742" xr:uid="{00000000-0005-0000-0000-00002F360000}"/>
    <cellStyle name="Berechnung 2 3 2 5 4" xfId="16835" xr:uid="{00000000-0005-0000-0000-000030360000}"/>
    <cellStyle name="Berechnung 2 3 2 5 5" xfId="20778" xr:uid="{00000000-0005-0000-0000-000031360000}"/>
    <cellStyle name="Berechnung 2 3 2 5 6" xfId="24796" xr:uid="{00000000-0005-0000-0000-000032360000}"/>
    <cellStyle name="Berechnung 2 3 2 5 7" xfId="28800" xr:uid="{00000000-0005-0000-0000-000033360000}"/>
    <cellStyle name="Berechnung 2 3 2 5 8" xfId="32623" xr:uid="{00000000-0005-0000-0000-000034360000}"/>
    <cellStyle name="Berechnung 2 3 2 5 9" xfId="36530" xr:uid="{00000000-0005-0000-0000-000035360000}"/>
    <cellStyle name="Berechnung 2 3 2 6" xfId="5704" xr:uid="{00000000-0005-0000-0000-000036360000}"/>
    <cellStyle name="Berechnung 2 3 2 6 10" xfId="42688" xr:uid="{00000000-0005-0000-0000-000037360000}"/>
    <cellStyle name="Berechnung 2 3 2 6 2" xfId="11232" xr:uid="{00000000-0005-0000-0000-000038360000}"/>
    <cellStyle name="Berechnung 2 3 2 6 3" xfId="15139" xr:uid="{00000000-0005-0000-0000-000039360000}"/>
    <cellStyle name="Berechnung 2 3 2 6 4" xfId="19231" xr:uid="{00000000-0005-0000-0000-00003A360000}"/>
    <cellStyle name="Berechnung 2 3 2 6 5" xfId="23161" xr:uid="{00000000-0005-0000-0000-00003B360000}"/>
    <cellStyle name="Berechnung 2 3 2 6 6" xfId="27187" xr:uid="{00000000-0005-0000-0000-00003C360000}"/>
    <cellStyle name="Berechnung 2 3 2 6 7" xfId="31176" xr:uid="{00000000-0005-0000-0000-00003D360000}"/>
    <cellStyle name="Berechnung 2 3 2 6 8" xfId="35007" xr:uid="{00000000-0005-0000-0000-00003E360000}"/>
    <cellStyle name="Berechnung 2 3 2 6 9" xfId="38898" xr:uid="{00000000-0005-0000-0000-00003F360000}"/>
    <cellStyle name="Berechnung 2 3 2 7" xfId="7885" xr:uid="{00000000-0005-0000-0000-000040360000}"/>
    <cellStyle name="Berechnung 2 3 2 8" xfId="15999" xr:uid="{00000000-0005-0000-0000-000041360000}"/>
    <cellStyle name="Berechnung 2 3 2 9" xfId="7132" xr:uid="{00000000-0005-0000-0000-000042360000}"/>
    <cellStyle name="Berechnung 2 3 3" xfId="2778" xr:uid="{00000000-0005-0000-0000-000043360000}"/>
    <cellStyle name="Berechnung 2 3 3 10" xfId="28287" xr:uid="{00000000-0005-0000-0000-000044360000}"/>
    <cellStyle name="Berechnung 2 3 3 11" xfId="32110" xr:uid="{00000000-0005-0000-0000-000045360000}"/>
    <cellStyle name="Berechnung 2 3 3 12" xfId="36017" xr:uid="{00000000-0005-0000-0000-000046360000}"/>
    <cellStyle name="Berechnung 2 3 3 13" xfId="39807" xr:uid="{00000000-0005-0000-0000-000047360000}"/>
    <cellStyle name="Berechnung 2 3 3 2" xfId="5079" xr:uid="{00000000-0005-0000-0000-000048360000}"/>
    <cellStyle name="Berechnung 2 3 3 2 10" xfId="42063" xr:uid="{00000000-0005-0000-0000-000049360000}"/>
    <cellStyle name="Berechnung 2 3 3 2 2" xfId="10607" xr:uid="{00000000-0005-0000-0000-00004A360000}"/>
    <cellStyle name="Berechnung 2 3 3 2 3" xfId="14514" xr:uid="{00000000-0005-0000-0000-00004B360000}"/>
    <cellStyle name="Berechnung 2 3 3 2 4" xfId="18606" xr:uid="{00000000-0005-0000-0000-00004C360000}"/>
    <cellStyle name="Berechnung 2 3 3 2 5" xfId="22536" xr:uid="{00000000-0005-0000-0000-00004D360000}"/>
    <cellStyle name="Berechnung 2 3 3 2 6" xfId="26562" xr:uid="{00000000-0005-0000-0000-00004E360000}"/>
    <cellStyle name="Berechnung 2 3 3 2 7" xfId="30551" xr:uid="{00000000-0005-0000-0000-00004F360000}"/>
    <cellStyle name="Berechnung 2 3 3 2 8" xfId="34382" xr:uid="{00000000-0005-0000-0000-000050360000}"/>
    <cellStyle name="Berechnung 2 3 3 2 9" xfId="38273" xr:uid="{00000000-0005-0000-0000-000051360000}"/>
    <cellStyle name="Berechnung 2 3 3 3" xfId="4451" xr:uid="{00000000-0005-0000-0000-000052360000}"/>
    <cellStyle name="Berechnung 2 3 3 3 10" xfId="41435" xr:uid="{00000000-0005-0000-0000-000053360000}"/>
    <cellStyle name="Berechnung 2 3 3 3 2" xfId="9979" xr:uid="{00000000-0005-0000-0000-000054360000}"/>
    <cellStyle name="Berechnung 2 3 3 3 3" xfId="13886" xr:uid="{00000000-0005-0000-0000-000055360000}"/>
    <cellStyle name="Berechnung 2 3 3 3 4" xfId="17978" xr:uid="{00000000-0005-0000-0000-000056360000}"/>
    <cellStyle name="Berechnung 2 3 3 3 5" xfId="21908" xr:uid="{00000000-0005-0000-0000-000057360000}"/>
    <cellStyle name="Berechnung 2 3 3 3 6" xfId="25934" xr:uid="{00000000-0005-0000-0000-000058360000}"/>
    <cellStyle name="Berechnung 2 3 3 3 7" xfId="29923" xr:uid="{00000000-0005-0000-0000-000059360000}"/>
    <cellStyle name="Berechnung 2 3 3 3 8" xfId="33754" xr:uid="{00000000-0005-0000-0000-00005A360000}"/>
    <cellStyle name="Berechnung 2 3 3 3 9" xfId="37645" xr:uid="{00000000-0005-0000-0000-00005B360000}"/>
    <cellStyle name="Berechnung 2 3 3 4" xfId="6160" xr:uid="{00000000-0005-0000-0000-00005C360000}"/>
    <cellStyle name="Berechnung 2 3 3 4 10" xfId="43138" xr:uid="{00000000-0005-0000-0000-00005D360000}"/>
    <cellStyle name="Berechnung 2 3 3 4 2" xfId="11689" xr:uid="{00000000-0005-0000-0000-00005E360000}"/>
    <cellStyle name="Berechnung 2 3 3 4 3" xfId="15593" xr:uid="{00000000-0005-0000-0000-00005F360000}"/>
    <cellStyle name="Berechnung 2 3 3 4 4" xfId="19687" xr:uid="{00000000-0005-0000-0000-000060360000}"/>
    <cellStyle name="Berechnung 2 3 3 4 5" xfId="23614" xr:uid="{00000000-0005-0000-0000-000061360000}"/>
    <cellStyle name="Berechnung 2 3 3 4 6" xfId="27641" xr:uid="{00000000-0005-0000-0000-000062360000}"/>
    <cellStyle name="Berechnung 2 3 3 4 7" xfId="31626" xr:uid="{00000000-0005-0000-0000-000063360000}"/>
    <cellStyle name="Berechnung 2 3 3 4 8" xfId="35459" xr:uid="{00000000-0005-0000-0000-000064360000}"/>
    <cellStyle name="Berechnung 2 3 3 4 9" xfId="39348" xr:uid="{00000000-0005-0000-0000-000065360000}"/>
    <cellStyle name="Berechnung 2 3 3 5" xfId="8313" xr:uid="{00000000-0005-0000-0000-000066360000}"/>
    <cellStyle name="Berechnung 2 3 3 6" xfId="12229" xr:uid="{00000000-0005-0000-0000-000067360000}"/>
    <cellStyle name="Berechnung 2 3 3 7" xfId="16322" xr:uid="{00000000-0005-0000-0000-000068360000}"/>
    <cellStyle name="Berechnung 2 3 3 8" xfId="20265" xr:uid="{00000000-0005-0000-0000-000069360000}"/>
    <cellStyle name="Berechnung 2 3 3 9" xfId="24283" xr:uid="{00000000-0005-0000-0000-00006A360000}"/>
    <cellStyle name="Berechnung 2 3 4" xfId="3723" xr:uid="{00000000-0005-0000-0000-00006B360000}"/>
    <cellStyle name="Berechnung 2 3 4 10" xfId="40707" xr:uid="{00000000-0005-0000-0000-00006C360000}"/>
    <cellStyle name="Berechnung 2 3 4 2" xfId="9251" xr:uid="{00000000-0005-0000-0000-00006D360000}"/>
    <cellStyle name="Berechnung 2 3 4 3" xfId="13158" xr:uid="{00000000-0005-0000-0000-00006E360000}"/>
    <cellStyle name="Berechnung 2 3 4 4" xfId="17250" xr:uid="{00000000-0005-0000-0000-00006F360000}"/>
    <cellStyle name="Berechnung 2 3 4 5" xfId="21180" xr:uid="{00000000-0005-0000-0000-000070360000}"/>
    <cellStyle name="Berechnung 2 3 4 6" xfId="25206" xr:uid="{00000000-0005-0000-0000-000071360000}"/>
    <cellStyle name="Berechnung 2 3 4 7" xfId="29195" xr:uid="{00000000-0005-0000-0000-000072360000}"/>
    <cellStyle name="Berechnung 2 3 4 8" xfId="33026" xr:uid="{00000000-0005-0000-0000-000073360000}"/>
    <cellStyle name="Berechnung 2 3 4 9" xfId="36917" xr:uid="{00000000-0005-0000-0000-000074360000}"/>
    <cellStyle name="Berechnung 2 3 5" xfId="4231" xr:uid="{00000000-0005-0000-0000-000075360000}"/>
    <cellStyle name="Berechnung 2 3 5 10" xfId="41215" xr:uid="{00000000-0005-0000-0000-000076360000}"/>
    <cellStyle name="Berechnung 2 3 5 2" xfId="9759" xr:uid="{00000000-0005-0000-0000-000077360000}"/>
    <cellStyle name="Berechnung 2 3 5 3" xfId="13666" xr:uid="{00000000-0005-0000-0000-000078360000}"/>
    <cellStyle name="Berechnung 2 3 5 4" xfId="17758" xr:uid="{00000000-0005-0000-0000-000079360000}"/>
    <cellStyle name="Berechnung 2 3 5 5" xfId="21688" xr:uid="{00000000-0005-0000-0000-00007A360000}"/>
    <cellStyle name="Berechnung 2 3 5 6" xfId="25714" xr:uid="{00000000-0005-0000-0000-00007B360000}"/>
    <cellStyle name="Berechnung 2 3 5 7" xfId="29703" xr:uid="{00000000-0005-0000-0000-00007C360000}"/>
    <cellStyle name="Berechnung 2 3 5 8" xfId="33534" xr:uid="{00000000-0005-0000-0000-00007D360000}"/>
    <cellStyle name="Berechnung 2 3 5 9" xfId="37425" xr:uid="{00000000-0005-0000-0000-00007E360000}"/>
    <cellStyle name="Berechnung 2 3 6" xfId="3290" xr:uid="{00000000-0005-0000-0000-00007F360000}"/>
    <cellStyle name="Berechnung 2 3 6 10" xfId="40319" xr:uid="{00000000-0005-0000-0000-000080360000}"/>
    <cellStyle name="Berechnung 2 3 6 2" xfId="8825" xr:uid="{00000000-0005-0000-0000-000081360000}"/>
    <cellStyle name="Berechnung 2 3 6 3" xfId="12741" xr:uid="{00000000-0005-0000-0000-000082360000}"/>
    <cellStyle name="Berechnung 2 3 6 4" xfId="16834" xr:uid="{00000000-0005-0000-0000-000083360000}"/>
    <cellStyle name="Berechnung 2 3 6 5" xfId="20777" xr:uid="{00000000-0005-0000-0000-000084360000}"/>
    <cellStyle name="Berechnung 2 3 6 6" xfId="24795" xr:uid="{00000000-0005-0000-0000-000085360000}"/>
    <cellStyle name="Berechnung 2 3 6 7" xfId="28799" xr:uid="{00000000-0005-0000-0000-000086360000}"/>
    <cellStyle name="Berechnung 2 3 6 8" xfId="32622" xr:uid="{00000000-0005-0000-0000-000087360000}"/>
    <cellStyle name="Berechnung 2 3 6 9" xfId="36529" xr:uid="{00000000-0005-0000-0000-000088360000}"/>
    <cellStyle name="Berechnung 2 3 7" xfId="5703" xr:uid="{00000000-0005-0000-0000-000089360000}"/>
    <cellStyle name="Berechnung 2 3 7 10" xfId="42687" xr:uid="{00000000-0005-0000-0000-00008A360000}"/>
    <cellStyle name="Berechnung 2 3 7 2" xfId="11231" xr:uid="{00000000-0005-0000-0000-00008B360000}"/>
    <cellStyle name="Berechnung 2 3 7 3" xfId="15138" xr:uid="{00000000-0005-0000-0000-00008C360000}"/>
    <cellStyle name="Berechnung 2 3 7 4" xfId="19230" xr:uid="{00000000-0005-0000-0000-00008D360000}"/>
    <cellStyle name="Berechnung 2 3 7 5" xfId="23160" xr:uid="{00000000-0005-0000-0000-00008E360000}"/>
    <cellStyle name="Berechnung 2 3 7 6" xfId="27186" xr:uid="{00000000-0005-0000-0000-00008F360000}"/>
    <cellStyle name="Berechnung 2 3 7 7" xfId="31175" xr:uid="{00000000-0005-0000-0000-000090360000}"/>
    <cellStyle name="Berechnung 2 3 7 8" xfId="35006" xr:uid="{00000000-0005-0000-0000-000091360000}"/>
    <cellStyle name="Berechnung 2 3 7 9" xfId="38897" xr:uid="{00000000-0005-0000-0000-000092360000}"/>
    <cellStyle name="Berechnung 2 3 8" xfId="7886" xr:uid="{00000000-0005-0000-0000-000093360000}"/>
    <cellStyle name="Berechnung 2 3 9" xfId="16000" xr:uid="{00000000-0005-0000-0000-000094360000}"/>
    <cellStyle name="Berechnung 2 4" xfId="318" xr:uid="{00000000-0005-0000-0000-000095360000}"/>
    <cellStyle name="Berechnung 2 4 10" xfId="7309" xr:uid="{00000000-0005-0000-0000-000096360000}"/>
    <cellStyle name="Berechnung 2 4 11" xfId="27993" xr:uid="{00000000-0005-0000-0000-000097360000}"/>
    <cellStyle name="Berechnung 2 4 2" xfId="319" xr:uid="{00000000-0005-0000-0000-000098360000}"/>
    <cellStyle name="Berechnung 2 4 2 10" xfId="27992" xr:uid="{00000000-0005-0000-0000-000099360000}"/>
    <cellStyle name="Berechnung 2 4 2 2" xfId="2781" xr:uid="{00000000-0005-0000-0000-00009A360000}"/>
    <cellStyle name="Berechnung 2 4 2 2 10" xfId="28290" xr:uid="{00000000-0005-0000-0000-00009B360000}"/>
    <cellStyle name="Berechnung 2 4 2 2 11" xfId="32113" xr:uid="{00000000-0005-0000-0000-00009C360000}"/>
    <cellStyle name="Berechnung 2 4 2 2 12" xfId="36020" xr:uid="{00000000-0005-0000-0000-00009D360000}"/>
    <cellStyle name="Berechnung 2 4 2 2 13" xfId="39810" xr:uid="{00000000-0005-0000-0000-00009E360000}"/>
    <cellStyle name="Berechnung 2 4 2 2 2" xfId="5082" xr:uid="{00000000-0005-0000-0000-00009F360000}"/>
    <cellStyle name="Berechnung 2 4 2 2 2 10" xfId="42066" xr:uid="{00000000-0005-0000-0000-0000A0360000}"/>
    <cellStyle name="Berechnung 2 4 2 2 2 2" xfId="10610" xr:uid="{00000000-0005-0000-0000-0000A1360000}"/>
    <cellStyle name="Berechnung 2 4 2 2 2 3" xfId="14517" xr:uid="{00000000-0005-0000-0000-0000A2360000}"/>
    <cellStyle name="Berechnung 2 4 2 2 2 4" xfId="18609" xr:uid="{00000000-0005-0000-0000-0000A3360000}"/>
    <cellStyle name="Berechnung 2 4 2 2 2 5" xfId="22539" xr:uid="{00000000-0005-0000-0000-0000A4360000}"/>
    <cellStyle name="Berechnung 2 4 2 2 2 6" xfId="26565" xr:uid="{00000000-0005-0000-0000-0000A5360000}"/>
    <cellStyle name="Berechnung 2 4 2 2 2 7" xfId="30554" xr:uid="{00000000-0005-0000-0000-0000A6360000}"/>
    <cellStyle name="Berechnung 2 4 2 2 2 8" xfId="34385" xr:uid="{00000000-0005-0000-0000-0000A7360000}"/>
    <cellStyle name="Berechnung 2 4 2 2 2 9" xfId="38276" xr:uid="{00000000-0005-0000-0000-0000A8360000}"/>
    <cellStyle name="Berechnung 2 4 2 2 3" xfId="4454" xr:uid="{00000000-0005-0000-0000-0000A9360000}"/>
    <cellStyle name="Berechnung 2 4 2 2 3 10" xfId="41438" xr:uid="{00000000-0005-0000-0000-0000AA360000}"/>
    <cellStyle name="Berechnung 2 4 2 2 3 2" xfId="9982" xr:uid="{00000000-0005-0000-0000-0000AB360000}"/>
    <cellStyle name="Berechnung 2 4 2 2 3 3" xfId="13889" xr:uid="{00000000-0005-0000-0000-0000AC360000}"/>
    <cellStyle name="Berechnung 2 4 2 2 3 4" xfId="17981" xr:uid="{00000000-0005-0000-0000-0000AD360000}"/>
    <cellStyle name="Berechnung 2 4 2 2 3 5" xfId="21911" xr:uid="{00000000-0005-0000-0000-0000AE360000}"/>
    <cellStyle name="Berechnung 2 4 2 2 3 6" xfId="25937" xr:uid="{00000000-0005-0000-0000-0000AF360000}"/>
    <cellStyle name="Berechnung 2 4 2 2 3 7" xfId="29926" xr:uid="{00000000-0005-0000-0000-0000B0360000}"/>
    <cellStyle name="Berechnung 2 4 2 2 3 8" xfId="33757" xr:uid="{00000000-0005-0000-0000-0000B1360000}"/>
    <cellStyle name="Berechnung 2 4 2 2 3 9" xfId="37648" xr:uid="{00000000-0005-0000-0000-0000B2360000}"/>
    <cellStyle name="Berechnung 2 4 2 2 4" xfId="6163" xr:uid="{00000000-0005-0000-0000-0000B3360000}"/>
    <cellStyle name="Berechnung 2 4 2 2 4 10" xfId="43141" xr:uid="{00000000-0005-0000-0000-0000B4360000}"/>
    <cellStyle name="Berechnung 2 4 2 2 4 2" xfId="11692" xr:uid="{00000000-0005-0000-0000-0000B5360000}"/>
    <cellStyle name="Berechnung 2 4 2 2 4 3" xfId="15596" xr:uid="{00000000-0005-0000-0000-0000B6360000}"/>
    <cellStyle name="Berechnung 2 4 2 2 4 4" xfId="19690" xr:uid="{00000000-0005-0000-0000-0000B7360000}"/>
    <cellStyle name="Berechnung 2 4 2 2 4 5" xfId="23617" xr:uid="{00000000-0005-0000-0000-0000B8360000}"/>
    <cellStyle name="Berechnung 2 4 2 2 4 6" xfId="27644" xr:uid="{00000000-0005-0000-0000-0000B9360000}"/>
    <cellStyle name="Berechnung 2 4 2 2 4 7" xfId="31629" xr:uid="{00000000-0005-0000-0000-0000BA360000}"/>
    <cellStyle name="Berechnung 2 4 2 2 4 8" xfId="35462" xr:uid="{00000000-0005-0000-0000-0000BB360000}"/>
    <cellStyle name="Berechnung 2 4 2 2 4 9" xfId="39351" xr:uid="{00000000-0005-0000-0000-0000BC360000}"/>
    <cellStyle name="Berechnung 2 4 2 2 5" xfId="8316" xr:uid="{00000000-0005-0000-0000-0000BD360000}"/>
    <cellStyle name="Berechnung 2 4 2 2 6" xfId="12232" xr:uid="{00000000-0005-0000-0000-0000BE360000}"/>
    <cellStyle name="Berechnung 2 4 2 2 7" xfId="16325" xr:uid="{00000000-0005-0000-0000-0000BF360000}"/>
    <cellStyle name="Berechnung 2 4 2 2 8" xfId="20268" xr:uid="{00000000-0005-0000-0000-0000C0360000}"/>
    <cellStyle name="Berechnung 2 4 2 2 9" xfId="24286" xr:uid="{00000000-0005-0000-0000-0000C1360000}"/>
    <cellStyle name="Berechnung 2 4 2 3" xfId="3726" xr:uid="{00000000-0005-0000-0000-0000C2360000}"/>
    <cellStyle name="Berechnung 2 4 2 3 10" xfId="40710" xr:uid="{00000000-0005-0000-0000-0000C3360000}"/>
    <cellStyle name="Berechnung 2 4 2 3 2" xfId="9254" xr:uid="{00000000-0005-0000-0000-0000C4360000}"/>
    <cellStyle name="Berechnung 2 4 2 3 3" xfId="13161" xr:uid="{00000000-0005-0000-0000-0000C5360000}"/>
    <cellStyle name="Berechnung 2 4 2 3 4" xfId="17253" xr:uid="{00000000-0005-0000-0000-0000C6360000}"/>
    <cellStyle name="Berechnung 2 4 2 3 5" xfId="21183" xr:uid="{00000000-0005-0000-0000-0000C7360000}"/>
    <cellStyle name="Berechnung 2 4 2 3 6" xfId="25209" xr:uid="{00000000-0005-0000-0000-0000C8360000}"/>
    <cellStyle name="Berechnung 2 4 2 3 7" xfId="29198" xr:uid="{00000000-0005-0000-0000-0000C9360000}"/>
    <cellStyle name="Berechnung 2 4 2 3 8" xfId="33029" xr:uid="{00000000-0005-0000-0000-0000CA360000}"/>
    <cellStyle name="Berechnung 2 4 2 3 9" xfId="36920" xr:uid="{00000000-0005-0000-0000-0000CB360000}"/>
    <cellStyle name="Berechnung 2 4 2 4" xfId="4228" xr:uid="{00000000-0005-0000-0000-0000CC360000}"/>
    <cellStyle name="Berechnung 2 4 2 4 10" xfId="41212" xr:uid="{00000000-0005-0000-0000-0000CD360000}"/>
    <cellStyle name="Berechnung 2 4 2 4 2" xfId="9756" xr:uid="{00000000-0005-0000-0000-0000CE360000}"/>
    <cellStyle name="Berechnung 2 4 2 4 3" xfId="13663" xr:uid="{00000000-0005-0000-0000-0000CF360000}"/>
    <cellStyle name="Berechnung 2 4 2 4 4" xfId="17755" xr:uid="{00000000-0005-0000-0000-0000D0360000}"/>
    <cellStyle name="Berechnung 2 4 2 4 5" xfId="21685" xr:uid="{00000000-0005-0000-0000-0000D1360000}"/>
    <cellStyle name="Berechnung 2 4 2 4 6" xfId="25711" xr:uid="{00000000-0005-0000-0000-0000D2360000}"/>
    <cellStyle name="Berechnung 2 4 2 4 7" xfId="29700" xr:uid="{00000000-0005-0000-0000-0000D3360000}"/>
    <cellStyle name="Berechnung 2 4 2 4 8" xfId="33531" xr:uid="{00000000-0005-0000-0000-0000D4360000}"/>
    <cellStyle name="Berechnung 2 4 2 4 9" xfId="37422" xr:uid="{00000000-0005-0000-0000-0000D5360000}"/>
    <cellStyle name="Berechnung 2 4 2 5" xfId="3293" xr:uid="{00000000-0005-0000-0000-0000D6360000}"/>
    <cellStyle name="Berechnung 2 4 2 5 10" xfId="40322" xr:uid="{00000000-0005-0000-0000-0000D7360000}"/>
    <cellStyle name="Berechnung 2 4 2 5 2" xfId="8828" xr:uid="{00000000-0005-0000-0000-0000D8360000}"/>
    <cellStyle name="Berechnung 2 4 2 5 3" xfId="12744" xr:uid="{00000000-0005-0000-0000-0000D9360000}"/>
    <cellStyle name="Berechnung 2 4 2 5 4" xfId="16837" xr:uid="{00000000-0005-0000-0000-0000DA360000}"/>
    <cellStyle name="Berechnung 2 4 2 5 5" xfId="20780" xr:uid="{00000000-0005-0000-0000-0000DB360000}"/>
    <cellStyle name="Berechnung 2 4 2 5 6" xfId="24798" xr:uid="{00000000-0005-0000-0000-0000DC360000}"/>
    <cellStyle name="Berechnung 2 4 2 5 7" xfId="28802" xr:uid="{00000000-0005-0000-0000-0000DD360000}"/>
    <cellStyle name="Berechnung 2 4 2 5 8" xfId="32625" xr:uid="{00000000-0005-0000-0000-0000DE360000}"/>
    <cellStyle name="Berechnung 2 4 2 5 9" xfId="36532" xr:uid="{00000000-0005-0000-0000-0000DF360000}"/>
    <cellStyle name="Berechnung 2 4 2 6" xfId="5706" xr:uid="{00000000-0005-0000-0000-0000E0360000}"/>
    <cellStyle name="Berechnung 2 4 2 6 10" xfId="42690" xr:uid="{00000000-0005-0000-0000-0000E1360000}"/>
    <cellStyle name="Berechnung 2 4 2 6 2" xfId="11234" xr:uid="{00000000-0005-0000-0000-0000E2360000}"/>
    <cellStyle name="Berechnung 2 4 2 6 3" xfId="15141" xr:uid="{00000000-0005-0000-0000-0000E3360000}"/>
    <cellStyle name="Berechnung 2 4 2 6 4" xfId="19233" xr:uid="{00000000-0005-0000-0000-0000E4360000}"/>
    <cellStyle name="Berechnung 2 4 2 6 5" xfId="23163" xr:uid="{00000000-0005-0000-0000-0000E5360000}"/>
    <cellStyle name="Berechnung 2 4 2 6 6" xfId="27189" xr:uid="{00000000-0005-0000-0000-0000E6360000}"/>
    <cellStyle name="Berechnung 2 4 2 6 7" xfId="31178" xr:uid="{00000000-0005-0000-0000-0000E7360000}"/>
    <cellStyle name="Berechnung 2 4 2 6 8" xfId="35009" xr:uid="{00000000-0005-0000-0000-0000E8360000}"/>
    <cellStyle name="Berechnung 2 4 2 6 9" xfId="38900" xr:uid="{00000000-0005-0000-0000-0000E9360000}"/>
    <cellStyle name="Berechnung 2 4 2 7" xfId="7883" xr:uid="{00000000-0005-0000-0000-0000EA360000}"/>
    <cellStyle name="Berechnung 2 4 2 8" xfId="15997" xr:uid="{00000000-0005-0000-0000-0000EB360000}"/>
    <cellStyle name="Berechnung 2 4 2 9" xfId="16164" xr:uid="{00000000-0005-0000-0000-0000EC360000}"/>
    <cellStyle name="Berechnung 2 4 3" xfId="2780" xr:uid="{00000000-0005-0000-0000-0000ED360000}"/>
    <cellStyle name="Berechnung 2 4 3 10" xfId="28289" xr:uid="{00000000-0005-0000-0000-0000EE360000}"/>
    <cellStyle name="Berechnung 2 4 3 11" xfId="32112" xr:uid="{00000000-0005-0000-0000-0000EF360000}"/>
    <cellStyle name="Berechnung 2 4 3 12" xfId="36019" xr:uid="{00000000-0005-0000-0000-0000F0360000}"/>
    <cellStyle name="Berechnung 2 4 3 13" xfId="39809" xr:uid="{00000000-0005-0000-0000-0000F1360000}"/>
    <cellStyle name="Berechnung 2 4 3 2" xfId="5081" xr:uid="{00000000-0005-0000-0000-0000F2360000}"/>
    <cellStyle name="Berechnung 2 4 3 2 10" xfId="42065" xr:uid="{00000000-0005-0000-0000-0000F3360000}"/>
    <cellStyle name="Berechnung 2 4 3 2 2" xfId="10609" xr:uid="{00000000-0005-0000-0000-0000F4360000}"/>
    <cellStyle name="Berechnung 2 4 3 2 3" xfId="14516" xr:uid="{00000000-0005-0000-0000-0000F5360000}"/>
    <cellStyle name="Berechnung 2 4 3 2 4" xfId="18608" xr:uid="{00000000-0005-0000-0000-0000F6360000}"/>
    <cellStyle name="Berechnung 2 4 3 2 5" xfId="22538" xr:uid="{00000000-0005-0000-0000-0000F7360000}"/>
    <cellStyle name="Berechnung 2 4 3 2 6" xfId="26564" xr:uid="{00000000-0005-0000-0000-0000F8360000}"/>
    <cellStyle name="Berechnung 2 4 3 2 7" xfId="30553" xr:uid="{00000000-0005-0000-0000-0000F9360000}"/>
    <cellStyle name="Berechnung 2 4 3 2 8" xfId="34384" xr:uid="{00000000-0005-0000-0000-0000FA360000}"/>
    <cellStyle name="Berechnung 2 4 3 2 9" xfId="38275" xr:uid="{00000000-0005-0000-0000-0000FB360000}"/>
    <cellStyle name="Berechnung 2 4 3 3" xfId="4453" xr:uid="{00000000-0005-0000-0000-0000FC360000}"/>
    <cellStyle name="Berechnung 2 4 3 3 10" xfId="41437" xr:uid="{00000000-0005-0000-0000-0000FD360000}"/>
    <cellStyle name="Berechnung 2 4 3 3 2" xfId="9981" xr:uid="{00000000-0005-0000-0000-0000FE360000}"/>
    <cellStyle name="Berechnung 2 4 3 3 3" xfId="13888" xr:uid="{00000000-0005-0000-0000-0000FF360000}"/>
    <cellStyle name="Berechnung 2 4 3 3 4" xfId="17980" xr:uid="{00000000-0005-0000-0000-000000370000}"/>
    <cellStyle name="Berechnung 2 4 3 3 5" xfId="21910" xr:uid="{00000000-0005-0000-0000-000001370000}"/>
    <cellStyle name="Berechnung 2 4 3 3 6" xfId="25936" xr:uid="{00000000-0005-0000-0000-000002370000}"/>
    <cellStyle name="Berechnung 2 4 3 3 7" xfId="29925" xr:uid="{00000000-0005-0000-0000-000003370000}"/>
    <cellStyle name="Berechnung 2 4 3 3 8" xfId="33756" xr:uid="{00000000-0005-0000-0000-000004370000}"/>
    <cellStyle name="Berechnung 2 4 3 3 9" xfId="37647" xr:uid="{00000000-0005-0000-0000-000005370000}"/>
    <cellStyle name="Berechnung 2 4 3 4" xfId="6162" xr:uid="{00000000-0005-0000-0000-000006370000}"/>
    <cellStyle name="Berechnung 2 4 3 4 10" xfId="43140" xr:uid="{00000000-0005-0000-0000-000007370000}"/>
    <cellStyle name="Berechnung 2 4 3 4 2" xfId="11691" xr:uid="{00000000-0005-0000-0000-000008370000}"/>
    <cellStyle name="Berechnung 2 4 3 4 3" xfId="15595" xr:uid="{00000000-0005-0000-0000-000009370000}"/>
    <cellStyle name="Berechnung 2 4 3 4 4" xfId="19689" xr:uid="{00000000-0005-0000-0000-00000A370000}"/>
    <cellStyle name="Berechnung 2 4 3 4 5" xfId="23616" xr:uid="{00000000-0005-0000-0000-00000B370000}"/>
    <cellStyle name="Berechnung 2 4 3 4 6" xfId="27643" xr:uid="{00000000-0005-0000-0000-00000C370000}"/>
    <cellStyle name="Berechnung 2 4 3 4 7" xfId="31628" xr:uid="{00000000-0005-0000-0000-00000D370000}"/>
    <cellStyle name="Berechnung 2 4 3 4 8" xfId="35461" xr:uid="{00000000-0005-0000-0000-00000E370000}"/>
    <cellStyle name="Berechnung 2 4 3 4 9" xfId="39350" xr:uid="{00000000-0005-0000-0000-00000F370000}"/>
    <cellStyle name="Berechnung 2 4 3 5" xfId="8315" xr:uid="{00000000-0005-0000-0000-000010370000}"/>
    <cellStyle name="Berechnung 2 4 3 6" xfId="12231" xr:uid="{00000000-0005-0000-0000-000011370000}"/>
    <cellStyle name="Berechnung 2 4 3 7" xfId="16324" xr:uid="{00000000-0005-0000-0000-000012370000}"/>
    <cellStyle name="Berechnung 2 4 3 8" xfId="20267" xr:uid="{00000000-0005-0000-0000-000013370000}"/>
    <cellStyle name="Berechnung 2 4 3 9" xfId="24285" xr:uid="{00000000-0005-0000-0000-000014370000}"/>
    <cellStyle name="Berechnung 2 4 4" xfId="3725" xr:uid="{00000000-0005-0000-0000-000015370000}"/>
    <cellStyle name="Berechnung 2 4 4 10" xfId="40709" xr:uid="{00000000-0005-0000-0000-000016370000}"/>
    <cellStyle name="Berechnung 2 4 4 2" xfId="9253" xr:uid="{00000000-0005-0000-0000-000017370000}"/>
    <cellStyle name="Berechnung 2 4 4 3" xfId="13160" xr:uid="{00000000-0005-0000-0000-000018370000}"/>
    <cellStyle name="Berechnung 2 4 4 4" xfId="17252" xr:uid="{00000000-0005-0000-0000-000019370000}"/>
    <cellStyle name="Berechnung 2 4 4 5" xfId="21182" xr:uid="{00000000-0005-0000-0000-00001A370000}"/>
    <cellStyle name="Berechnung 2 4 4 6" xfId="25208" xr:uid="{00000000-0005-0000-0000-00001B370000}"/>
    <cellStyle name="Berechnung 2 4 4 7" xfId="29197" xr:uid="{00000000-0005-0000-0000-00001C370000}"/>
    <cellStyle name="Berechnung 2 4 4 8" xfId="33028" xr:uid="{00000000-0005-0000-0000-00001D370000}"/>
    <cellStyle name="Berechnung 2 4 4 9" xfId="36919" xr:uid="{00000000-0005-0000-0000-00001E370000}"/>
    <cellStyle name="Berechnung 2 4 5" xfId="4229" xr:uid="{00000000-0005-0000-0000-00001F370000}"/>
    <cellStyle name="Berechnung 2 4 5 10" xfId="41213" xr:uid="{00000000-0005-0000-0000-000020370000}"/>
    <cellStyle name="Berechnung 2 4 5 2" xfId="9757" xr:uid="{00000000-0005-0000-0000-000021370000}"/>
    <cellStyle name="Berechnung 2 4 5 3" xfId="13664" xr:uid="{00000000-0005-0000-0000-000022370000}"/>
    <cellStyle name="Berechnung 2 4 5 4" xfId="17756" xr:uid="{00000000-0005-0000-0000-000023370000}"/>
    <cellStyle name="Berechnung 2 4 5 5" xfId="21686" xr:uid="{00000000-0005-0000-0000-000024370000}"/>
    <cellStyle name="Berechnung 2 4 5 6" xfId="25712" xr:uid="{00000000-0005-0000-0000-000025370000}"/>
    <cellStyle name="Berechnung 2 4 5 7" xfId="29701" xr:uid="{00000000-0005-0000-0000-000026370000}"/>
    <cellStyle name="Berechnung 2 4 5 8" xfId="33532" xr:uid="{00000000-0005-0000-0000-000027370000}"/>
    <cellStyle name="Berechnung 2 4 5 9" xfId="37423" xr:uid="{00000000-0005-0000-0000-000028370000}"/>
    <cellStyle name="Berechnung 2 4 6" xfId="3292" xr:uid="{00000000-0005-0000-0000-000029370000}"/>
    <cellStyle name="Berechnung 2 4 6 10" xfId="40321" xr:uid="{00000000-0005-0000-0000-00002A370000}"/>
    <cellStyle name="Berechnung 2 4 6 2" xfId="8827" xr:uid="{00000000-0005-0000-0000-00002B370000}"/>
    <cellStyle name="Berechnung 2 4 6 3" xfId="12743" xr:uid="{00000000-0005-0000-0000-00002C370000}"/>
    <cellStyle name="Berechnung 2 4 6 4" xfId="16836" xr:uid="{00000000-0005-0000-0000-00002D370000}"/>
    <cellStyle name="Berechnung 2 4 6 5" xfId="20779" xr:uid="{00000000-0005-0000-0000-00002E370000}"/>
    <cellStyle name="Berechnung 2 4 6 6" xfId="24797" xr:uid="{00000000-0005-0000-0000-00002F370000}"/>
    <cellStyle name="Berechnung 2 4 6 7" xfId="28801" xr:uid="{00000000-0005-0000-0000-000030370000}"/>
    <cellStyle name="Berechnung 2 4 6 8" xfId="32624" xr:uid="{00000000-0005-0000-0000-000031370000}"/>
    <cellStyle name="Berechnung 2 4 6 9" xfId="36531" xr:uid="{00000000-0005-0000-0000-000032370000}"/>
    <cellStyle name="Berechnung 2 4 7" xfId="5705" xr:uid="{00000000-0005-0000-0000-000033370000}"/>
    <cellStyle name="Berechnung 2 4 7 10" xfId="42689" xr:uid="{00000000-0005-0000-0000-000034370000}"/>
    <cellStyle name="Berechnung 2 4 7 2" xfId="11233" xr:uid="{00000000-0005-0000-0000-000035370000}"/>
    <cellStyle name="Berechnung 2 4 7 3" xfId="15140" xr:uid="{00000000-0005-0000-0000-000036370000}"/>
    <cellStyle name="Berechnung 2 4 7 4" xfId="19232" xr:uid="{00000000-0005-0000-0000-000037370000}"/>
    <cellStyle name="Berechnung 2 4 7 5" xfId="23162" xr:uid="{00000000-0005-0000-0000-000038370000}"/>
    <cellStyle name="Berechnung 2 4 7 6" xfId="27188" xr:uid="{00000000-0005-0000-0000-000039370000}"/>
    <cellStyle name="Berechnung 2 4 7 7" xfId="31177" xr:uid="{00000000-0005-0000-0000-00003A370000}"/>
    <cellStyle name="Berechnung 2 4 7 8" xfId="35008" xr:uid="{00000000-0005-0000-0000-00003B370000}"/>
    <cellStyle name="Berechnung 2 4 7 9" xfId="38899" xr:uid="{00000000-0005-0000-0000-00003C370000}"/>
    <cellStyle name="Berechnung 2 4 8" xfId="7884" xr:uid="{00000000-0005-0000-0000-00003D370000}"/>
    <cellStyle name="Berechnung 2 4 9" xfId="15998" xr:uid="{00000000-0005-0000-0000-00003E370000}"/>
    <cellStyle name="Berechnung 2 5" xfId="320" xr:uid="{00000000-0005-0000-0000-00003F370000}"/>
    <cellStyle name="Berechnung 2 5 10" xfId="27991" xr:uid="{00000000-0005-0000-0000-000040370000}"/>
    <cellStyle name="Berechnung 2 5 2" xfId="2782" xr:uid="{00000000-0005-0000-0000-000041370000}"/>
    <cellStyle name="Berechnung 2 5 2 10" xfId="28291" xr:uid="{00000000-0005-0000-0000-000042370000}"/>
    <cellStyle name="Berechnung 2 5 2 11" xfId="32114" xr:uid="{00000000-0005-0000-0000-000043370000}"/>
    <cellStyle name="Berechnung 2 5 2 12" xfId="36021" xr:uid="{00000000-0005-0000-0000-000044370000}"/>
    <cellStyle name="Berechnung 2 5 2 13" xfId="39811" xr:uid="{00000000-0005-0000-0000-000045370000}"/>
    <cellStyle name="Berechnung 2 5 2 2" xfId="5083" xr:uid="{00000000-0005-0000-0000-000046370000}"/>
    <cellStyle name="Berechnung 2 5 2 2 10" xfId="42067" xr:uid="{00000000-0005-0000-0000-000047370000}"/>
    <cellStyle name="Berechnung 2 5 2 2 2" xfId="10611" xr:uid="{00000000-0005-0000-0000-000048370000}"/>
    <cellStyle name="Berechnung 2 5 2 2 3" xfId="14518" xr:uid="{00000000-0005-0000-0000-000049370000}"/>
    <cellStyle name="Berechnung 2 5 2 2 4" xfId="18610" xr:uid="{00000000-0005-0000-0000-00004A370000}"/>
    <cellStyle name="Berechnung 2 5 2 2 5" xfId="22540" xr:uid="{00000000-0005-0000-0000-00004B370000}"/>
    <cellStyle name="Berechnung 2 5 2 2 6" xfId="26566" xr:uid="{00000000-0005-0000-0000-00004C370000}"/>
    <cellStyle name="Berechnung 2 5 2 2 7" xfId="30555" xr:uid="{00000000-0005-0000-0000-00004D370000}"/>
    <cellStyle name="Berechnung 2 5 2 2 8" xfId="34386" xr:uid="{00000000-0005-0000-0000-00004E370000}"/>
    <cellStyle name="Berechnung 2 5 2 2 9" xfId="38277" xr:uid="{00000000-0005-0000-0000-00004F370000}"/>
    <cellStyle name="Berechnung 2 5 2 3" xfId="4455" xr:uid="{00000000-0005-0000-0000-000050370000}"/>
    <cellStyle name="Berechnung 2 5 2 3 10" xfId="41439" xr:uid="{00000000-0005-0000-0000-000051370000}"/>
    <cellStyle name="Berechnung 2 5 2 3 2" xfId="9983" xr:uid="{00000000-0005-0000-0000-000052370000}"/>
    <cellStyle name="Berechnung 2 5 2 3 3" xfId="13890" xr:uid="{00000000-0005-0000-0000-000053370000}"/>
    <cellStyle name="Berechnung 2 5 2 3 4" xfId="17982" xr:uid="{00000000-0005-0000-0000-000054370000}"/>
    <cellStyle name="Berechnung 2 5 2 3 5" xfId="21912" xr:uid="{00000000-0005-0000-0000-000055370000}"/>
    <cellStyle name="Berechnung 2 5 2 3 6" xfId="25938" xr:uid="{00000000-0005-0000-0000-000056370000}"/>
    <cellStyle name="Berechnung 2 5 2 3 7" xfId="29927" xr:uid="{00000000-0005-0000-0000-000057370000}"/>
    <cellStyle name="Berechnung 2 5 2 3 8" xfId="33758" xr:uid="{00000000-0005-0000-0000-000058370000}"/>
    <cellStyle name="Berechnung 2 5 2 3 9" xfId="37649" xr:uid="{00000000-0005-0000-0000-000059370000}"/>
    <cellStyle name="Berechnung 2 5 2 4" xfId="6164" xr:uid="{00000000-0005-0000-0000-00005A370000}"/>
    <cellStyle name="Berechnung 2 5 2 4 10" xfId="43142" xr:uid="{00000000-0005-0000-0000-00005B370000}"/>
    <cellStyle name="Berechnung 2 5 2 4 2" xfId="11693" xr:uid="{00000000-0005-0000-0000-00005C370000}"/>
    <cellStyle name="Berechnung 2 5 2 4 3" xfId="15597" xr:uid="{00000000-0005-0000-0000-00005D370000}"/>
    <cellStyle name="Berechnung 2 5 2 4 4" xfId="19691" xr:uid="{00000000-0005-0000-0000-00005E370000}"/>
    <cellStyle name="Berechnung 2 5 2 4 5" xfId="23618" xr:uid="{00000000-0005-0000-0000-00005F370000}"/>
    <cellStyle name="Berechnung 2 5 2 4 6" xfId="27645" xr:uid="{00000000-0005-0000-0000-000060370000}"/>
    <cellStyle name="Berechnung 2 5 2 4 7" xfId="31630" xr:uid="{00000000-0005-0000-0000-000061370000}"/>
    <cellStyle name="Berechnung 2 5 2 4 8" xfId="35463" xr:uid="{00000000-0005-0000-0000-000062370000}"/>
    <cellStyle name="Berechnung 2 5 2 4 9" xfId="39352" xr:uid="{00000000-0005-0000-0000-000063370000}"/>
    <cellStyle name="Berechnung 2 5 2 5" xfId="8317" xr:uid="{00000000-0005-0000-0000-000064370000}"/>
    <cellStyle name="Berechnung 2 5 2 6" xfId="12233" xr:uid="{00000000-0005-0000-0000-000065370000}"/>
    <cellStyle name="Berechnung 2 5 2 7" xfId="16326" xr:uid="{00000000-0005-0000-0000-000066370000}"/>
    <cellStyle name="Berechnung 2 5 2 8" xfId="20269" xr:uid="{00000000-0005-0000-0000-000067370000}"/>
    <cellStyle name="Berechnung 2 5 2 9" xfId="24287" xr:uid="{00000000-0005-0000-0000-000068370000}"/>
    <cellStyle name="Berechnung 2 5 3" xfId="3727" xr:uid="{00000000-0005-0000-0000-000069370000}"/>
    <cellStyle name="Berechnung 2 5 3 10" xfId="40711" xr:uid="{00000000-0005-0000-0000-00006A370000}"/>
    <cellStyle name="Berechnung 2 5 3 2" xfId="9255" xr:uid="{00000000-0005-0000-0000-00006B370000}"/>
    <cellStyle name="Berechnung 2 5 3 3" xfId="13162" xr:uid="{00000000-0005-0000-0000-00006C370000}"/>
    <cellStyle name="Berechnung 2 5 3 4" xfId="17254" xr:uid="{00000000-0005-0000-0000-00006D370000}"/>
    <cellStyle name="Berechnung 2 5 3 5" xfId="21184" xr:uid="{00000000-0005-0000-0000-00006E370000}"/>
    <cellStyle name="Berechnung 2 5 3 6" xfId="25210" xr:uid="{00000000-0005-0000-0000-00006F370000}"/>
    <cellStyle name="Berechnung 2 5 3 7" xfId="29199" xr:uid="{00000000-0005-0000-0000-000070370000}"/>
    <cellStyle name="Berechnung 2 5 3 8" xfId="33030" xr:uid="{00000000-0005-0000-0000-000071370000}"/>
    <cellStyle name="Berechnung 2 5 3 9" xfId="36921" xr:uid="{00000000-0005-0000-0000-000072370000}"/>
    <cellStyle name="Berechnung 2 5 4" xfId="4227" xr:uid="{00000000-0005-0000-0000-000073370000}"/>
    <cellStyle name="Berechnung 2 5 4 10" xfId="41211" xr:uid="{00000000-0005-0000-0000-000074370000}"/>
    <cellStyle name="Berechnung 2 5 4 2" xfId="9755" xr:uid="{00000000-0005-0000-0000-000075370000}"/>
    <cellStyle name="Berechnung 2 5 4 3" xfId="13662" xr:uid="{00000000-0005-0000-0000-000076370000}"/>
    <cellStyle name="Berechnung 2 5 4 4" xfId="17754" xr:uid="{00000000-0005-0000-0000-000077370000}"/>
    <cellStyle name="Berechnung 2 5 4 5" xfId="21684" xr:uid="{00000000-0005-0000-0000-000078370000}"/>
    <cellStyle name="Berechnung 2 5 4 6" xfId="25710" xr:uid="{00000000-0005-0000-0000-000079370000}"/>
    <cellStyle name="Berechnung 2 5 4 7" xfId="29699" xr:uid="{00000000-0005-0000-0000-00007A370000}"/>
    <cellStyle name="Berechnung 2 5 4 8" xfId="33530" xr:uid="{00000000-0005-0000-0000-00007B370000}"/>
    <cellStyle name="Berechnung 2 5 4 9" xfId="37421" xr:uid="{00000000-0005-0000-0000-00007C370000}"/>
    <cellStyle name="Berechnung 2 5 5" xfId="3294" xr:uid="{00000000-0005-0000-0000-00007D370000}"/>
    <cellStyle name="Berechnung 2 5 5 10" xfId="40323" xr:uid="{00000000-0005-0000-0000-00007E370000}"/>
    <cellStyle name="Berechnung 2 5 5 2" xfId="8829" xr:uid="{00000000-0005-0000-0000-00007F370000}"/>
    <cellStyle name="Berechnung 2 5 5 3" xfId="12745" xr:uid="{00000000-0005-0000-0000-000080370000}"/>
    <cellStyle name="Berechnung 2 5 5 4" xfId="16838" xr:uid="{00000000-0005-0000-0000-000081370000}"/>
    <cellStyle name="Berechnung 2 5 5 5" xfId="20781" xr:uid="{00000000-0005-0000-0000-000082370000}"/>
    <cellStyle name="Berechnung 2 5 5 6" xfId="24799" xr:uid="{00000000-0005-0000-0000-000083370000}"/>
    <cellStyle name="Berechnung 2 5 5 7" xfId="28803" xr:uid="{00000000-0005-0000-0000-000084370000}"/>
    <cellStyle name="Berechnung 2 5 5 8" xfId="32626" xr:uid="{00000000-0005-0000-0000-000085370000}"/>
    <cellStyle name="Berechnung 2 5 5 9" xfId="36533" xr:uid="{00000000-0005-0000-0000-000086370000}"/>
    <cellStyle name="Berechnung 2 5 6" xfId="5707" xr:uid="{00000000-0005-0000-0000-000087370000}"/>
    <cellStyle name="Berechnung 2 5 6 10" xfId="42691" xr:uid="{00000000-0005-0000-0000-000088370000}"/>
    <cellStyle name="Berechnung 2 5 6 2" xfId="11235" xr:uid="{00000000-0005-0000-0000-000089370000}"/>
    <cellStyle name="Berechnung 2 5 6 3" xfId="15142" xr:uid="{00000000-0005-0000-0000-00008A370000}"/>
    <cellStyle name="Berechnung 2 5 6 4" xfId="19234" xr:uid="{00000000-0005-0000-0000-00008B370000}"/>
    <cellStyle name="Berechnung 2 5 6 5" xfId="23164" xr:uid="{00000000-0005-0000-0000-00008C370000}"/>
    <cellStyle name="Berechnung 2 5 6 6" xfId="27190" xr:uid="{00000000-0005-0000-0000-00008D370000}"/>
    <cellStyle name="Berechnung 2 5 6 7" xfId="31179" xr:uid="{00000000-0005-0000-0000-00008E370000}"/>
    <cellStyle name="Berechnung 2 5 6 8" xfId="35010" xr:uid="{00000000-0005-0000-0000-00008F370000}"/>
    <cellStyle name="Berechnung 2 5 6 9" xfId="38901" xr:uid="{00000000-0005-0000-0000-000090370000}"/>
    <cellStyle name="Berechnung 2 5 7" xfId="7882" xr:uid="{00000000-0005-0000-0000-000091370000}"/>
    <cellStyle name="Berechnung 2 5 8" xfId="15996" xr:uid="{00000000-0005-0000-0000-000092370000}"/>
    <cellStyle name="Berechnung 2 5 9" xfId="8121" xr:uid="{00000000-0005-0000-0000-000093370000}"/>
    <cellStyle name="Berechnung 2 6" xfId="2775" xr:uid="{00000000-0005-0000-0000-000094370000}"/>
    <cellStyle name="Berechnung 2 6 10" xfId="28284" xr:uid="{00000000-0005-0000-0000-000095370000}"/>
    <cellStyle name="Berechnung 2 6 11" xfId="32107" xr:uid="{00000000-0005-0000-0000-000096370000}"/>
    <cellStyle name="Berechnung 2 6 12" xfId="36014" xr:uid="{00000000-0005-0000-0000-000097370000}"/>
    <cellStyle name="Berechnung 2 6 13" xfId="39804" xr:uid="{00000000-0005-0000-0000-000098370000}"/>
    <cellStyle name="Berechnung 2 6 2" xfId="5076" xr:uid="{00000000-0005-0000-0000-000099370000}"/>
    <cellStyle name="Berechnung 2 6 2 10" xfId="42060" xr:uid="{00000000-0005-0000-0000-00009A370000}"/>
    <cellStyle name="Berechnung 2 6 2 2" xfId="10604" xr:uid="{00000000-0005-0000-0000-00009B370000}"/>
    <cellStyle name="Berechnung 2 6 2 3" xfId="14511" xr:uid="{00000000-0005-0000-0000-00009C370000}"/>
    <cellStyle name="Berechnung 2 6 2 4" xfId="18603" xr:uid="{00000000-0005-0000-0000-00009D370000}"/>
    <cellStyle name="Berechnung 2 6 2 5" xfId="22533" xr:uid="{00000000-0005-0000-0000-00009E370000}"/>
    <cellStyle name="Berechnung 2 6 2 6" xfId="26559" xr:uid="{00000000-0005-0000-0000-00009F370000}"/>
    <cellStyle name="Berechnung 2 6 2 7" xfId="30548" xr:uid="{00000000-0005-0000-0000-0000A0370000}"/>
    <cellStyle name="Berechnung 2 6 2 8" xfId="34379" xr:uid="{00000000-0005-0000-0000-0000A1370000}"/>
    <cellStyle name="Berechnung 2 6 2 9" xfId="38270" xr:uid="{00000000-0005-0000-0000-0000A2370000}"/>
    <cellStyle name="Berechnung 2 6 3" xfId="4448" xr:uid="{00000000-0005-0000-0000-0000A3370000}"/>
    <cellStyle name="Berechnung 2 6 3 10" xfId="41432" xr:uid="{00000000-0005-0000-0000-0000A4370000}"/>
    <cellStyle name="Berechnung 2 6 3 2" xfId="9976" xr:uid="{00000000-0005-0000-0000-0000A5370000}"/>
    <cellStyle name="Berechnung 2 6 3 3" xfId="13883" xr:uid="{00000000-0005-0000-0000-0000A6370000}"/>
    <cellStyle name="Berechnung 2 6 3 4" xfId="17975" xr:uid="{00000000-0005-0000-0000-0000A7370000}"/>
    <cellStyle name="Berechnung 2 6 3 5" xfId="21905" xr:uid="{00000000-0005-0000-0000-0000A8370000}"/>
    <cellStyle name="Berechnung 2 6 3 6" xfId="25931" xr:uid="{00000000-0005-0000-0000-0000A9370000}"/>
    <cellStyle name="Berechnung 2 6 3 7" xfId="29920" xr:uid="{00000000-0005-0000-0000-0000AA370000}"/>
    <cellStyle name="Berechnung 2 6 3 8" xfId="33751" xr:uid="{00000000-0005-0000-0000-0000AB370000}"/>
    <cellStyle name="Berechnung 2 6 3 9" xfId="37642" xr:uid="{00000000-0005-0000-0000-0000AC370000}"/>
    <cellStyle name="Berechnung 2 6 4" xfId="6157" xr:uid="{00000000-0005-0000-0000-0000AD370000}"/>
    <cellStyle name="Berechnung 2 6 4 10" xfId="43135" xr:uid="{00000000-0005-0000-0000-0000AE370000}"/>
    <cellStyle name="Berechnung 2 6 4 2" xfId="11686" xr:uid="{00000000-0005-0000-0000-0000AF370000}"/>
    <cellStyle name="Berechnung 2 6 4 3" xfId="15590" xr:uid="{00000000-0005-0000-0000-0000B0370000}"/>
    <cellStyle name="Berechnung 2 6 4 4" xfId="19684" xr:uid="{00000000-0005-0000-0000-0000B1370000}"/>
    <cellStyle name="Berechnung 2 6 4 5" xfId="23611" xr:uid="{00000000-0005-0000-0000-0000B2370000}"/>
    <cellStyle name="Berechnung 2 6 4 6" xfId="27638" xr:uid="{00000000-0005-0000-0000-0000B3370000}"/>
    <cellStyle name="Berechnung 2 6 4 7" xfId="31623" xr:uid="{00000000-0005-0000-0000-0000B4370000}"/>
    <cellStyle name="Berechnung 2 6 4 8" xfId="35456" xr:uid="{00000000-0005-0000-0000-0000B5370000}"/>
    <cellStyle name="Berechnung 2 6 4 9" xfId="39345" xr:uid="{00000000-0005-0000-0000-0000B6370000}"/>
    <cellStyle name="Berechnung 2 6 5" xfId="8310" xr:uid="{00000000-0005-0000-0000-0000B7370000}"/>
    <cellStyle name="Berechnung 2 6 6" xfId="12226" xr:uid="{00000000-0005-0000-0000-0000B8370000}"/>
    <cellStyle name="Berechnung 2 6 7" xfId="16319" xr:uid="{00000000-0005-0000-0000-0000B9370000}"/>
    <cellStyle name="Berechnung 2 6 8" xfId="20262" xr:uid="{00000000-0005-0000-0000-0000BA370000}"/>
    <cellStyle name="Berechnung 2 6 9" xfId="24280" xr:uid="{00000000-0005-0000-0000-0000BB370000}"/>
    <cellStyle name="Berechnung 2 7" xfId="3720" xr:uid="{00000000-0005-0000-0000-0000BC370000}"/>
    <cellStyle name="Berechnung 2 7 10" xfId="40704" xr:uid="{00000000-0005-0000-0000-0000BD370000}"/>
    <cellStyle name="Berechnung 2 7 2" xfId="9248" xr:uid="{00000000-0005-0000-0000-0000BE370000}"/>
    <cellStyle name="Berechnung 2 7 3" xfId="13155" xr:uid="{00000000-0005-0000-0000-0000BF370000}"/>
    <cellStyle name="Berechnung 2 7 4" xfId="17247" xr:uid="{00000000-0005-0000-0000-0000C0370000}"/>
    <cellStyle name="Berechnung 2 7 5" xfId="21177" xr:uid="{00000000-0005-0000-0000-0000C1370000}"/>
    <cellStyle name="Berechnung 2 7 6" xfId="25203" xr:uid="{00000000-0005-0000-0000-0000C2370000}"/>
    <cellStyle name="Berechnung 2 7 7" xfId="29192" xr:uid="{00000000-0005-0000-0000-0000C3370000}"/>
    <cellStyle name="Berechnung 2 7 8" xfId="33023" xr:uid="{00000000-0005-0000-0000-0000C4370000}"/>
    <cellStyle name="Berechnung 2 7 9" xfId="36914" xr:uid="{00000000-0005-0000-0000-0000C5370000}"/>
    <cellStyle name="Berechnung 2 8" xfId="4234" xr:uid="{00000000-0005-0000-0000-0000C6370000}"/>
    <cellStyle name="Berechnung 2 8 10" xfId="41218" xr:uid="{00000000-0005-0000-0000-0000C7370000}"/>
    <cellStyle name="Berechnung 2 8 2" xfId="9762" xr:uid="{00000000-0005-0000-0000-0000C8370000}"/>
    <cellStyle name="Berechnung 2 8 3" xfId="13669" xr:uid="{00000000-0005-0000-0000-0000C9370000}"/>
    <cellStyle name="Berechnung 2 8 4" xfId="17761" xr:uid="{00000000-0005-0000-0000-0000CA370000}"/>
    <cellStyle name="Berechnung 2 8 5" xfId="21691" xr:uid="{00000000-0005-0000-0000-0000CB370000}"/>
    <cellStyle name="Berechnung 2 8 6" xfId="25717" xr:uid="{00000000-0005-0000-0000-0000CC370000}"/>
    <cellStyle name="Berechnung 2 8 7" xfId="29706" xr:uid="{00000000-0005-0000-0000-0000CD370000}"/>
    <cellStyle name="Berechnung 2 8 8" xfId="33537" xr:uid="{00000000-0005-0000-0000-0000CE370000}"/>
    <cellStyle name="Berechnung 2 8 9" xfId="37428" xr:uid="{00000000-0005-0000-0000-0000CF370000}"/>
    <cellStyle name="Berechnung 2 9" xfId="3287" xr:uid="{00000000-0005-0000-0000-0000D0370000}"/>
    <cellStyle name="Berechnung 2 9 10" xfId="40316" xr:uid="{00000000-0005-0000-0000-0000D1370000}"/>
    <cellStyle name="Berechnung 2 9 2" xfId="8822" xr:uid="{00000000-0005-0000-0000-0000D2370000}"/>
    <cellStyle name="Berechnung 2 9 3" xfId="12738" xr:uid="{00000000-0005-0000-0000-0000D3370000}"/>
    <cellStyle name="Berechnung 2 9 4" xfId="16831" xr:uid="{00000000-0005-0000-0000-0000D4370000}"/>
    <cellStyle name="Berechnung 2 9 5" xfId="20774" xr:uid="{00000000-0005-0000-0000-0000D5370000}"/>
    <cellStyle name="Berechnung 2 9 6" xfId="24792" xr:uid="{00000000-0005-0000-0000-0000D6370000}"/>
    <cellStyle name="Berechnung 2 9 7" xfId="28796" xr:uid="{00000000-0005-0000-0000-0000D7370000}"/>
    <cellStyle name="Berechnung 2 9 8" xfId="32619" xr:uid="{00000000-0005-0000-0000-0000D8370000}"/>
    <cellStyle name="Berechnung 2 9 9" xfId="36526" xr:uid="{00000000-0005-0000-0000-0000D9370000}"/>
    <cellStyle name="Berechnung 3" xfId="321" xr:uid="{00000000-0005-0000-0000-0000DA370000}"/>
    <cellStyle name="Berechnung 3 10" xfId="5708" xr:uid="{00000000-0005-0000-0000-0000DB370000}"/>
    <cellStyle name="Berechnung 3 10 10" xfId="42692" xr:uid="{00000000-0005-0000-0000-0000DC370000}"/>
    <cellStyle name="Berechnung 3 10 2" xfId="11236" xr:uid="{00000000-0005-0000-0000-0000DD370000}"/>
    <cellStyle name="Berechnung 3 10 3" xfId="15143" xr:uid="{00000000-0005-0000-0000-0000DE370000}"/>
    <cellStyle name="Berechnung 3 10 4" xfId="19235" xr:uid="{00000000-0005-0000-0000-0000DF370000}"/>
    <cellStyle name="Berechnung 3 10 5" xfId="23165" xr:uid="{00000000-0005-0000-0000-0000E0370000}"/>
    <cellStyle name="Berechnung 3 10 6" xfId="27191" xr:uid="{00000000-0005-0000-0000-0000E1370000}"/>
    <cellStyle name="Berechnung 3 10 7" xfId="31180" xr:uid="{00000000-0005-0000-0000-0000E2370000}"/>
    <cellStyle name="Berechnung 3 10 8" xfId="35011" xr:uid="{00000000-0005-0000-0000-0000E3370000}"/>
    <cellStyle name="Berechnung 3 10 9" xfId="38902" xr:uid="{00000000-0005-0000-0000-0000E4370000}"/>
    <cellStyle name="Berechnung 3 11" xfId="7881" xr:uid="{00000000-0005-0000-0000-0000E5370000}"/>
    <cellStyle name="Berechnung 3 12" xfId="15995" xr:uid="{00000000-0005-0000-0000-0000E6370000}"/>
    <cellStyle name="Berechnung 3 13" xfId="7194" xr:uid="{00000000-0005-0000-0000-0000E7370000}"/>
    <cellStyle name="Berechnung 3 14" xfId="27990" xr:uid="{00000000-0005-0000-0000-0000E8370000}"/>
    <cellStyle name="Berechnung 3 2" xfId="322" xr:uid="{00000000-0005-0000-0000-0000E9370000}"/>
    <cellStyle name="Berechnung 3 2 10" xfId="7195" xr:uid="{00000000-0005-0000-0000-0000EA370000}"/>
    <cellStyle name="Berechnung 3 2 11" xfId="27989" xr:uid="{00000000-0005-0000-0000-0000EB370000}"/>
    <cellStyle name="Berechnung 3 2 2" xfId="323" xr:uid="{00000000-0005-0000-0000-0000EC370000}"/>
    <cellStyle name="Berechnung 3 2 2 10" xfId="27988" xr:uid="{00000000-0005-0000-0000-0000ED370000}"/>
    <cellStyle name="Berechnung 3 2 2 2" xfId="2785" xr:uid="{00000000-0005-0000-0000-0000EE370000}"/>
    <cellStyle name="Berechnung 3 2 2 2 10" xfId="28294" xr:uid="{00000000-0005-0000-0000-0000EF370000}"/>
    <cellStyle name="Berechnung 3 2 2 2 11" xfId="32117" xr:uid="{00000000-0005-0000-0000-0000F0370000}"/>
    <cellStyle name="Berechnung 3 2 2 2 12" xfId="36024" xr:uid="{00000000-0005-0000-0000-0000F1370000}"/>
    <cellStyle name="Berechnung 3 2 2 2 13" xfId="39814" xr:uid="{00000000-0005-0000-0000-0000F2370000}"/>
    <cellStyle name="Berechnung 3 2 2 2 2" xfId="5086" xr:uid="{00000000-0005-0000-0000-0000F3370000}"/>
    <cellStyle name="Berechnung 3 2 2 2 2 10" xfId="42070" xr:uid="{00000000-0005-0000-0000-0000F4370000}"/>
    <cellStyle name="Berechnung 3 2 2 2 2 2" xfId="10614" xr:uid="{00000000-0005-0000-0000-0000F5370000}"/>
    <cellStyle name="Berechnung 3 2 2 2 2 3" xfId="14521" xr:uid="{00000000-0005-0000-0000-0000F6370000}"/>
    <cellStyle name="Berechnung 3 2 2 2 2 4" xfId="18613" xr:uid="{00000000-0005-0000-0000-0000F7370000}"/>
    <cellStyle name="Berechnung 3 2 2 2 2 5" xfId="22543" xr:uid="{00000000-0005-0000-0000-0000F8370000}"/>
    <cellStyle name="Berechnung 3 2 2 2 2 6" xfId="26569" xr:uid="{00000000-0005-0000-0000-0000F9370000}"/>
    <cellStyle name="Berechnung 3 2 2 2 2 7" xfId="30558" xr:uid="{00000000-0005-0000-0000-0000FA370000}"/>
    <cellStyle name="Berechnung 3 2 2 2 2 8" xfId="34389" xr:uid="{00000000-0005-0000-0000-0000FB370000}"/>
    <cellStyle name="Berechnung 3 2 2 2 2 9" xfId="38280" xr:uid="{00000000-0005-0000-0000-0000FC370000}"/>
    <cellStyle name="Berechnung 3 2 2 2 3" xfId="4458" xr:uid="{00000000-0005-0000-0000-0000FD370000}"/>
    <cellStyle name="Berechnung 3 2 2 2 3 10" xfId="41442" xr:uid="{00000000-0005-0000-0000-0000FE370000}"/>
    <cellStyle name="Berechnung 3 2 2 2 3 2" xfId="9986" xr:uid="{00000000-0005-0000-0000-0000FF370000}"/>
    <cellStyle name="Berechnung 3 2 2 2 3 3" xfId="13893" xr:uid="{00000000-0005-0000-0000-000000380000}"/>
    <cellStyle name="Berechnung 3 2 2 2 3 4" xfId="17985" xr:uid="{00000000-0005-0000-0000-000001380000}"/>
    <cellStyle name="Berechnung 3 2 2 2 3 5" xfId="21915" xr:uid="{00000000-0005-0000-0000-000002380000}"/>
    <cellStyle name="Berechnung 3 2 2 2 3 6" xfId="25941" xr:uid="{00000000-0005-0000-0000-000003380000}"/>
    <cellStyle name="Berechnung 3 2 2 2 3 7" xfId="29930" xr:uid="{00000000-0005-0000-0000-000004380000}"/>
    <cellStyle name="Berechnung 3 2 2 2 3 8" xfId="33761" xr:uid="{00000000-0005-0000-0000-000005380000}"/>
    <cellStyle name="Berechnung 3 2 2 2 3 9" xfId="37652" xr:uid="{00000000-0005-0000-0000-000006380000}"/>
    <cellStyle name="Berechnung 3 2 2 2 4" xfId="6167" xr:uid="{00000000-0005-0000-0000-000007380000}"/>
    <cellStyle name="Berechnung 3 2 2 2 4 10" xfId="43145" xr:uid="{00000000-0005-0000-0000-000008380000}"/>
    <cellStyle name="Berechnung 3 2 2 2 4 2" xfId="11696" xr:uid="{00000000-0005-0000-0000-000009380000}"/>
    <cellStyle name="Berechnung 3 2 2 2 4 3" xfId="15600" xr:uid="{00000000-0005-0000-0000-00000A380000}"/>
    <cellStyle name="Berechnung 3 2 2 2 4 4" xfId="19694" xr:uid="{00000000-0005-0000-0000-00000B380000}"/>
    <cellStyle name="Berechnung 3 2 2 2 4 5" xfId="23621" xr:uid="{00000000-0005-0000-0000-00000C380000}"/>
    <cellStyle name="Berechnung 3 2 2 2 4 6" xfId="27648" xr:uid="{00000000-0005-0000-0000-00000D380000}"/>
    <cellStyle name="Berechnung 3 2 2 2 4 7" xfId="31633" xr:uid="{00000000-0005-0000-0000-00000E380000}"/>
    <cellStyle name="Berechnung 3 2 2 2 4 8" xfId="35466" xr:uid="{00000000-0005-0000-0000-00000F380000}"/>
    <cellStyle name="Berechnung 3 2 2 2 4 9" xfId="39355" xr:uid="{00000000-0005-0000-0000-000010380000}"/>
    <cellStyle name="Berechnung 3 2 2 2 5" xfId="8320" xr:uid="{00000000-0005-0000-0000-000011380000}"/>
    <cellStyle name="Berechnung 3 2 2 2 6" xfId="12236" xr:uid="{00000000-0005-0000-0000-000012380000}"/>
    <cellStyle name="Berechnung 3 2 2 2 7" xfId="16329" xr:uid="{00000000-0005-0000-0000-000013380000}"/>
    <cellStyle name="Berechnung 3 2 2 2 8" xfId="20272" xr:uid="{00000000-0005-0000-0000-000014380000}"/>
    <cellStyle name="Berechnung 3 2 2 2 9" xfId="24290" xr:uid="{00000000-0005-0000-0000-000015380000}"/>
    <cellStyle name="Berechnung 3 2 2 3" xfId="3730" xr:uid="{00000000-0005-0000-0000-000016380000}"/>
    <cellStyle name="Berechnung 3 2 2 3 10" xfId="40714" xr:uid="{00000000-0005-0000-0000-000017380000}"/>
    <cellStyle name="Berechnung 3 2 2 3 2" xfId="9258" xr:uid="{00000000-0005-0000-0000-000018380000}"/>
    <cellStyle name="Berechnung 3 2 2 3 3" xfId="13165" xr:uid="{00000000-0005-0000-0000-000019380000}"/>
    <cellStyle name="Berechnung 3 2 2 3 4" xfId="17257" xr:uid="{00000000-0005-0000-0000-00001A380000}"/>
    <cellStyle name="Berechnung 3 2 2 3 5" xfId="21187" xr:uid="{00000000-0005-0000-0000-00001B380000}"/>
    <cellStyle name="Berechnung 3 2 2 3 6" xfId="25213" xr:uid="{00000000-0005-0000-0000-00001C380000}"/>
    <cellStyle name="Berechnung 3 2 2 3 7" xfId="29202" xr:uid="{00000000-0005-0000-0000-00001D380000}"/>
    <cellStyle name="Berechnung 3 2 2 3 8" xfId="33033" xr:uid="{00000000-0005-0000-0000-00001E380000}"/>
    <cellStyle name="Berechnung 3 2 2 3 9" xfId="36924" xr:uid="{00000000-0005-0000-0000-00001F380000}"/>
    <cellStyle name="Berechnung 3 2 2 4" xfId="4224" xr:uid="{00000000-0005-0000-0000-000020380000}"/>
    <cellStyle name="Berechnung 3 2 2 4 10" xfId="41208" xr:uid="{00000000-0005-0000-0000-000021380000}"/>
    <cellStyle name="Berechnung 3 2 2 4 2" xfId="9752" xr:uid="{00000000-0005-0000-0000-000022380000}"/>
    <cellStyle name="Berechnung 3 2 2 4 3" xfId="13659" xr:uid="{00000000-0005-0000-0000-000023380000}"/>
    <cellStyle name="Berechnung 3 2 2 4 4" xfId="17751" xr:uid="{00000000-0005-0000-0000-000024380000}"/>
    <cellStyle name="Berechnung 3 2 2 4 5" xfId="21681" xr:uid="{00000000-0005-0000-0000-000025380000}"/>
    <cellStyle name="Berechnung 3 2 2 4 6" xfId="25707" xr:uid="{00000000-0005-0000-0000-000026380000}"/>
    <cellStyle name="Berechnung 3 2 2 4 7" xfId="29696" xr:uid="{00000000-0005-0000-0000-000027380000}"/>
    <cellStyle name="Berechnung 3 2 2 4 8" xfId="33527" xr:uid="{00000000-0005-0000-0000-000028380000}"/>
    <cellStyle name="Berechnung 3 2 2 4 9" xfId="37418" xr:uid="{00000000-0005-0000-0000-000029380000}"/>
    <cellStyle name="Berechnung 3 2 2 5" xfId="3297" xr:uid="{00000000-0005-0000-0000-00002A380000}"/>
    <cellStyle name="Berechnung 3 2 2 5 10" xfId="40326" xr:uid="{00000000-0005-0000-0000-00002B380000}"/>
    <cellStyle name="Berechnung 3 2 2 5 2" xfId="8832" xr:uid="{00000000-0005-0000-0000-00002C380000}"/>
    <cellStyle name="Berechnung 3 2 2 5 3" xfId="12748" xr:uid="{00000000-0005-0000-0000-00002D380000}"/>
    <cellStyle name="Berechnung 3 2 2 5 4" xfId="16841" xr:uid="{00000000-0005-0000-0000-00002E380000}"/>
    <cellStyle name="Berechnung 3 2 2 5 5" xfId="20784" xr:uid="{00000000-0005-0000-0000-00002F380000}"/>
    <cellStyle name="Berechnung 3 2 2 5 6" xfId="24802" xr:uid="{00000000-0005-0000-0000-000030380000}"/>
    <cellStyle name="Berechnung 3 2 2 5 7" xfId="28806" xr:uid="{00000000-0005-0000-0000-000031380000}"/>
    <cellStyle name="Berechnung 3 2 2 5 8" xfId="32629" xr:uid="{00000000-0005-0000-0000-000032380000}"/>
    <cellStyle name="Berechnung 3 2 2 5 9" xfId="36536" xr:uid="{00000000-0005-0000-0000-000033380000}"/>
    <cellStyle name="Berechnung 3 2 2 6" xfId="5710" xr:uid="{00000000-0005-0000-0000-000034380000}"/>
    <cellStyle name="Berechnung 3 2 2 6 10" xfId="42694" xr:uid="{00000000-0005-0000-0000-000035380000}"/>
    <cellStyle name="Berechnung 3 2 2 6 2" xfId="11238" xr:uid="{00000000-0005-0000-0000-000036380000}"/>
    <cellStyle name="Berechnung 3 2 2 6 3" xfId="15145" xr:uid="{00000000-0005-0000-0000-000037380000}"/>
    <cellStyle name="Berechnung 3 2 2 6 4" xfId="19237" xr:uid="{00000000-0005-0000-0000-000038380000}"/>
    <cellStyle name="Berechnung 3 2 2 6 5" xfId="23167" xr:uid="{00000000-0005-0000-0000-000039380000}"/>
    <cellStyle name="Berechnung 3 2 2 6 6" xfId="27193" xr:uid="{00000000-0005-0000-0000-00003A380000}"/>
    <cellStyle name="Berechnung 3 2 2 6 7" xfId="31182" xr:uid="{00000000-0005-0000-0000-00003B380000}"/>
    <cellStyle name="Berechnung 3 2 2 6 8" xfId="35013" xr:uid="{00000000-0005-0000-0000-00003C380000}"/>
    <cellStyle name="Berechnung 3 2 2 6 9" xfId="38904" xr:uid="{00000000-0005-0000-0000-00003D380000}"/>
    <cellStyle name="Berechnung 3 2 2 7" xfId="7879" xr:uid="{00000000-0005-0000-0000-00003E380000}"/>
    <cellStyle name="Berechnung 3 2 2 8" xfId="15993" xr:uid="{00000000-0005-0000-0000-00003F380000}"/>
    <cellStyle name="Berechnung 3 2 2 9" xfId="16165" xr:uid="{00000000-0005-0000-0000-000040380000}"/>
    <cellStyle name="Berechnung 3 2 3" xfId="2784" xr:uid="{00000000-0005-0000-0000-000041380000}"/>
    <cellStyle name="Berechnung 3 2 3 10" xfId="28293" xr:uid="{00000000-0005-0000-0000-000042380000}"/>
    <cellStyle name="Berechnung 3 2 3 11" xfId="32116" xr:uid="{00000000-0005-0000-0000-000043380000}"/>
    <cellStyle name="Berechnung 3 2 3 12" xfId="36023" xr:uid="{00000000-0005-0000-0000-000044380000}"/>
    <cellStyle name="Berechnung 3 2 3 13" xfId="39813" xr:uid="{00000000-0005-0000-0000-000045380000}"/>
    <cellStyle name="Berechnung 3 2 3 2" xfId="5085" xr:uid="{00000000-0005-0000-0000-000046380000}"/>
    <cellStyle name="Berechnung 3 2 3 2 10" xfId="42069" xr:uid="{00000000-0005-0000-0000-000047380000}"/>
    <cellStyle name="Berechnung 3 2 3 2 2" xfId="10613" xr:uid="{00000000-0005-0000-0000-000048380000}"/>
    <cellStyle name="Berechnung 3 2 3 2 3" xfId="14520" xr:uid="{00000000-0005-0000-0000-000049380000}"/>
    <cellStyle name="Berechnung 3 2 3 2 4" xfId="18612" xr:uid="{00000000-0005-0000-0000-00004A380000}"/>
    <cellStyle name="Berechnung 3 2 3 2 5" xfId="22542" xr:uid="{00000000-0005-0000-0000-00004B380000}"/>
    <cellStyle name="Berechnung 3 2 3 2 6" xfId="26568" xr:uid="{00000000-0005-0000-0000-00004C380000}"/>
    <cellStyle name="Berechnung 3 2 3 2 7" xfId="30557" xr:uid="{00000000-0005-0000-0000-00004D380000}"/>
    <cellStyle name="Berechnung 3 2 3 2 8" xfId="34388" xr:uid="{00000000-0005-0000-0000-00004E380000}"/>
    <cellStyle name="Berechnung 3 2 3 2 9" xfId="38279" xr:uid="{00000000-0005-0000-0000-00004F380000}"/>
    <cellStyle name="Berechnung 3 2 3 3" xfId="4457" xr:uid="{00000000-0005-0000-0000-000050380000}"/>
    <cellStyle name="Berechnung 3 2 3 3 10" xfId="41441" xr:uid="{00000000-0005-0000-0000-000051380000}"/>
    <cellStyle name="Berechnung 3 2 3 3 2" xfId="9985" xr:uid="{00000000-0005-0000-0000-000052380000}"/>
    <cellStyle name="Berechnung 3 2 3 3 3" xfId="13892" xr:uid="{00000000-0005-0000-0000-000053380000}"/>
    <cellStyle name="Berechnung 3 2 3 3 4" xfId="17984" xr:uid="{00000000-0005-0000-0000-000054380000}"/>
    <cellStyle name="Berechnung 3 2 3 3 5" xfId="21914" xr:uid="{00000000-0005-0000-0000-000055380000}"/>
    <cellStyle name="Berechnung 3 2 3 3 6" xfId="25940" xr:uid="{00000000-0005-0000-0000-000056380000}"/>
    <cellStyle name="Berechnung 3 2 3 3 7" xfId="29929" xr:uid="{00000000-0005-0000-0000-000057380000}"/>
    <cellStyle name="Berechnung 3 2 3 3 8" xfId="33760" xr:uid="{00000000-0005-0000-0000-000058380000}"/>
    <cellStyle name="Berechnung 3 2 3 3 9" xfId="37651" xr:uid="{00000000-0005-0000-0000-000059380000}"/>
    <cellStyle name="Berechnung 3 2 3 4" xfId="6166" xr:uid="{00000000-0005-0000-0000-00005A380000}"/>
    <cellStyle name="Berechnung 3 2 3 4 10" xfId="43144" xr:uid="{00000000-0005-0000-0000-00005B380000}"/>
    <cellStyle name="Berechnung 3 2 3 4 2" xfId="11695" xr:uid="{00000000-0005-0000-0000-00005C380000}"/>
    <cellStyle name="Berechnung 3 2 3 4 3" xfId="15599" xr:uid="{00000000-0005-0000-0000-00005D380000}"/>
    <cellStyle name="Berechnung 3 2 3 4 4" xfId="19693" xr:uid="{00000000-0005-0000-0000-00005E380000}"/>
    <cellStyle name="Berechnung 3 2 3 4 5" xfId="23620" xr:uid="{00000000-0005-0000-0000-00005F380000}"/>
    <cellStyle name="Berechnung 3 2 3 4 6" xfId="27647" xr:uid="{00000000-0005-0000-0000-000060380000}"/>
    <cellStyle name="Berechnung 3 2 3 4 7" xfId="31632" xr:uid="{00000000-0005-0000-0000-000061380000}"/>
    <cellStyle name="Berechnung 3 2 3 4 8" xfId="35465" xr:uid="{00000000-0005-0000-0000-000062380000}"/>
    <cellStyle name="Berechnung 3 2 3 4 9" xfId="39354" xr:uid="{00000000-0005-0000-0000-000063380000}"/>
    <cellStyle name="Berechnung 3 2 3 5" xfId="8319" xr:uid="{00000000-0005-0000-0000-000064380000}"/>
    <cellStyle name="Berechnung 3 2 3 6" xfId="12235" xr:uid="{00000000-0005-0000-0000-000065380000}"/>
    <cellStyle name="Berechnung 3 2 3 7" xfId="16328" xr:uid="{00000000-0005-0000-0000-000066380000}"/>
    <cellStyle name="Berechnung 3 2 3 8" xfId="20271" xr:uid="{00000000-0005-0000-0000-000067380000}"/>
    <cellStyle name="Berechnung 3 2 3 9" xfId="24289" xr:uid="{00000000-0005-0000-0000-000068380000}"/>
    <cellStyle name="Berechnung 3 2 4" xfId="3729" xr:uid="{00000000-0005-0000-0000-000069380000}"/>
    <cellStyle name="Berechnung 3 2 4 10" xfId="40713" xr:uid="{00000000-0005-0000-0000-00006A380000}"/>
    <cellStyle name="Berechnung 3 2 4 2" xfId="9257" xr:uid="{00000000-0005-0000-0000-00006B380000}"/>
    <cellStyle name="Berechnung 3 2 4 3" xfId="13164" xr:uid="{00000000-0005-0000-0000-00006C380000}"/>
    <cellStyle name="Berechnung 3 2 4 4" xfId="17256" xr:uid="{00000000-0005-0000-0000-00006D380000}"/>
    <cellStyle name="Berechnung 3 2 4 5" xfId="21186" xr:uid="{00000000-0005-0000-0000-00006E380000}"/>
    <cellStyle name="Berechnung 3 2 4 6" xfId="25212" xr:uid="{00000000-0005-0000-0000-00006F380000}"/>
    <cellStyle name="Berechnung 3 2 4 7" xfId="29201" xr:uid="{00000000-0005-0000-0000-000070380000}"/>
    <cellStyle name="Berechnung 3 2 4 8" xfId="33032" xr:uid="{00000000-0005-0000-0000-000071380000}"/>
    <cellStyle name="Berechnung 3 2 4 9" xfId="36923" xr:uid="{00000000-0005-0000-0000-000072380000}"/>
    <cellStyle name="Berechnung 3 2 5" xfId="4225" xr:uid="{00000000-0005-0000-0000-000073380000}"/>
    <cellStyle name="Berechnung 3 2 5 10" xfId="41209" xr:uid="{00000000-0005-0000-0000-000074380000}"/>
    <cellStyle name="Berechnung 3 2 5 2" xfId="9753" xr:uid="{00000000-0005-0000-0000-000075380000}"/>
    <cellStyle name="Berechnung 3 2 5 3" xfId="13660" xr:uid="{00000000-0005-0000-0000-000076380000}"/>
    <cellStyle name="Berechnung 3 2 5 4" xfId="17752" xr:uid="{00000000-0005-0000-0000-000077380000}"/>
    <cellStyle name="Berechnung 3 2 5 5" xfId="21682" xr:uid="{00000000-0005-0000-0000-000078380000}"/>
    <cellStyle name="Berechnung 3 2 5 6" xfId="25708" xr:uid="{00000000-0005-0000-0000-000079380000}"/>
    <cellStyle name="Berechnung 3 2 5 7" xfId="29697" xr:uid="{00000000-0005-0000-0000-00007A380000}"/>
    <cellStyle name="Berechnung 3 2 5 8" xfId="33528" xr:uid="{00000000-0005-0000-0000-00007B380000}"/>
    <cellStyle name="Berechnung 3 2 5 9" xfId="37419" xr:uid="{00000000-0005-0000-0000-00007C380000}"/>
    <cellStyle name="Berechnung 3 2 6" xfId="3296" xr:uid="{00000000-0005-0000-0000-00007D380000}"/>
    <cellStyle name="Berechnung 3 2 6 10" xfId="40325" xr:uid="{00000000-0005-0000-0000-00007E380000}"/>
    <cellStyle name="Berechnung 3 2 6 2" xfId="8831" xr:uid="{00000000-0005-0000-0000-00007F380000}"/>
    <cellStyle name="Berechnung 3 2 6 3" xfId="12747" xr:uid="{00000000-0005-0000-0000-000080380000}"/>
    <cellStyle name="Berechnung 3 2 6 4" xfId="16840" xr:uid="{00000000-0005-0000-0000-000081380000}"/>
    <cellStyle name="Berechnung 3 2 6 5" xfId="20783" xr:uid="{00000000-0005-0000-0000-000082380000}"/>
    <cellStyle name="Berechnung 3 2 6 6" xfId="24801" xr:uid="{00000000-0005-0000-0000-000083380000}"/>
    <cellStyle name="Berechnung 3 2 6 7" xfId="28805" xr:uid="{00000000-0005-0000-0000-000084380000}"/>
    <cellStyle name="Berechnung 3 2 6 8" xfId="32628" xr:uid="{00000000-0005-0000-0000-000085380000}"/>
    <cellStyle name="Berechnung 3 2 6 9" xfId="36535" xr:uid="{00000000-0005-0000-0000-000086380000}"/>
    <cellStyle name="Berechnung 3 2 7" xfId="5709" xr:uid="{00000000-0005-0000-0000-000087380000}"/>
    <cellStyle name="Berechnung 3 2 7 10" xfId="42693" xr:uid="{00000000-0005-0000-0000-000088380000}"/>
    <cellStyle name="Berechnung 3 2 7 2" xfId="11237" xr:uid="{00000000-0005-0000-0000-000089380000}"/>
    <cellStyle name="Berechnung 3 2 7 3" xfId="15144" xr:uid="{00000000-0005-0000-0000-00008A380000}"/>
    <cellStyle name="Berechnung 3 2 7 4" xfId="19236" xr:uid="{00000000-0005-0000-0000-00008B380000}"/>
    <cellStyle name="Berechnung 3 2 7 5" xfId="23166" xr:uid="{00000000-0005-0000-0000-00008C380000}"/>
    <cellStyle name="Berechnung 3 2 7 6" xfId="27192" xr:uid="{00000000-0005-0000-0000-00008D380000}"/>
    <cellStyle name="Berechnung 3 2 7 7" xfId="31181" xr:uid="{00000000-0005-0000-0000-00008E380000}"/>
    <cellStyle name="Berechnung 3 2 7 8" xfId="35012" xr:uid="{00000000-0005-0000-0000-00008F380000}"/>
    <cellStyle name="Berechnung 3 2 7 9" xfId="38903" xr:uid="{00000000-0005-0000-0000-000090380000}"/>
    <cellStyle name="Berechnung 3 2 8" xfId="7880" xr:uid="{00000000-0005-0000-0000-000091380000}"/>
    <cellStyle name="Berechnung 3 2 9" xfId="15994" xr:uid="{00000000-0005-0000-0000-000092380000}"/>
    <cellStyle name="Berechnung 3 3" xfId="324" xr:uid="{00000000-0005-0000-0000-000093380000}"/>
    <cellStyle name="Berechnung 3 3 10" xfId="6479" xr:uid="{00000000-0005-0000-0000-000094380000}"/>
    <cellStyle name="Berechnung 3 3 11" xfId="27987" xr:uid="{00000000-0005-0000-0000-000095380000}"/>
    <cellStyle name="Berechnung 3 3 2" xfId="325" xr:uid="{00000000-0005-0000-0000-000096380000}"/>
    <cellStyle name="Berechnung 3 3 2 10" xfId="27986" xr:uid="{00000000-0005-0000-0000-000097380000}"/>
    <cellStyle name="Berechnung 3 3 2 2" xfId="2787" xr:uid="{00000000-0005-0000-0000-000098380000}"/>
    <cellStyle name="Berechnung 3 3 2 2 10" xfId="28296" xr:uid="{00000000-0005-0000-0000-000099380000}"/>
    <cellStyle name="Berechnung 3 3 2 2 11" xfId="32119" xr:uid="{00000000-0005-0000-0000-00009A380000}"/>
    <cellStyle name="Berechnung 3 3 2 2 12" xfId="36026" xr:uid="{00000000-0005-0000-0000-00009B380000}"/>
    <cellStyle name="Berechnung 3 3 2 2 13" xfId="39816" xr:uid="{00000000-0005-0000-0000-00009C380000}"/>
    <cellStyle name="Berechnung 3 3 2 2 2" xfId="5088" xr:uid="{00000000-0005-0000-0000-00009D380000}"/>
    <cellStyle name="Berechnung 3 3 2 2 2 10" xfId="42072" xr:uid="{00000000-0005-0000-0000-00009E380000}"/>
    <cellStyle name="Berechnung 3 3 2 2 2 2" xfId="10616" xr:uid="{00000000-0005-0000-0000-00009F380000}"/>
    <cellStyle name="Berechnung 3 3 2 2 2 3" xfId="14523" xr:uid="{00000000-0005-0000-0000-0000A0380000}"/>
    <cellStyle name="Berechnung 3 3 2 2 2 4" xfId="18615" xr:uid="{00000000-0005-0000-0000-0000A1380000}"/>
    <cellStyle name="Berechnung 3 3 2 2 2 5" xfId="22545" xr:uid="{00000000-0005-0000-0000-0000A2380000}"/>
    <cellStyle name="Berechnung 3 3 2 2 2 6" xfId="26571" xr:uid="{00000000-0005-0000-0000-0000A3380000}"/>
    <cellStyle name="Berechnung 3 3 2 2 2 7" xfId="30560" xr:uid="{00000000-0005-0000-0000-0000A4380000}"/>
    <cellStyle name="Berechnung 3 3 2 2 2 8" xfId="34391" xr:uid="{00000000-0005-0000-0000-0000A5380000}"/>
    <cellStyle name="Berechnung 3 3 2 2 2 9" xfId="38282" xr:uid="{00000000-0005-0000-0000-0000A6380000}"/>
    <cellStyle name="Berechnung 3 3 2 2 3" xfId="4460" xr:uid="{00000000-0005-0000-0000-0000A7380000}"/>
    <cellStyle name="Berechnung 3 3 2 2 3 10" xfId="41444" xr:uid="{00000000-0005-0000-0000-0000A8380000}"/>
    <cellStyle name="Berechnung 3 3 2 2 3 2" xfId="9988" xr:uid="{00000000-0005-0000-0000-0000A9380000}"/>
    <cellStyle name="Berechnung 3 3 2 2 3 3" xfId="13895" xr:uid="{00000000-0005-0000-0000-0000AA380000}"/>
    <cellStyle name="Berechnung 3 3 2 2 3 4" xfId="17987" xr:uid="{00000000-0005-0000-0000-0000AB380000}"/>
    <cellStyle name="Berechnung 3 3 2 2 3 5" xfId="21917" xr:uid="{00000000-0005-0000-0000-0000AC380000}"/>
    <cellStyle name="Berechnung 3 3 2 2 3 6" xfId="25943" xr:uid="{00000000-0005-0000-0000-0000AD380000}"/>
    <cellStyle name="Berechnung 3 3 2 2 3 7" xfId="29932" xr:uid="{00000000-0005-0000-0000-0000AE380000}"/>
    <cellStyle name="Berechnung 3 3 2 2 3 8" xfId="33763" xr:uid="{00000000-0005-0000-0000-0000AF380000}"/>
    <cellStyle name="Berechnung 3 3 2 2 3 9" xfId="37654" xr:uid="{00000000-0005-0000-0000-0000B0380000}"/>
    <cellStyle name="Berechnung 3 3 2 2 4" xfId="6169" xr:uid="{00000000-0005-0000-0000-0000B1380000}"/>
    <cellStyle name="Berechnung 3 3 2 2 4 10" xfId="43147" xr:uid="{00000000-0005-0000-0000-0000B2380000}"/>
    <cellStyle name="Berechnung 3 3 2 2 4 2" xfId="11698" xr:uid="{00000000-0005-0000-0000-0000B3380000}"/>
    <cellStyle name="Berechnung 3 3 2 2 4 3" xfId="15602" xr:uid="{00000000-0005-0000-0000-0000B4380000}"/>
    <cellStyle name="Berechnung 3 3 2 2 4 4" xfId="19696" xr:uid="{00000000-0005-0000-0000-0000B5380000}"/>
    <cellStyle name="Berechnung 3 3 2 2 4 5" xfId="23623" xr:uid="{00000000-0005-0000-0000-0000B6380000}"/>
    <cellStyle name="Berechnung 3 3 2 2 4 6" xfId="27650" xr:uid="{00000000-0005-0000-0000-0000B7380000}"/>
    <cellStyle name="Berechnung 3 3 2 2 4 7" xfId="31635" xr:uid="{00000000-0005-0000-0000-0000B8380000}"/>
    <cellStyle name="Berechnung 3 3 2 2 4 8" xfId="35468" xr:uid="{00000000-0005-0000-0000-0000B9380000}"/>
    <cellStyle name="Berechnung 3 3 2 2 4 9" xfId="39357" xr:uid="{00000000-0005-0000-0000-0000BA380000}"/>
    <cellStyle name="Berechnung 3 3 2 2 5" xfId="8322" xr:uid="{00000000-0005-0000-0000-0000BB380000}"/>
    <cellStyle name="Berechnung 3 3 2 2 6" xfId="12238" xr:uid="{00000000-0005-0000-0000-0000BC380000}"/>
    <cellStyle name="Berechnung 3 3 2 2 7" xfId="16331" xr:uid="{00000000-0005-0000-0000-0000BD380000}"/>
    <cellStyle name="Berechnung 3 3 2 2 8" xfId="20274" xr:uid="{00000000-0005-0000-0000-0000BE380000}"/>
    <cellStyle name="Berechnung 3 3 2 2 9" xfId="24292" xr:uid="{00000000-0005-0000-0000-0000BF380000}"/>
    <cellStyle name="Berechnung 3 3 2 3" xfId="3732" xr:uid="{00000000-0005-0000-0000-0000C0380000}"/>
    <cellStyle name="Berechnung 3 3 2 3 10" xfId="40716" xr:uid="{00000000-0005-0000-0000-0000C1380000}"/>
    <cellStyle name="Berechnung 3 3 2 3 2" xfId="9260" xr:uid="{00000000-0005-0000-0000-0000C2380000}"/>
    <cellStyle name="Berechnung 3 3 2 3 3" xfId="13167" xr:uid="{00000000-0005-0000-0000-0000C3380000}"/>
    <cellStyle name="Berechnung 3 3 2 3 4" xfId="17259" xr:uid="{00000000-0005-0000-0000-0000C4380000}"/>
    <cellStyle name="Berechnung 3 3 2 3 5" xfId="21189" xr:uid="{00000000-0005-0000-0000-0000C5380000}"/>
    <cellStyle name="Berechnung 3 3 2 3 6" xfId="25215" xr:uid="{00000000-0005-0000-0000-0000C6380000}"/>
    <cellStyle name="Berechnung 3 3 2 3 7" xfId="29204" xr:uid="{00000000-0005-0000-0000-0000C7380000}"/>
    <cellStyle name="Berechnung 3 3 2 3 8" xfId="33035" xr:uid="{00000000-0005-0000-0000-0000C8380000}"/>
    <cellStyle name="Berechnung 3 3 2 3 9" xfId="36926" xr:uid="{00000000-0005-0000-0000-0000C9380000}"/>
    <cellStyle name="Berechnung 3 3 2 4" xfId="4222" xr:uid="{00000000-0005-0000-0000-0000CA380000}"/>
    <cellStyle name="Berechnung 3 3 2 4 10" xfId="41206" xr:uid="{00000000-0005-0000-0000-0000CB380000}"/>
    <cellStyle name="Berechnung 3 3 2 4 2" xfId="9750" xr:uid="{00000000-0005-0000-0000-0000CC380000}"/>
    <cellStyle name="Berechnung 3 3 2 4 3" xfId="13657" xr:uid="{00000000-0005-0000-0000-0000CD380000}"/>
    <cellStyle name="Berechnung 3 3 2 4 4" xfId="17749" xr:uid="{00000000-0005-0000-0000-0000CE380000}"/>
    <cellStyle name="Berechnung 3 3 2 4 5" xfId="21679" xr:uid="{00000000-0005-0000-0000-0000CF380000}"/>
    <cellStyle name="Berechnung 3 3 2 4 6" xfId="25705" xr:uid="{00000000-0005-0000-0000-0000D0380000}"/>
    <cellStyle name="Berechnung 3 3 2 4 7" xfId="29694" xr:uid="{00000000-0005-0000-0000-0000D1380000}"/>
    <cellStyle name="Berechnung 3 3 2 4 8" xfId="33525" xr:uid="{00000000-0005-0000-0000-0000D2380000}"/>
    <cellStyle name="Berechnung 3 3 2 4 9" xfId="37416" xr:uid="{00000000-0005-0000-0000-0000D3380000}"/>
    <cellStyle name="Berechnung 3 3 2 5" xfId="3299" xr:uid="{00000000-0005-0000-0000-0000D4380000}"/>
    <cellStyle name="Berechnung 3 3 2 5 10" xfId="40328" xr:uid="{00000000-0005-0000-0000-0000D5380000}"/>
    <cellStyle name="Berechnung 3 3 2 5 2" xfId="8834" xr:uid="{00000000-0005-0000-0000-0000D6380000}"/>
    <cellStyle name="Berechnung 3 3 2 5 3" xfId="12750" xr:uid="{00000000-0005-0000-0000-0000D7380000}"/>
    <cellStyle name="Berechnung 3 3 2 5 4" xfId="16843" xr:uid="{00000000-0005-0000-0000-0000D8380000}"/>
    <cellStyle name="Berechnung 3 3 2 5 5" xfId="20786" xr:uid="{00000000-0005-0000-0000-0000D9380000}"/>
    <cellStyle name="Berechnung 3 3 2 5 6" xfId="24804" xr:uid="{00000000-0005-0000-0000-0000DA380000}"/>
    <cellStyle name="Berechnung 3 3 2 5 7" xfId="28808" xr:uid="{00000000-0005-0000-0000-0000DB380000}"/>
    <cellStyle name="Berechnung 3 3 2 5 8" xfId="32631" xr:uid="{00000000-0005-0000-0000-0000DC380000}"/>
    <cellStyle name="Berechnung 3 3 2 5 9" xfId="36538" xr:uid="{00000000-0005-0000-0000-0000DD380000}"/>
    <cellStyle name="Berechnung 3 3 2 6" xfId="5712" xr:uid="{00000000-0005-0000-0000-0000DE380000}"/>
    <cellStyle name="Berechnung 3 3 2 6 10" xfId="42696" xr:uid="{00000000-0005-0000-0000-0000DF380000}"/>
    <cellStyle name="Berechnung 3 3 2 6 2" xfId="11240" xr:uid="{00000000-0005-0000-0000-0000E0380000}"/>
    <cellStyle name="Berechnung 3 3 2 6 3" xfId="15147" xr:uid="{00000000-0005-0000-0000-0000E1380000}"/>
    <cellStyle name="Berechnung 3 3 2 6 4" xfId="19239" xr:uid="{00000000-0005-0000-0000-0000E2380000}"/>
    <cellStyle name="Berechnung 3 3 2 6 5" xfId="23169" xr:uid="{00000000-0005-0000-0000-0000E3380000}"/>
    <cellStyle name="Berechnung 3 3 2 6 6" xfId="27195" xr:uid="{00000000-0005-0000-0000-0000E4380000}"/>
    <cellStyle name="Berechnung 3 3 2 6 7" xfId="31184" xr:uid="{00000000-0005-0000-0000-0000E5380000}"/>
    <cellStyle name="Berechnung 3 3 2 6 8" xfId="35015" xr:uid="{00000000-0005-0000-0000-0000E6380000}"/>
    <cellStyle name="Berechnung 3 3 2 6 9" xfId="38906" xr:uid="{00000000-0005-0000-0000-0000E7380000}"/>
    <cellStyle name="Berechnung 3 3 2 7" xfId="7877" xr:uid="{00000000-0005-0000-0000-0000E8380000}"/>
    <cellStyle name="Berechnung 3 3 2 8" xfId="15991" xr:uid="{00000000-0005-0000-0000-0000E9380000}"/>
    <cellStyle name="Berechnung 3 3 2 9" xfId="6493" xr:uid="{00000000-0005-0000-0000-0000EA380000}"/>
    <cellStyle name="Berechnung 3 3 3" xfId="2786" xr:uid="{00000000-0005-0000-0000-0000EB380000}"/>
    <cellStyle name="Berechnung 3 3 3 10" xfId="28295" xr:uid="{00000000-0005-0000-0000-0000EC380000}"/>
    <cellStyle name="Berechnung 3 3 3 11" xfId="32118" xr:uid="{00000000-0005-0000-0000-0000ED380000}"/>
    <cellStyle name="Berechnung 3 3 3 12" xfId="36025" xr:uid="{00000000-0005-0000-0000-0000EE380000}"/>
    <cellStyle name="Berechnung 3 3 3 13" xfId="39815" xr:uid="{00000000-0005-0000-0000-0000EF380000}"/>
    <cellStyle name="Berechnung 3 3 3 2" xfId="5087" xr:uid="{00000000-0005-0000-0000-0000F0380000}"/>
    <cellStyle name="Berechnung 3 3 3 2 10" xfId="42071" xr:uid="{00000000-0005-0000-0000-0000F1380000}"/>
    <cellStyle name="Berechnung 3 3 3 2 2" xfId="10615" xr:uid="{00000000-0005-0000-0000-0000F2380000}"/>
    <cellStyle name="Berechnung 3 3 3 2 3" xfId="14522" xr:uid="{00000000-0005-0000-0000-0000F3380000}"/>
    <cellStyle name="Berechnung 3 3 3 2 4" xfId="18614" xr:uid="{00000000-0005-0000-0000-0000F4380000}"/>
    <cellStyle name="Berechnung 3 3 3 2 5" xfId="22544" xr:uid="{00000000-0005-0000-0000-0000F5380000}"/>
    <cellStyle name="Berechnung 3 3 3 2 6" xfId="26570" xr:uid="{00000000-0005-0000-0000-0000F6380000}"/>
    <cellStyle name="Berechnung 3 3 3 2 7" xfId="30559" xr:uid="{00000000-0005-0000-0000-0000F7380000}"/>
    <cellStyle name="Berechnung 3 3 3 2 8" xfId="34390" xr:uid="{00000000-0005-0000-0000-0000F8380000}"/>
    <cellStyle name="Berechnung 3 3 3 2 9" xfId="38281" xr:uid="{00000000-0005-0000-0000-0000F9380000}"/>
    <cellStyle name="Berechnung 3 3 3 3" xfId="4459" xr:uid="{00000000-0005-0000-0000-0000FA380000}"/>
    <cellStyle name="Berechnung 3 3 3 3 10" xfId="41443" xr:uid="{00000000-0005-0000-0000-0000FB380000}"/>
    <cellStyle name="Berechnung 3 3 3 3 2" xfId="9987" xr:uid="{00000000-0005-0000-0000-0000FC380000}"/>
    <cellStyle name="Berechnung 3 3 3 3 3" xfId="13894" xr:uid="{00000000-0005-0000-0000-0000FD380000}"/>
    <cellStyle name="Berechnung 3 3 3 3 4" xfId="17986" xr:uid="{00000000-0005-0000-0000-0000FE380000}"/>
    <cellStyle name="Berechnung 3 3 3 3 5" xfId="21916" xr:uid="{00000000-0005-0000-0000-0000FF380000}"/>
    <cellStyle name="Berechnung 3 3 3 3 6" xfId="25942" xr:uid="{00000000-0005-0000-0000-000000390000}"/>
    <cellStyle name="Berechnung 3 3 3 3 7" xfId="29931" xr:uid="{00000000-0005-0000-0000-000001390000}"/>
    <cellStyle name="Berechnung 3 3 3 3 8" xfId="33762" xr:uid="{00000000-0005-0000-0000-000002390000}"/>
    <cellStyle name="Berechnung 3 3 3 3 9" xfId="37653" xr:uid="{00000000-0005-0000-0000-000003390000}"/>
    <cellStyle name="Berechnung 3 3 3 4" xfId="6168" xr:uid="{00000000-0005-0000-0000-000004390000}"/>
    <cellStyle name="Berechnung 3 3 3 4 10" xfId="43146" xr:uid="{00000000-0005-0000-0000-000005390000}"/>
    <cellStyle name="Berechnung 3 3 3 4 2" xfId="11697" xr:uid="{00000000-0005-0000-0000-000006390000}"/>
    <cellStyle name="Berechnung 3 3 3 4 3" xfId="15601" xr:uid="{00000000-0005-0000-0000-000007390000}"/>
    <cellStyle name="Berechnung 3 3 3 4 4" xfId="19695" xr:uid="{00000000-0005-0000-0000-000008390000}"/>
    <cellStyle name="Berechnung 3 3 3 4 5" xfId="23622" xr:uid="{00000000-0005-0000-0000-000009390000}"/>
    <cellStyle name="Berechnung 3 3 3 4 6" xfId="27649" xr:uid="{00000000-0005-0000-0000-00000A390000}"/>
    <cellStyle name="Berechnung 3 3 3 4 7" xfId="31634" xr:uid="{00000000-0005-0000-0000-00000B390000}"/>
    <cellStyle name="Berechnung 3 3 3 4 8" xfId="35467" xr:uid="{00000000-0005-0000-0000-00000C390000}"/>
    <cellStyle name="Berechnung 3 3 3 4 9" xfId="39356" xr:uid="{00000000-0005-0000-0000-00000D390000}"/>
    <cellStyle name="Berechnung 3 3 3 5" xfId="8321" xr:uid="{00000000-0005-0000-0000-00000E390000}"/>
    <cellStyle name="Berechnung 3 3 3 6" xfId="12237" xr:uid="{00000000-0005-0000-0000-00000F390000}"/>
    <cellStyle name="Berechnung 3 3 3 7" xfId="16330" xr:uid="{00000000-0005-0000-0000-000010390000}"/>
    <cellStyle name="Berechnung 3 3 3 8" xfId="20273" xr:uid="{00000000-0005-0000-0000-000011390000}"/>
    <cellStyle name="Berechnung 3 3 3 9" xfId="24291" xr:uid="{00000000-0005-0000-0000-000012390000}"/>
    <cellStyle name="Berechnung 3 3 4" xfId="3731" xr:uid="{00000000-0005-0000-0000-000013390000}"/>
    <cellStyle name="Berechnung 3 3 4 10" xfId="40715" xr:uid="{00000000-0005-0000-0000-000014390000}"/>
    <cellStyle name="Berechnung 3 3 4 2" xfId="9259" xr:uid="{00000000-0005-0000-0000-000015390000}"/>
    <cellStyle name="Berechnung 3 3 4 3" xfId="13166" xr:uid="{00000000-0005-0000-0000-000016390000}"/>
    <cellStyle name="Berechnung 3 3 4 4" xfId="17258" xr:uid="{00000000-0005-0000-0000-000017390000}"/>
    <cellStyle name="Berechnung 3 3 4 5" xfId="21188" xr:uid="{00000000-0005-0000-0000-000018390000}"/>
    <cellStyle name="Berechnung 3 3 4 6" xfId="25214" xr:uid="{00000000-0005-0000-0000-000019390000}"/>
    <cellStyle name="Berechnung 3 3 4 7" xfId="29203" xr:uid="{00000000-0005-0000-0000-00001A390000}"/>
    <cellStyle name="Berechnung 3 3 4 8" xfId="33034" xr:uid="{00000000-0005-0000-0000-00001B390000}"/>
    <cellStyle name="Berechnung 3 3 4 9" xfId="36925" xr:uid="{00000000-0005-0000-0000-00001C390000}"/>
    <cellStyle name="Berechnung 3 3 5" xfId="4223" xr:uid="{00000000-0005-0000-0000-00001D390000}"/>
    <cellStyle name="Berechnung 3 3 5 10" xfId="41207" xr:uid="{00000000-0005-0000-0000-00001E390000}"/>
    <cellStyle name="Berechnung 3 3 5 2" xfId="9751" xr:uid="{00000000-0005-0000-0000-00001F390000}"/>
    <cellStyle name="Berechnung 3 3 5 3" xfId="13658" xr:uid="{00000000-0005-0000-0000-000020390000}"/>
    <cellStyle name="Berechnung 3 3 5 4" xfId="17750" xr:uid="{00000000-0005-0000-0000-000021390000}"/>
    <cellStyle name="Berechnung 3 3 5 5" xfId="21680" xr:uid="{00000000-0005-0000-0000-000022390000}"/>
    <cellStyle name="Berechnung 3 3 5 6" xfId="25706" xr:uid="{00000000-0005-0000-0000-000023390000}"/>
    <cellStyle name="Berechnung 3 3 5 7" xfId="29695" xr:uid="{00000000-0005-0000-0000-000024390000}"/>
    <cellStyle name="Berechnung 3 3 5 8" xfId="33526" xr:uid="{00000000-0005-0000-0000-000025390000}"/>
    <cellStyle name="Berechnung 3 3 5 9" xfId="37417" xr:uid="{00000000-0005-0000-0000-000026390000}"/>
    <cellStyle name="Berechnung 3 3 6" xfId="3298" xr:uid="{00000000-0005-0000-0000-000027390000}"/>
    <cellStyle name="Berechnung 3 3 6 10" xfId="40327" xr:uid="{00000000-0005-0000-0000-000028390000}"/>
    <cellStyle name="Berechnung 3 3 6 2" xfId="8833" xr:uid="{00000000-0005-0000-0000-000029390000}"/>
    <cellStyle name="Berechnung 3 3 6 3" xfId="12749" xr:uid="{00000000-0005-0000-0000-00002A390000}"/>
    <cellStyle name="Berechnung 3 3 6 4" xfId="16842" xr:uid="{00000000-0005-0000-0000-00002B390000}"/>
    <cellStyle name="Berechnung 3 3 6 5" xfId="20785" xr:uid="{00000000-0005-0000-0000-00002C390000}"/>
    <cellStyle name="Berechnung 3 3 6 6" xfId="24803" xr:uid="{00000000-0005-0000-0000-00002D390000}"/>
    <cellStyle name="Berechnung 3 3 6 7" xfId="28807" xr:uid="{00000000-0005-0000-0000-00002E390000}"/>
    <cellStyle name="Berechnung 3 3 6 8" xfId="32630" xr:uid="{00000000-0005-0000-0000-00002F390000}"/>
    <cellStyle name="Berechnung 3 3 6 9" xfId="36537" xr:uid="{00000000-0005-0000-0000-000030390000}"/>
    <cellStyle name="Berechnung 3 3 7" xfId="5711" xr:uid="{00000000-0005-0000-0000-000031390000}"/>
    <cellStyle name="Berechnung 3 3 7 10" xfId="42695" xr:uid="{00000000-0005-0000-0000-000032390000}"/>
    <cellStyle name="Berechnung 3 3 7 2" xfId="11239" xr:uid="{00000000-0005-0000-0000-000033390000}"/>
    <cellStyle name="Berechnung 3 3 7 3" xfId="15146" xr:uid="{00000000-0005-0000-0000-000034390000}"/>
    <cellStyle name="Berechnung 3 3 7 4" xfId="19238" xr:uid="{00000000-0005-0000-0000-000035390000}"/>
    <cellStyle name="Berechnung 3 3 7 5" xfId="23168" xr:uid="{00000000-0005-0000-0000-000036390000}"/>
    <cellStyle name="Berechnung 3 3 7 6" xfId="27194" xr:uid="{00000000-0005-0000-0000-000037390000}"/>
    <cellStyle name="Berechnung 3 3 7 7" xfId="31183" xr:uid="{00000000-0005-0000-0000-000038390000}"/>
    <cellStyle name="Berechnung 3 3 7 8" xfId="35014" xr:uid="{00000000-0005-0000-0000-000039390000}"/>
    <cellStyle name="Berechnung 3 3 7 9" xfId="38905" xr:uid="{00000000-0005-0000-0000-00003A390000}"/>
    <cellStyle name="Berechnung 3 3 8" xfId="7878" xr:uid="{00000000-0005-0000-0000-00003B390000}"/>
    <cellStyle name="Berechnung 3 3 9" xfId="15992" xr:uid="{00000000-0005-0000-0000-00003C390000}"/>
    <cellStyle name="Berechnung 3 4" xfId="326" xr:uid="{00000000-0005-0000-0000-00003D390000}"/>
    <cellStyle name="Berechnung 3 4 10" xfId="6494" xr:uid="{00000000-0005-0000-0000-00003E390000}"/>
    <cellStyle name="Berechnung 3 4 11" xfId="27985" xr:uid="{00000000-0005-0000-0000-00003F390000}"/>
    <cellStyle name="Berechnung 3 4 2" xfId="327" xr:uid="{00000000-0005-0000-0000-000040390000}"/>
    <cellStyle name="Berechnung 3 4 2 10" xfId="27984" xr:uid="{00000000-0005-0000-0000-000041390000}"/>
    <cellStyle name="Berechnung 3 4 2 2" xfId="2789" xr:uid="{00000000-0005-0000-0000-000042390000}"/>
    <cellStyle name="Berechnung 3 4 2 2 10" xfId="28298" xr:uid="{00000000-0005-0000-0000-000043390000}"/>
    <cellStyle name="Berechnung 3 4 2 2 11" xfId="32121" xr:uid="{00000000-0005-0000-0000-000044390000}"/>
    <cellStyle name="Berechnung 3 4 2 2 12" xfId="36028" xr:uid="{00000000-0005-0000-0000-000045390000}"/>
    <cellStyle name="Berechnung 3 4 2 2 13" xfId="39818" xr:uid="{00000000-0005-0000-0000-000046390000}"/>
    <cellStyle name="Berechnung 3 4 2 2 2" xfId="5090" xr:uid="{00000000-0005-0000-0000-000047390000}"/>
    <cellStyle name="Berechnung 3 4 2 2 2 10" xfId="42074" xr:uid="{00000000-0005-0000-0000-000048390000}"/>
    <cellStyle name="Berechnung 3 4 2 2 2 2" xfId="10618" xr:uid="{00000000-0005-0000-0000-000049390000}"/>
    <cellStyle name="Berechnung 3 4 2 2 2 3" xfId="14525" xr:uid="{00000000-0005-0000-0000-00004A390000}"/>
    <cellStyle name="Berechnung 3 4 2 2 2 4" xfId="18617" xr:uid="{00000000-0005-0000-0000-00004B390000}"/>
    <cellStyle name="Berechnung 3 4 2 2 2 5" xfId="22547" xr:uid="{00000000-0005-0000-0000-00004C390000}"/>
    <cellStyle name="Berechnung 3 4 2 2 2 6" xfId="26573" xr:uid="{00000000-0005-0000-0000-00004D390000}"/>
    <cellStyle name="Berechnung 3 4 2 2 2 7" xfId="30562" xr:uid="{00000000-0005-0000-0000-00004E390000}"/>
    <cellStyle name="Berechnung 3 4 2 2 2 8" xfId="34393" xr:uid="{00000000-0005-0000-0000-00004F390000}"/>
    <cellStyle name="Berechnung 3 4 2 2 2 9" xfId="38284" xr:uid="{00000000-0005-0000-0000-000050390000}"/>
    <cellStyle name="Berechnung 3 4 2 2 3" xfId="4462" xr:uid="{00000000-0005-0000-0000-000051390000}"/>
    <cellStyle name="Berechnung 3 4 2 2 3 10" xfId="41446" xr:uid="{00000000-0005-0000-0000-000052390000}"/>
    <cellStyle name="Berechnung 3 4 2 2 3 2" xfId="9990" xr:uid="{00000000-0005-0000-0000-000053390000}"/>
    <cellStyle name="Berechnung 3 4 2 2 3 3" xfId="13897" xr:uid="{00000000-0005-0000-0000-000054390000}"/>
    <cellStyle name="Berechnung 3 4 2 2 3 4" xfId="17989" xr:uid="{00000000-0005-0000-0000-000055390000}"/>
    <cellStyle name="Berechnung 3 4 2 2 3 5" xfId="21919" xr:uid="{00000000-0005-0000-0000-000056390000}"/>
    <cellStyle name="Berechnung 3 4 2 2 3 6" xfId="25945" xr:uid="{00000000-0005-0000-0000-000057390000}"/>
    <cellStyle name="Berechnung 3 4 2 2 3 7" xfId="29934" xr:uid="{00000000-0005-0000-0000-000058390000}"/>
    <cellStyle name="Berechnung 3 4 2 2 3 8" xfId="33765" xr:uid="{00000000-0005-0000-0000-000059390000}"/>
    <cellStyle name="Berechnung 3 4 2 2 3 9" xfId="37656" xr:uid="{00000000-0005-0000-0000-00005A390000}"/>
    <cellStyle name="Berechnung 3 4 2 2 4" xfId="6171" xr:uid="{00000000-0005-0000-0000-00005B390000}"/>
    <cellStyle name="Berechnung 3 4 2 2 4 10" xfId="43149" xr:uid="{00000000-0005-0000-0000-00005C390000}"/>
    <cellStyle name="Berechnung 3 4 2 2 4 2" xfId="11700" xr:uid="{00000000-0005-0000-0000-00005D390000}"/>
    <cellStyle name="Berechnung 3 4 2 2 4 3" xfId="15604" xr:uid="{00000000-0005-0000-0000-00005E390000}"/>
    <cellStyle name="Berechnung 3 4 2 2 4 4" xfId="19698" xr:uid="{00000000-0005-0000-0000-00005F390000}"/>
    <cellStyle name="Berechnung 3 4 2 2 4 5" xfId="23625" xr:uid="{00000000-0005-0000-0000-000060390000}"/>
    <cellStyle name="Berechnung 3 4 2 2 4 6" xfId="27652" xr:uid="{00000000-0005-0000-0000-000061390000}"/>
    <cellStyle name="Berechnung 3 4 2 2 4 7" xfId="31637" xr:uid="{00000000-0005-0000-0000-000062390000}"/>
    <cellStyle name="Berechnung 3 4 2 2 4 8" xfId="35470" xr:uid="{00000000-0005-0000-0000-000063390000}"/>
    <cellStyle name="Berechnung 3 4 2 2 4 9" xfId="39359" xr:uid="{00000000-0005-0000-0000-000064390000}"/>
    <cellStyle name="Berechnung 3 4 2 2 5" xfId="8324" xr:uid="{00000000-0005-0000-0000-000065390000}"/>
    <cellStyle name="Berechnung 3 4 2 2 6" xfId="12240" xr:uid="{00000000-0005-0000-0000-000066390000}"/>
    <cellStyle name="Berechnung 3 4 2 2 7" xfId="16333" xr:uid="{00000000-0005-0000-0000-000067390000}"/>
    <cellStyle name="Berechnung 3 4 2 2 8" xfId="20276" xr:uid="{00000000-0005-0000-0000-000068390000}"/>
    <cellStyle name="Berechnung 3 4 2 2 9" xfId="24294" xr:uid="{00000000-0005-0000-0000-000069390000}"/>
    <cellStyle name="Berechnung 3 4 2 3" xfId="3734" xr:uid="{00000000-0005-0000-0000-00006A390000}"/>
    <cellStyle name="Berechnung 3 4 2 3 10" xfId="40718" xr:uid="{00000000-0005-0000-0000-00006B390000}"/>
    <cellStyle name="Berechnung 3 4 2 3 2" xfId="9262" xr:uid="{00000000-0005-0000-0000-00006C390000}"/>
    <cellStyle name="Berechnung 3 4 2 3 3" xfId="13169" xr:uid="{00000000-0005-0000-0000-00006D390000}"/>
    <cellStyle name="Berechnung 3 4 2 3 4" xfId="17261" xr:uid="{00000000-0005-0000-0000-00006E390000}"/>
    <cellStyle name="Berechnung 3 4 2 3 5" xfId="21191" xr:uid="{00000000-0005-0000-0000-00006F390000}"/>
    <cellStyle name="Berechnung 3 4 2 3 6" xfId="25217" xr:uid="{00000000-0005-0000-0000-000070390000}"/>
    <cellStyle name="Berechnung 3 4 2 3 7" xfId="29206" xr:uid="{00000000-0005-0000-0000-000071390000}"/>
    <cellStyle name="Berechnung 3 4 2 3 8" xfId="33037" xr:uid="{00000000-0005-0000-0000-000072390000}"/>
    <cellStyle name="Berechnung 3 4 2 3 9" xfId="36928" xr:uid="{00000000-0005-0000-0000-000073390000}"/>
    <cellStyle name="Berechnung 3 4 2 4" xfId="4220" xr:uid="{00000000-0005-0000-0000-000074390000}"/>
    <cellStyle name="Berechnung 3 4 2 4 10" xfId="41204" xr:uid="{00000000-0005-0000-0000-000075390000}"/>
    <cellStyle name="Berechnung 3 4 2 4 2" xfId="9748" xr:uid="{00000000-0005-0000-0000-000076390000}"/>
    <cellStyle name="Berechnung 3 4 2 4 3" xfId="13655" xr:uid="{00000000-0005-0000-0000-000077390000}"/>
    <cellStyle name="Berechnung 3 4 2 4 4" xfId="17747" xr:uid="{00000000-0005-0000-0000-000078390000}"/>
    <cellStyle name="Berechnung 3 4 2 4 5" xfId="21677" xr:uid="{00000000-0005-0000-0000-000079390000}"/>
    <cellStyle name="Berechnung 3 4 2 4 6" xfId="25703" xr:uid="{00000000-0005-0000-0000-00007A390000}"/>
    <cellStyle name="Berechnung 3 4 2 4 7" xfId="29692" xr:uid="{00000000-0005-0000-0000-00007B390000}"/>
    <cellStyle name="Berechnung 3 4 2 4 8" xfId="33523" xr:uid="{00000000-0005-0000-0000-00007C390000}"/>
    <cellStyle name="Berechnung 3 4 2 4 9" xfId="37414" xr:uid="{00000000-0005-0000-0000-00007D390000}"/>
    <cellStyle name="Berechnung 3 4 2 5" xfId="3301" xr:uid="{00000000-0005-0000-0000-00007E390000}"/>
    <cellStyle name="Berechnung 3 4 2 5 10" xfId="40330" xr:uid="{00000000-0005-0000-0000-00007F390000}"/>
    <cellStyle name="Berechnung 3 4 2 5 2" xfId="8836" xr:uid="{00000000-0005-0000-0000-000080390000}"/>
    <cellStyle name="Berechnung 3 4 2 5 3" xfId="12752" xr:uid="{00000000-0005-0000-0000-000081390000}"/>
    <cellStyle name="Berechnung 3 4 2 5 4" xfId="16845" xr:uid="{00000000-0005-0000-0000-000082390000}"/>
    <cellStyle name="Berechnung 3 4 2 5 5" xfId="20788" xr:uid="{00000000-0005-0000-0000-000083390000}"/>
    <cellStyle name="Berechnung 3 4 2 5 6" xfId="24806" xr:uid="{00000000-0005-0000-0000-000084390000}"/>
    <cellStyle name="Berechnung 3 4 2 5 7" xfId="28810" xr:uid="{00000000-0005-0000-0000-000085390000}"/>
    <cellStyle name="Berechnung 3 4 2 5 8" xfId="32633" xr:uid="{00000000-0005-0000-0000-000086390000}"/>
    <cellStyle name="Berechnung 3 4 2 5 9" xfId="36540" xr:uid="{00000000-0005-0000-0000-000087390000}"/>
    <cellStyle name="Berechnung 3 4 2 6" xfId="5714" xr:uid="{00000000-0005-0000-0000-000088390000}"/>
    <cellStyle name="Berechnung 3 4 2 6 10" xfId="42698" xr:uid="{00000000-0005-0000-0000-000089390000}"/>
    <cellStyle name="Berechnung 3 4 2 6 2" xfId="11242" xr:uid="{00000000-0005-0000-0000-00008A390000}"/>
    <cellStyle name="Berechnung 3 4 2 6 3" xfId="15149" xr:uid="{00000000-0005-0000-0000-00008B390000}"/>
    <cellStyle name="Berechnung 3 4 2 6 4" xfId="19241" xr:uid="{00000000-0005-0000-0000-00008C390000}"/>
    <cellStyle name="Berechnung 3 4 2 6 5" xfId="23171" xr:uid="{00000000-0005-0000-0000-00008D390000}"/>
    <cellStyle name="Berechnung 3 4 2 6 6" xfId="27197" xr:uid="{00000000-0005-0000-0000-00008E390000}"/>
    <cellStyle name="Berechnung 3 4 2 6 7" xfId="31186" xr:uid="{00000000-0005-0000-0000-00008F390000}"/>
    <cellStyle name="Berechnung 3 4 2 6 8" xfId="35017" xr:uid="{00000000-0005-0000-0000-000090390000}"/>
    <cellStyle name="Berechnung 3 4 2 6 9" xfId="38908" xr:uid="{00000000-0005-0000-0000-000091390000}"/>
    <cellStyle name="Berechnung 3 4 2 7" xfId="7875" xr:uid="{00000000-0005-0000-0000-000092390000}"/>
    <cellStyle name="Berechnung 3 4 2 8" xfId="15989" xr:uid="{00000000-0005-0000-0000-000093390000}"/>
    <cellStyle name="Berechnung 3 4 2 9" xfId="16166" xr:uid="{00000000-0005-0000-0000-000094390000}"/>
    <cellStyle name="Berechnung 3 4 3" xfId="2788" xr:uid="{00000000-0005-0000-0000-000095390000}"/>
    <cellStyle name="Berechnung 3 4 3 10" xfId="28297" xr:uid="{00000000-0005-0000-0000-000096390000}"/>
    <cellStyle name="Berechnung 3 4 3 11" xfId="32120" xr:uid="{00000000-0005-0000-0000-000097390000}"/>
    <cellStyle name="Berechnung 3 4 3 12" xfId="36027" xr:uid="{00000000-0005-0000-0000-000098390000}"/>
    <cellStyle name="Berechnung 3 4 3 13" xfId="39817" xr:uid="{00000000-0005-0000-0000-000099390000}"/>
    <cellStyle name="Berechnung 3 4 3 2" xfId="5089" xr:uid="{00000000-0005-0000-0000-00009A390000}"/>
    <cellStyle name="Berechnung 3 4 3 2 10" xfId="42073" xr:uid="{00000000-0005-0000-0000-00009B390000}"/>
    <cellStyle name="Berechnung 3 4 3 2 2" xfId="10617" xr:uid="{00000000-0005-0000-0000-00009C390000}"/>
    <cellStyle name="Berechnung 3 4 3 2 3" xfId="14524" xr:uid="{00000000-0005-0000-0000-00009D390000}"/>
    <cellStyle name="Berechnung 3 4 3 2 4" xfId="18616" xr:uid="{00000000-0005-0000-0000-00009E390000}"/>
    <cellStyle name="Berechnung 3 4 3 2 5" xfId="22546" xr:uid="{00000000-0005-0000-0000-00009F390000}"/>
    <cellStyle name="Berechnung 3 4 3 2 6" xfId="26572" xr:uid="{00000000-0005-0000-0000-0000A0390000}"/>
    <cellStyle name="Berechnung 3 4 3 2 7" xfId="30561" xr:uid="{00000000-0005-0000-0000-0000A1390000}"/>
    <cellStyle name="Berechnung 3 4 3 2 8" xfId="34392" xr:uid="{00000000-0005-0000-0000-0000A2390000}"/>
    <cellStyle name="Berechnung 3 4 3 2 9" xfId="38283" xr:uid="{00000000-0005-0000-0000-0000A3390000}"/>
    <cellStyle name="Berechnung 3 4 3 3" xfId="4461" xr:uid="{00000000-0005-0000-0000-0000A4390000}"/>
    <cellStyle name="Berechnung 3 4 3 3 10" xfId="41445" xr:uid="{00000000-0005-0000-0000-0000A5390000}"/>
    <cellStyle name="Berechnung 3 4 3 3 2" xfId="9989" xr:uid="{00000000-0005-0000-0000-0000A6390000}"/>
    <cellStyle name="Berechnung 3 4 3 3 3" xfId="13896" xr:uid="{00000000-0005-0000-0000-0000A7390000}"/>
    <cellStyle name="Berechnung 3 4 3 3 4" xfId="17988" xr:uid="{00000000-0005-0000-0000-0000A8390000}"/>
    <cellStyle name="Berechnung 3 4 3 3 5" xfId="21918" xr:uid="{00000000-0005-0000-0000-0000A9390000}"/>
    <cellStyle name="Berechnung 3 4 3 3 6" xfId="25944" xr:uid="{00000000-0005-0000-0000-0000AA390000}"/>
    <cellStyle name="Berechnung 3 4 3 3 7" xfId="29933" xr:uid="{00000000-0005-0000-0000-0000AB390000}"/>
    <cellStyle name="Berechnung 3 4 3 3 8" xfId="33764" xr:uid="{00000000-0005-0000-0000-0000AC390000}"/>
    <cellStyle name="Berechnung 3 4 3 3 9" xfId="37655" xr:uid="{00000000-0005-0000-0000-0000AD390000}"/>
    <cellStyle name="Berechnung 3 4 3 4" xfId="6170" xr:uid="{00000000-0005-0000-0000-0000AE390000}"/>
    <cellStyle name="Berechnung 3 4 3 4 10" xfId="43148" xr:uid="{00000000-0005-0000-0000-0000AF390000}"/>
    <cellStyle name="Berechnung 3 4 3 4 2" xfId="11699" xr:uid="{00000000-0005-0000-0000-0000B0390000}"/>
    <cellStyle name="Berechnung 3 4 3 4 3" xfId="15603" xr:uid="{00000000-0005-0000-0000-0000B1390000}"/>
    <cellStyle name="Berechnung 3 4 3 4 4" xfId="19697" xr:uid="{00000000-0005-0000-0000-0000B2390000}"/>
    <cellStyle name="Berechnung 3 4 3 4 5" xfId="23624" xr:uid="{00000000-0005-0000-0000-0000B3390000}"/>
    <cellStyle name="Berechnung 3 4 3 4 6" xfId="27651" xr:uid="{00000000-0005-0000-0000-0000B4390000}"/>
    <cellStyle name="Berechnung 3 4 3 4 7" xfId="31636" xr:uid="{00000000-0005-0000-0000-0000B5390000}"/>
    <cellStyle name="Berechnung 3 4 3 4 8" xfId="35469" xr:uid="{00000000-0005-0000-0000-0000B6390000}"/>
    <cellStyle name="Berechnung 3 4 3 4 9" xfId="39358" xr:uid="{00000000-0005-0000-0000-0000B7390000}"/>
    <cellStyle name="Berechnung 3 4 3 5" xfId="8323" xr:uid="{00000000-0005-0000-0000-0000B8390000}"/>
    <cellStyle name="Berechnung 3 4 3 6" xfId="12239" xr:uid="{00000000-0005-0000-0000-0000B9390000}"/>
    <cellStyle name="Berechnung 3 4 3 7" xfId="16332" xr:uid="{00000000-0005-0000-0000-0000BA390000}"/>
    <cellStyle name="Berechnung 3 4 3 8" xfId="20275" xr:uid="{00000000-0005-0000-0000-0000BB390000}"/>
    <cellStyle name="Berechnung 3 4 3 9" xfId="24293" xr:uid="{00000000-0005-0000-0000-0000BC390000}"/>
    <cellStyle name="Berechnung 3 4 4" xfId="3733" xr:uid="{00000000-0005-0000-0000-0000BD390000}"/>
    <cellStyle name="Berechnung 3 4 4 10" xfId="40717" xr:uid="{00000000-0005-0000-0000-0000BE390000}"/>
    <cellStyle name="Berechnung 3 4 4 2" xfId="9261" xr:uid="{00000000-0005-0000-0000-0000BF390000}"/>
    <cellStyle name="Berechnung 3 4 4 3" xfId="13168" xr:uid="{00000000-0005-0000-0000-0000C0390000}"/>
    <cellStyle name="Berechnung 3 4 4 4" xfId="17260" xr:uid="{00000000-0005-0000-0000-0000C1390000}"/>
    <cellStyle name="Berechnung 3 4 4 5" xfId="21190" xr:uid="{00000000-0005-0000-0000-0000C2390000}"/>
    <cellStyle name="Berechnung 3 4 4 6" xfId="25216" xr:uid="{00000000-0005-0000-0000-0000C3390000}"/>
    <cellStyle name="Berechnung 3 4 4 7" xfId="29205" xr:uid="{00000000-0005-0000-0000-0000C4390000}"/>
    <cellStyle name="Berechnung 3 4 4 8" xfId="33036" xr:uid="{00000000-0005-0000-0000-0000C5390000}"/>
    <cellStyle name="Berechnung 3 4 4 9" xfId="36927" xr:uid="{00000000-0005-0000-0000-0000C6390000}"/>
    <cellStyle name="Berechnung 3 4 5" xfId="4221" xr:uid="{00000000-0005-0000-0000-0000C7390000}"/>
    <cellStyle name="Berechnung 3 4 5 10" xfId="41205" xr:uid="{00000000-0005-0000-0000-0000C8390000}"/>
    <cellStyle name="Berechnung 3 4 5 2" xfId="9749" xr:uid="{00000000-0005-0000-0000-0000C9390000}"/>
    <cellStyle name="Berechnung 3 4 5 3" xfId="13656" xr:uid="{00000000-0005-0000-0000-0000CA390000}"/>
    <cellStyle name="Berechnung 3 4 5 4" xfId="17748" xr:uid="{00000000-0005-0000-0000-0000CB390000}"/>
    <cellStyle name="Berechnung 3 4 5 5" xfId="21678" xr:uid="{00000000-0005-0000-0000-0000CC390000}"/>
    <cellStyle name="Berechnung 3 4 5 6" xfId="25704" xr:uid="{00000000-0005-0000-0000-0000CD390000}"/>
    <cellStyle name="Berechnung 3 4 5 7" xfId="29693" xr:uid="{00000000-0005-0000-0000-0000CE390000}"/>
    <cellStyle name="Berechnung 3 4 5 8" xfId="33524" xr:uid="{00000000-0005-0000-0000-0000CF390000}"/>
    <cellStyle name="Berechnung 3 4 5 9" xfId="37415" xr:uid="{00000000-0005-0000-0000-0000D0390000}"/>
    <cellStyle name="Berechnung 3 4 6" xfId="3300" xr:uid="{00000000-0005-0000-0000-0000D1390000}"/>
    <cellStyle name="Berechnung 3 4 6 10" xfId="40329" xr:uid="{00000000-0005-0000-0000-0000D2390000}"/>
    <cellStyle name="Berechnung 3 4 6 2" xfId="8835" xr:uid="{00000000-0005-0000-0000-0000D3390000}"/>
    <cellStyle name="Berechnung 3 4 6 3" xfId="12751" xr:uid="{00000000-0005-0000-0000-0000D4390000}"/>
    <cellStyle name="Berechnung 3 4 6 4" xfId="16844" xr:uid="{00000000-0005-0000-0000-0000D5390000}"/>
    <cellStyle name="Berechnung 3 4 6 5" xfId="20787" xr:uid="{00000000-0005-0000-0000-0000D6390000}"/>
    <cellStyle name="Berechnung 3 4 6 6" xfId="24805" xr:uid="{00000000-0005-0000-0000-0000D7390000}"/>
    <cellStyle name="Berechnung 3 4 6 7" xfId="28809" xr:uid="{00000000-0005-0000-0000-0000D8390000}"/>
    <cellStyle name="Berechnung 3 4 6 8" xfId="32632" xr:uid="{00000000-0005-0000-0000-0000D9390000}"/>
    <cellStyle name="Berechnung 3 4 6 9" xfId="36539" xr:uid="{00000000-0005-0000-0000-0000DA390000}"/>
    <cellStyle name="Berechnung 3 4 7" xfId="5713" xr:uid="{00000000-0005-0000-0000-0000DB390000}"/>
    <cellStyle name="Berechnung 3 4 7 10" xfId="42697" xr:uid="{00000000-0005-0000-0000-0000DC390000}"/>
    <cellStyle name="Berechnung 3 4 7 2" xfId="11241" xr:uid="{00000000-0005-0000-0000-0000DD390000}"/>
    <cellStyle name="Berechnung 3 4 7 3" xfId="15148" xr:uid="{00000000-0005-0000-0000-0000DE390000}"/>
    <cellStyle name="Berechnung 3 4 7 4" xfId="19240" xr:uid="{00000000-0005-0000-0000-0000DF390000}"/>
    <cellStyle name="Berechnung 3 4 7 5" xfId="23170" xr:uid="{00000000-0005-0000-0000-0000E0390000}"/>
    <cellStyle name="Berechnung 3 4 7 6" xfId="27196" xr:uid="{00000000-0005-0000-0000-0000E1390000}"/>
    <cellStyle name="Berechnung 3 4 7 7" xfId="31185" xr:uid="{00000000-0005-0000-0000-0000E2390000}"/>
    <cellStyle name="Berechnung 3 4 7 8" xfId="35016" xr:uid="{00000000-0005-0000-0000-0000E3390000}"/>
    <cellStyle name="Berechnung 3 4 7 9" xfId="38907" xr:uid="{00000000-0005-0000-0000-0000E4390000}"/>
    <cellStyle name="Berechnung 3 4 8" xfId="7876" xr:uid="{00000000-0005-0000-0000-0000E5390000}"/>
    <cellStyle name="Berechnung 3 4 9" xfId="15990" xr:uid="{00000000-0005-0000-0000-0000E6390000}"/>
    <cellStyle name="Berechnung 3 5" xfId="328" xr:uid="{00000000-0005-0000-0000-0000E7390000}"/>
    <cellStyle name="Berechnung 3 5 10" xfId="27983" xr:uid="{00000000-0005-0000-0000-0000E8390000}"/>
    <cellStyle name="Berechnung 3 5 2" xfId="2790" xr:uid="{00000000-0005-0000-0000-0000E9390000}"/>
    <cellStyle name="Berechnung 3 5 2 10" xfId="28299" xr:uid="{00000000-0005-0000-0000-0000EA390000}"/>
    <cellStyle name="Berechnung 3 5 2 11" xfId="32122" xr:uid="{00000000-0005-0000-0000-0000EB390000}"/>
    <cellStyle name="Berechnung 3 5 2 12" xfId="36029" xr:uid="{00000000-0005-0000-0000-0000EC390000}"/>
    <cellStyle name="Berechnung 3 5 2 13" xfId="39819" xr:uid="{00000000-0005-0000-0000-0000ED390000}"/>
    <cellStyle name="Berechnung 3 5 2 2" xfId="5091" xr:uid="{00000000-0005-0000-0000-0000EE390000}"/>
    <cellStyle name="Berechnung 3 5 2 2 10" xfId="42075" xr:uid="{00000000-0005-0000-0000-0000EF390000}"/>
    <cellStyle name="Berechnung 3 5 2 2 2" xfId="10619" xr:uid="{00000000-0005-0000-0000-0000F0390000}"/>
    <cellStyle name="Berechnung 3 5 2 2 3" xfId="14526" xr:uid="{00000000-0005-0000-0000-0000F1390000}"/>
    <cellStyle name="Berechnung 3 5 2 2 4" xfId="18618" xr:uid="{00000000-0005-0000-0000-0000F2390000}"/>
    <cellStyle name="Berechnung 3 5 2 2 5" xfId="22548" xr:uid="{00000000-0005-0000-0000-0000F3390000}"/>
    <cellStyle name="Berechnung 3 5 2 2 6" xfId="26574" xr:uid="{00000000-0005-0000-0000-0000F4390000}"/>
    <cellStyle name="Berechnung 3 5 2 2 7" xfId="30563" xr:uid="{00000000-0005-0000-0000-0000F5390000}"/>
    <cellStyle name="Berechnung 3 5 2 2 8" xfId="34394" xr:uid="{00000000-0005-0000-0000-0000F6390000}"/>
    <cellStyle name="Berechnung 3 5 2 2 9" xfId="38285" xr:uid="{00000000-0005-0000-0000-0000F7390000}"/>
    <cellStyle name="Berechnung 3 5 2 3" xfId="4463" xr:uid="{00000000-0005-0000-0000-0000F8390000}"/>
    <cellStyle name="Berechnung 3 5 2 3 10" xfId="41447" xr:uid="{00000000-0005-0000-0000-0000F9390000}"/>
    <cellStyle name="Berechnung 3 5 2 3 2" xfId="9991" xr:uid="{00000000-0005-0000-0000-0000FA390000}"/>
    <cellStyle name="Berechnung 3 5 2 3 3" xfId="13898" xr:uid="{00000000-0005-0000-0000-0000FB390000}"/>
    <cellStyle name="Berechnung 3 5 2 3 4" xfId="17990" xr:uid="{00000000-0005-0000-0000-0000FC390000}"/>
    <cellStyle name="Berechnung 3 5 2 3 5" xfId="21920" xr:uid="{00000000-0005-0000-0000-0000FD390000}"/>
    <cellStyle name="Berechnung 3 5 2 3 6" xfId="25946" xr:uid="{00000000-0005-0000-0000-0000FE390000}"/>
    <cellStyle name="Berechnung 3 5 2 3 7" xfId="29935" xr:uid="{00000000-0005-0000-0000-0000FF390000}"/>
    <cellStyle name="Berechnung 3 5 2 3 8" xfId="33766" xr:uid="{00000000-0005-0000-0000-0000003A0000}"/>
    <cellStyle name="Berechnung 3 5 2 3 9" xfId="37657" xr:uid="{00000000-0005-0000-0000-0000013A0000}"/>
    <cellStyle name="Berechnung 3 5 2 4" xfId="6172" xr:uid="{00000000-0005-0000-0000-0000023A0000}"/>
    <cellStyle name="Berechnung 3 5 2 4 10" xfId="43150" xr:uid="{00000000-0005-0000-0000-0000033A0000}"/>
    <cellStyle name="Berechnung 3 5 2 4 2" xfId="11701" xr:uid="{00000000-0005-0000-0000-0000043A0000}"/>
    <cellStyle name="Berechnung 3 5 2 4 3" xfId="15605" xr:uid="{00000000-0005-0000-0000-0000053A0000}"/>
    <cellStyle name="Berechnung 3 5 2 4 4" xfId="19699" xr:uid="{00000000-0005-0000-0000-0000063A0000}"/>
    <cellStyle name="Berechnung 3 5 2 4 5" xfId="23626" xr:uid="{00000000-0005-0000-0000-0000073A0000}"/>
    <cellStyle name="Berechnung 3 5 2 4 6" xfId="27653" xr:uid="{00000000-0005-0000-0000-0000083A0000}"/>
    <cellStyle name="Berechnung 3 5 2 4 7" xfId="31638" xr:uid="{00000000-0005-0000-0000-0000093A0000}"/>
    <cellStyle name="Berechnung 3 5 2 4 8" xfId="35471" xr:uid="{00000000-0005-0000-0000-00000A3A0000}"/>
    <cellStyle name="Berechnung 3 5 2 4 9" xfId="39360" xr:uid="{00000000-0005-0000-0000-00000B3A0000}"/>
    <cellStyle name="Berechnung 3 5 2 5" xfId="8325" xr:uid="{00000000-0005-0000-0000-00000C3A0000}"/>
    <cellStyle name="Berechnung 3 5 2 6" xfId="12241" xr:uid="{00000000-0005-0000-0000-00000D3A0000}"/>
    <cellStyle name="Berechnung 3 5 2 7" xfId="16334" xr:uid="{00000000-0005-0000-0000-00000E3A0000}"/>
    <cellStyle name="Berechnung 3 5 2 8" xfId="20277" xr:uid="{00000000-0005-0000-0000-00000F3A0000}"/>
    <cellStyle name="Berechnung 3 5 2 9" xfId="24295" xr:uid="{00000000-0005-0000-0000-0000103A0000}"/>
    <cellStyle name="Berechnung 3 5 3" xfId="3735" xr:uid="{00000000-0005-0000-0000-0000113A0000}"/>
    <cellStyle name="Berechnung 3 5 3 10" xfId="40719" xr:uid="{00000000-0005-0000-0000-0000123A0000}"/>
    <cellStyle name="Berechnung 3 5 3 2" xfId="9263" xr:uid="{00000000-0005-0000-0000-0000133A0000}"/>
    <cellStyle name="Berechnung 3 5 3 3" xfId="13170" xr:uid="{00000000-0005-0000-0000-0000143A0000}"/>
    <cellStyle name="Berechnung 3 5 3 4" xfId="17262" xr:uid="{00000000-0005-0000-0000-0000153A0000}"/>
    <cellStyle name="Berechnung 3 5 3 5" xfId="21192" xr:uid="{00000000-0005-0000-0000-0000163A0000}"/>
    <cellStyle name="Berechnung 3 5 3 6" xfId="25218" xr:uid="{00000000-0005-0000-0000-0000173A0000}"/>
    <cellStyle name="Berechnung 3 5 3 7" xfId="29207" xr:uid="{00000000-0005-0000-0000-0000183A0000}"/>
    <cellStyle name="Berechnung 3 5 3 8" xfId="33038" xr:uid="{00000000-0005-0000-0000-0000193A0000}"/>
    <cellStyle name="Berechnung 3 5 3 9" xfId="36929" xr:uid="{00000000-0005-0000-0000-00001A3A0000}"/>
    <cellStyle name="Berechnung 3 5 4" xfId="4219" xr:uid="{00000000-0005-0000-0000-00001B3A0000}"/>
    <cellStyle name="Berechnung 3 5 4 10" xfId="41203" xr:uid="{00000000-0005-0000-0000-00001C3A0000}"/>
    <cellStyle name="Berechnung 3 5 4 2" xfId="9747" xr:uid="{00000000-0005-0000-0000-00001D3A0000}"/>
    <cellStyle name="Berechnung 3 5 4 3" xfId="13654" xr:uid="{00000000-0005-0000-0000-00001E3A0000}"/>
    <cellStyle name="Berechnung 3 5 4 4" xfId="17746" xr:uid="{00000000-0005-0000-0000-00001F3A0000}"/>
    <cellStyle name="Berechnung 3 5 4 5" xfId="21676" xr:uid="{00000000-0005-0000-0000-0000203A0000}"/>
    <cellStyle name="Berechnung 3 5 4 6" xfId="25702" xr:uid="{00000000-0005-0000-0000-0000213A0000}"/>
    <cellStyle name="Berechnung 3 5 4 7" xfId="29691" xr:uid="{00000000-0005-0000-0000-0000223A0000}"/>
    <cellStyle name="Berechnung 3 5 4 8" xfId="33522" xr:uid="{00000000-0005-0000-0000-0000233A0000}"/>
    <cellStyle name="Berechnung 3 5 4 9" xfId="37413" xr:uid="{00000000-0005-0000-0000-0000243A0000}"/>
    <cellStyle name="Berechnung 3 5 5" xfId="3302" xr:uid="{00000000-0005-0000-0000-0000253A0000}"/>
    <cellStyle name="Berechnung 3 5 5 10" xfId="40331" xr:uid="{00000000-0005-0000-0000-0000263A0000}"/>
    <cellStyle name="Berechnung 3 5 5 2" xfId="8837" xr:uid="{00000000-0005-0000-0000-0000273A0000}"/>
    <cellStyle name="Berechnung 3 5 5 3" xfId="12753" xr:uid="{00000000-0005-0000-0000-0000283A0000}"/>
    <cellStyle name="Berechnung 3 5 5 4" xfId="16846" xr:uid="{00000000-0005-0000-0000-0000293A0000}"/>
    <cellStyle name="Berechnung 3 5 5 5" xfId="20789" xr:uid="{00000000-0005-0000-0000-00002A3A0000}"/>
    <cellStyle name="Berechnung 3 5 5 6" xfId="24807" xr:uid="{00000000-0005-0000-0000-00002B3A0000}"/>
    <cellStyle name="Berechnung 3 5 5 7" xfId="28811" xr:uid="{00000000-0005-0000-0000-00002C3A0000}"/>
    <cellStyle name="Berechnung 3 5 5 8" xfId="32634" xr:uid="{00000000-0005-0000-0000-00002D3A0000}"/>
    <cellStyle name="Berechnung 3 5 5 9" xfId="36541" xr:uid="{00000000-0005-0000-0000-00002E3A0000}"/>
    <cellStyle name="Berechnung 3 5 6" xfId="5715" xr:uid="{00000000-0005-0000-0000-00002F3A0000}"/>
    <cellStyle name="Berechnung 3 5 6 10" xfId="42699" xr:uid="{00000000-0005-0000-0000-0000303A0000}"/>
    <cellStyle name="Berechnung 3 5 6 2" xfId="11243" xr:uid="{00000000-0005-0000-0000-0000313A0000}"/>
    <cellStyle name="Berechnung 3 5 6 3" xfId="15150" xr:uid="{00000000-0005-0000-0000-0000323A0000}"/>
    <cellStyle name="Berechnung 3 5 6 4" xfId="19242" xr:uid="{00000000-0005-0000-0000-0000333A0000}"/>
    <cellStyle name="Berechnung 3 5 6 5" xfId="23172" xr:uid="{00000000-0005-0000-0000-0000343A0000}"/>
    <cellStyle name="Berechnung 3 5 6 6" xfId="27198" xr:uid="{00000000-0005-0000-0000-0000353A0000}"/>
    <cellStyle name="Berechnung 3 5 6 7" xfId="31187" xr:uid="{00000000-0005-0000-0000-0000363A0000}"/>
    <cellStyle name="Berechnung 3 5 6 8" xfId="35018" xr:uid="{00000000-0005-0000-0000-0000373A0000}"/>
    <cellStyle name="Berechnung 3 5 6 9" xfId="38909" xr:uid="{00000000-0005-0000-0000-0000383A0000}"/>
    <cellStyle name="Berechnung 3 5 7" xfId="7874" xr:uid="{00000000-0005-0000-0000-0000393A0000}"/>
    <cellStyle name="Berechnung 3 5 8" xfId="15988" xr:uid="{00000000-0005-0000-0000-00003A3A0000}"/>
    <cellStyle name="Berechnung 3 5 9" xfId="7196" xr:uid="{00000000-0005-0000-0000-00003B3A0000}"/>
    <cellStyle name="Berechnung 3 6" xfId="2783" xr:uid="{00000000-0005-0000-0000-00003C3A0000}"/>
    <cellStyle name="Berechnung 3 6 10" xfId="28292" xr:uid="{00000000-0005-0000-0000-00003D3A0000}"/>
    <cellStyle name="Berechnung 3 6 11" xfId="32115" xr:uid="{00000000-0005-0000-0000-00003E3A0000}"/>
    <cellStyle name="Berechnung 3 6 12" xfId="36022" xr:uid="{00000000-0005-0000-0000-00003F3A0000}"/>
    <cellStyle name="Berechnung 3 6 13" xfId="39812" xr:uid="{00000000-0005-0000-0000-0000403A0000}"/>
    <cellStyle name="Berechnung 3 6 2" xfId="5084" xr:uid="{00000000-0005-0000-0000-0000413A0000}"/>
    <cellStyle name="Berechnung 3 6 2 10" xfId="42068" xr:uid="{00000000-0005-0000-0000-0000423A0000}"/>
    <cellStyle name="Berechnung 3 6 2 2" xfId="10612" xr:uid="{00000000-0005-0000-0000-0000433A0000}"/>
    <cellStyle name="Berechnung 3 6 2 3" xfId="14519" xr:uid="{00000000-0005-0000-0000-0000443A0000}"/>
    <cellStyle name="Berechnung 3 6 2 4" xfId="18611" xr:uid="{00000000-0005-0000-0000-0000453A0000}"/>
    <cellStyle name="Berechnung 3 6 2 5" xfId="22541" xr:uid="{00000000-0005-0000-0000-0000463A0000}"/>
    <cellStyle name="Berechnung 3 6 2 6" xfId="26567" xr:uid="{00000000-0005-0000-0000-0000473A0000}"/>
    <cellStyle name="Berechnung 3 6 2 7" xfId="30556" xr:uid="{00000000-0005-0000-0000-0000483A0000}"/>
    <cellStyle name="Berechnung 3 6 2 8" xfId="34387" xr:uid="{00000000-0005-0000-0000-0000493A0000}"/>
    <cellStyle name="Berechnung 3 6 2 9" xfId="38278" xr:uid="{00000000-0005-0000-0000-00004A3A0000}"/>
    <cellStyle name="Berechnung 3 6 3" xfId="4456" xr:uid="{00000000-0005-0000-0000-00004B3A0000}"/>
    <cellStyle name="Berechnung 3 6 3 10" xfId="41440" xr:uid="{00000000-0005-0000-0000-00004C3A0000}"/>
    <cellStyle name="Berechnung 3 6 3 2" xfId="9984" xr:uid="{00000000-0005-0000-0000-00004D3A0000}"/>
    <cellStyle name="Berechnung 3 6 3 3" xfId="13891" xr:uid="{00000000-0005-0000-0000-00004E3A0000}"/>
    <cellStyle name="Berechnung 3 6 3 4" xfId="17983" xr:uid="{00000000-0005-0000-0000-00004F3A0000}"/>
    <cellStyle name="Berechnung 3 6 3 5" xfId="21913" xr:uid="{00000000-0005-0000-0000-0000503A0000}"/>
    <cellStyle name="Berechnung 3 6 3 6" xfId="25939" xr:uid="{00000000-0005-0000-0000-0000513A0000}"/>
    <cellStyle name="Berechnung 3 6 3 7" xfId="29928" xr:uid="{00000000-0005-0000-0000-0000523A0000}"/>
    <cellStyle name="Berechnung 3 6 3 8" xfId="33759" xr:uid="{00000000-0005-0000-0000-0000533A0000}"/>
    <cellStyle name="Berechnung 3 6 3 9" xfId="37650" xr:uid="{00000000-0005-0000-0000-0000543A0000}"/>
    <cellStyle name="Berechnung 3 6 4" xfId="6165" xr:uid="{00000000-0005-0000-0000-0000553A0000}"/>
    <cellStyle name="Berechnung 3 6 4 10" xfId="43143" xr:uid="{00000000-0005-0000-0000-0000563A0000}"/>
    <cellStyle name="Berechnung 3 6 4 2" xfId="11694" xr:uid="{00000000-0005-0000-0000-0000573A0000}"/>
    <cellStyle name="Berechnung 3 6 4 3" xfId="15598" xr:uid="{00000000-0005-0000-0000-0000583A0000}"/>
    <cellStyle name="Berechnung 3 6 4 4" xfId="19692" xr:uid="{00000000-0005-0000-0000-0000593A0000}"/>
    <cellStyle name="Berechnung 3 6 4 5" xfId="23619" xr:uid="{00000000-0005-0000-0000-00005A3A0000}"/>
    <cellStyle name="Berechnung 3 6 4 6" xfId="27646" xr:uid="{00000000-0005-0000-0000-00005B3A0000}"/>
    <cellStyle name="Berechnung 3 6 4 7" xfId="31631" xr:uid="{00000000-0005-0000-0000-00005C3A0000}"/>
    <cellStyle name="Berechnung 3 6 4 8" xfId="35464" xr:uid="{00000000-0005-0000-0000-00005D3A0000}"/>
    <cellStyle name="Berechnung 3 6 4 9" xfId="39353" xr:uid="{00000000-0005-0000-0000-00005E3A0000}"/>
    <cellStyle name="Berechnung 3 6 5" xfId="8318" xr:uid="{00000000-0005-0000-0000-00005F3A0000}"/>
    <cellStyle name="Berechnung 3 6 6" xfId="12234" xr:uid="{00000000-0005-0000-0000-0000603A0000}"/>
    <cellStyle name="Berechnung 3 6 7" xfId="16327" xr:uid="{00000000-0005-0000-0000-0000613A0000}"/>
    <cellStyle name="Berechnung 3 6 8" xfId="20270" xr:uid="{00000000-0005-0000-0000-0000623A0000}"/>
    <cellStyle name="Berechnung 3 6 9" xfId="24288" xr:uid="{00000000-0005-0000-0000-0000633A0000}"/>
    <cellStyle name="Berechnung 3 7" xfId="3728" xr:uid="{00000000-0005-0000-0000-0000643A0000}"/>
    <cellStyle name="Berechnung 3 7 10" xfId="40712" xr:uid="{00000000-0005-0000-0000-0000653A0000}"/>
    <cellStyle name="Berechnung 3 7 2" xfId="9256" xr:uid="{00000000-0005-0000-0000-0000663A0000}"/>
    <cellStyle name="Berechnung 3 7 3" xfId="13163" xr:uid="{00000000-0005-0000-0000-0000673A0000}"/>
    <cellStyle name="Berechnung 3 7 4" xfId="17255" xr:uid="{00000000-0005-0000-0000-0000683A0000}"/>
    <cellStyle name="Berechnung 3 7 5" xfId="21185" xr:uid="{00000000-0005-0000-0000-0000693A0000}"/>
    <cellStyle name="Berechnung 3 7 6" xfId="25211" xr:uid="{00000000-0005-0000-0000-00006A3A0000}"/>
    <cellStyle name="Berechnung 3 7 7" xfId="29200" xr:uid="{00000000-0005-0000-0000-00006B3A0000}"/>
    <cellStyle name="Berechnung 3 7 8" xfId="33031" xr:uid="{00000000-0005-0000-0000-00006C3A0000}"/>
    <cellStyle name="Berechnung 3 7 9" xfId="36922" xr:uid="{00000000-0005-0000-0000-00006D3A0000}"/>
    <cellStyle name="Berechnung 3 8" xfId="4226" xr:uid="{00000000-0005-0000-0000-00006E3A0000}"/>
    <cellStyle name="Berechnung 3 8 10" xfId="41210" xr:uid="{00000000-0005-0000-0000-00006F3A0000}"/>
    <cellStyle name="Berechnung 3 8 2" xfId="9754" xr:uid="{00000000-0005-0000-0000-0000703A0000}"/>
    <cellStyle name="Berechnung 3 8 3" xfId="13661" xr:uid="{00000000-0005-0000-0000-0000713A0000}"/>
    <cellStyle name="Berechnung 3 8 4" xfId="17753" xr:uid="{00000000-0005-0000-0000-0000723A0000}"/>
    <cellStyle name="Berechnung 3 8 5" xfId="21683" xr:uid="{00000000-0005-0000-0000-0000733A0000}"/>
    <cellStyle name="Berechnung 3 8 6" xfId="25709" xr:uid="{00000000-0005-0000-0000-0000743A0000}"/>
    <cellStyle name="Berechnung 3 8 7" xfId="29698" xr:uid="{00000000-0005-0000-0000-0000753A0000}"/>
    <cellStyle name="Berechnung 3 8 8" xfId="33529" xr:uid="{00000000-0005-0000-0000-0000763A0000}"/>
    <cellStyle name="Berechnung 3 8 9" xfId="37420" xr:uid="{00000000-0005-0000-0000-0000773A0000}"/>
    <cellStyle name="Berechnung 3 9" xfId="3295" xr:uid="{00000000-0005-0000-0000-0000783A0000}"/>
    <cellStyle name="Berechnung 3 9 10" xfId="40324" xr:uid="{00000000-0005-0000-0000-0000793A0000}"/>
    <cellStyle name="Berechnung 3 9 2" xfId="8830" xr:uid="{00000000-0005-0000-0000-00007A3A0000}"/>
    <cellStyle name="Berechnung 3 9 3" xfId="12746" xr:uid="{00000000-0005-0000-0000-00007B3A0000}"/>
    <cellStyle name="Berechnung 3 9 4" xfId="16839" xr:uid="{00000000-0005-0000-0000-00007C3A0000}"/>
    <cellStyle name="Berechnung 3 9 5" xfId="20782" xr:uid="{00000000-0005-0000-0000-00007D3A0000}"/>
    <cellStyle name="Berechnung 3 9 6" xfId="24800" xr:uid="{00000000-0005-0000-0000-00007E3A0000}"/>
    <cellStyle name="Berechnung 3 9 7" xfId="28804" xr:uid="{00000000-0005-0000-0000-00007F3A0000}"/>
    <cellStyle name="Berechnung 3 9 8" xfId="32627" xr:uid="{00000000-0005-0000-0000-0000803A0000}"/>
    <cellStyle name="Berechnung 3 9 9" xfId="36534" xr:uid="{00000000-0005-0000-0000-0000813A0000}"/>
    <cellStyle name="Berechnung 4" xfId="329" xr:uid="{00000000-0005-0000-0000-0000823A0000}"/>
    <cellStyle name="Berechnung 4 10" xfId="7197" xr:uid="{00000000-0005-0000-0000-0000833A0000}"/>
    <cellStyle name="Berechnung 4 11" xfId="27982" xr:uid="{00000000-0005-0000-0000-0000843A0000}"/>
    <cellStyle name="Berechnung 4 2" xfId="330" xr:uid="{00000000-0005-0000-0000-0000853A0000}"/>
    <cellStyle name="Berechnung 4 2 10" xfId="27981" xr:uid="{00000000-0005-0000-0000-0000863A0000}"/>
    <cellStyle name="Berechnung 4 2 2" xfId="2792" xr:uid="{00000000-0005-0000-0000-0000873A0000}"/>
    <cellStyle name="Berechnung 4 2 2 10" xfId="28301" xr:uid="{00000000-0005-0000-0000-0000883A0000}"/>
    <cellStyle name="Berechnung 4 2 2 11" xfId="32124" xr:uid="{00000000-0005-0000-0000-0000893A0000}"/>
    <cellStyle name="Berechnung 4 2 2 12" xfId="36031" xr:uid="{00000000-0005-0000-0000-00008A3A0000}"/>
    <cellStyle name="Berechnung 4 2 2 13" xfId="39821" xr:uid="{00000000-0005-0000-0000-00008B3A0000}"/>
    <cellStyle name="Berechnung 4 2 2 2" xfId="5093" xr:uid="{00000000-0005-0000-0000-00008C3A0000}"/>
    <cellStyle name="Berechnung 4 2 2 2 10" xfId="42077" xr:uid="{00000000-0005-0000-0000-00008D3A0000}"/>
    <cellStyle name="Berechnung 4 2 2 2 2" xfId="10621" xr:uid="{00000000-0005-0000-0000-00008E3A0000}"/>
    <cellStyle name="Berechnung 4 2 2 2 3" xfId="14528" xr:uid="{00000000-0005-0000-0000-00008F3A0000}"/>
    <cellStyle name="Berechnung 4 2 2 2 4" xfId="18620" xr:uid="{00000000-0005-0000-0000-0000903A0000}"/>
    <cellStyle name="Berechnung 4 2 2 2 5" xfId="22550" xr:uid="{00000000-0005-0000-0000-0000913A0000}"/>
    <cellStyle name="Berechnung 4 2 2 2 6" xfId="26576" xr:uid="{00000000-0005-0000-0000-0000923A0000}"/>
    <cellStyle name="Berechnung 4 2 2 2 7" xfId="30565" xr:uid="{00000000-0005-0000-0000-0000933A0000}"/>
    <cellStyle name="Berechnung 4 2 2 2 8" xfId="34396" xr:uid="{00000000-0005-0000-0000-0000943A0000}"/>
    <cellStyle name="Berechnung 4 2 2 2 9" xfId="38287" xr:uid="{00000000-0005-0000-0000-0000953A0000}"/>
    <cellStyle name="Berechnung 4 2 2 3" xfId="4465" xr:uid="{00000000-0005-0000-0000-0000963A0000}"/>
    <cellStyle name="Berechnung 4 2 2 3 10" xfId="41449" xr:uid="{00000000-0005-0000-0000-0000973A0000}"/>
    <cellStyle name="Berechnung 4 2 2 3 2" xfId="9993" xr:uid="{00000000-0005-0000-0000-0000983A0000}"/>
    <cellStyle name="Berechnung 4 2 2 3 3" xfId="13900" xr:uid="{00000000-0005-0000-0000-0000993A0000}"/>
    <cellStyle name="Berechnung 4 2 2 3 4" xfId="17992" xr:uid="{00000000-0005-0000-0000-00009A3A0000}"/>
    <cellStyle name="Berechnung 4 2 2 3 5" xfId="21922" xr:uid="{00000000-0005-0000-0000-00009B3A0000}"/>
    <cellStyle name="Berechnung 4 2 2 3 6" xfId="25948" xr:uid="{00000000-0005-0000-0000-00009C3A0000}"/>
    <cellStyle name="Berechnung 4 2 2 3 7" xfId="29937" xr:uid="{00000000-0005-0000-0000-00009D3A0000}"/>
    <cellStyle name="Berechnung 4 2 2 3 8" xfId="33768" xr:uid="{00000000-0005-0000-0000-00009E3A0000}"/>
    <cellStyle name="Berechnung 4 2 2 3 9" xfId="37659" xr:uid="{00000000-0005-0000-0000-00009F3A0000}"/>
    <cellStyle name="Berechnung 4 2 2 4" xfId="6174" xr:uid="{00000000-0005-0000-0000-0000A03A0000}"/>
    <cellStyle name="Berechnung 4 2 2 4 10" xfId="43152" xr:uid="{00000000-0005-0000-0000-0000A13A0000}"/>
    <cellStyle name="Berechnung 4 2 2 4 2" xfId="11703" xr:uid="{00000000-0005-0000-0000-0000A23A0000}"/>
    <cellStyle name="Berechnung 4 2 2 4 3" xfId="15607" xr:uid="{00000000-0005-0000-0000-0000A33A0000}"/>
    <cellStyle name="Berechnung 4 2 2 4 4" xfId="19701" xr:uid="{00000000-0005-0000-0000-0000A43A0000}"/>
    <cellStyle name="Berechnung 4 2 2 4 5" xfId="23628" xr:uid="{00000000-0005-0000-0000-0000A53A0000}"/>
    <cellStyle name="Berechnung 4 2 2 4 6" xfId="27655" xr:uid="{00000000-0005-0000-0000-0000A63A0000}"/>
    <cellStyle name="Berechnung 4 2 2 4 7" xfId="31640" xr:uid="{00000000-0005-0000-0000-0000A73A0000}"/>
    <cellStyle name="Berechnung 4 2 2 4 8" xfId="35473" xr:uid="{00000000-0005-0000-0000-0000A83A0000}"/>
    <cellStyle name="Berechnung 4 2 2 4 9" xfId="39362" xr:uid="{00000000-0005-0000-0000-0000A93A0000}"/>
    <cellStyle name="Berechnung 4 2 2 5" xfId="8327" xr:uid="{00000000-0005-0000-0000-0000AA3A0000}"/>
    <cellStyle name="Berechnung 4 2 2 6" xfId="12243" xr:uid="{00000000-0005-0000-0000-0000AB3A0000}"/>
    <cellStyle name="Berechnung 4 2 2 7" xfId="16336" xr:uid="{00000000-0005-0000-0000-0000AC3A0000}"/>
    <cellStyle name="Berechnung 4 2 2 8" xfId="20279" xr:uid="{00000000-0005-0000-0000-0000AD3A0000}"/>
    <cellStyle name="Berechnung 4 2 2 9" xfId="24297" xr:uid="{00000000-0005-0000-0000-0000AE3A0000}"/>
    <cellStyle name="Berechnung 4 2 3" xfId="3737" xr:uid="{00000000-0005-0000-0000-0000AF3A0000}"/>
    <cellStyle name="Berechnung 4 2 3 10" xfId="40721" xr:uid="{00000000-0005-0000-0000-0000B03A0000}"/>
    <cellStyle name="Berechnung 4 2 3 2" xfId="9265" xr:uid="{00000000-0005-0000-0000-0000B13A0000}"/>
    <cellStyle name="Berechnung 4 2 3 3" xfId="13172" xr:uid="{00000000-0005-0000-0000-0000B23A0000}"/>
    <cellStyle name="Berechnung 4 2 3 4" xfId="17264" xr:uid="{00000000-0005-0000-0000-0000B33A0000}"/>
    <cellStyle name="Berechnung 4 2 3 5" xfId="21194" xr:uid="{00000000-0005-0000-0000-0000B43A0000}"/>
    <cellStyle name="Berechnung 4 2 3 6" xfId="25220" xr:uid="{00000000-0005-0000-0000-0000B53A0000}"/>
    <cellStyle name="Berechnung 4 2 3 7" xfId="29209" xr:uid="{00000000-0005-0000-0000-0000B63A0000}"/>
    <cellStyle name="Berechnung 4 2 3 8" xfId="33040" xr:uid="{00000000-0005-0000-0000-0000B73A0000}"/>
    <cellStyle name="Berechnung 4 2 3 9" xfId="36931" xr:uid="{00000000-0005-0000-0000-0000B83A0000}"/>
    <cellStyle name="Berechnung 4 2 4" xfId="4217" xr:uid="{00000000-0005-0000-0000-0000B93A0000}"/>
    <cellStyle name="Berechnung 4 2 4 10" xfId="41201" xr:uid="{00000000-0005-0000-0000-0000BA3A0000}"/>
    <cellStyle name="Berechnung 4 2 4 2" xfId="9745" xr:uid="{00000000-0005-0000-0000-0000BB3A0000}"/>
    <cellStyle name="Berechnung 4 2 4 3" xfId="13652" xr:uid="{00000000-0005-0000-0000-0000BC3A0000}"/>
    <cellStyle name="Berechnung 4 2 4 4" xfId="17744" xr:uid="{00000000-0005-0000-0000-0000BD3A0000}"/>
    <cellStyle name="Berechnung 4 2 4 5" xfId="21674" xr:uid="{00000000-0005-0000-0000-0000BE3A0000}"/>
    <cellStyle name="Berechnung 4 2 4 6" xfId="25700" xr:uid="{00000000-0005-0000-0000-0000BF3A0000}"/>
    <cellStyle name="Berechnung 4 2 4 7" xfId="29689" xr:uid="{00000000-0005-0000-0000-0000C03A0000}"/>
    <cellStyle name="Berechnung 4 2 4 8" xfId="33520" xr:uid="{00000000-0005-0000-0000-0000C13A0000}"/>
    <cellStyle name="Berechnung 4 2 4 9" xfId="37411" xr:uid="{00000000-0005-0000-0000-0000C23A0000}"/>
    <cellStyle name="Berechnung 4 2 5" xfId="3304" xr:uid="{00000000-0005-0000-0000-0000C33A0000}"/>
    <cellStyle name="Berechnung 4 2 5 10" xfId="40333" xr:uid="{00000000-0005-0000-0000-0000C43A0000}"/>
    <cellStyle name="Berechnung 4 2 5 2" xfId="8839" xr:uid="{00000000-0005-0000-0000-0000C53A0000}"/>
    <cellStyle name="Berechnung 4 2 5 3" xfId="12755" xr:uid="{00000000-0005-0000-0000-0000C63A0000}"/>
    <cellStyle name="Berechnung 4 2 5 4" xfId="16848" xr:uid="{00000000-0005-0000-0000-0000C73A0000}"/>
    <cellStyle name="Berechnung 4 2 5 5" xfId="20791" xr:uid="{00000000-0005-0000-0000-0000C83A0000}"/>
    <cellStyle name="Berechnung 4 2 5 6" xfId="24809" xr:uid="{00000000-0005-0000-0000-0000C93A0000}"/>
    <cellStyle name="Berechnung 4 2 5 7" xfId="28813" xr:uid="{00000000-0005-0000-0000-0000CA3A0000}"/>
    <cellStyle name="Berechnung 4 2 5 8" xfId="32636" xr:uid="{00000000-0005-0000-0000-0000CB3A0000}"/>
    <cellStyle name="Berechnung 4 2 5 9" xfId="36543" xr:uid="{00000000-0005-0000-0000-0000CC3A0000}"/>
    <cellStyle name="Berechnung 4 2 6" xfId="5717" xr:uid="{00000000-0005-0000-0000-0000CD3A0000}"/>
    <cellStyle name="Berechnung 4 2 6 10" xfId="42701" xr:uid="{00000000-0005-0000-0000-0000CE3A0000}"/>
    <cellStyle name="Berechnung 4 2 6 2" xfId="11245" xr:uid="{00000000-0005-0000-0000-0000CF3A0000}"/>
    <cellStyle name="Berechnung 4 2 6 3" xfId="15152" xr:uid="{00000000-0005-0000-0000-0000D03A0000}"/>
    <cellStyle name="Berechnung 4 2 6 4" xfId="19244" xr:uid="{00000000-0005-0000-0000-0000D13A0000}"/>
    <cellStyle name="Berechnung 4 2 6 5" xfId="23174" xr:uid="{00000000-0005-0000-0000-0000D23A0000}"/>
    <cellStyle name="Berechnung 4 2 6 6" xfId="27200" xr:uid="{00000000-0005-0000-0000-0000D33A0000}"/>
    <cellStyle name="Berechnung 4 2 6 7" xfId="31189" xr:uid="{00000000-0005-0000-0000-0000D43A0000}"/>
    <cellStyle name="Berechnung 4 2 6 8" xfId="35020" xr:uid="{00000000-0005-0000-0000-0000D53A0000}"/>
    <cellStyle name="Berechnung 4 2 6 9" xfId="38911" xr:uid="{00000000-0005-0000-0000-0000D63A0000}"/>
    <cellStyle name="Berechnung 4 2 7" xfId="7872" xr:uid="{00000000-0005-0000-0000-0000D73A0000}"/>
    <cellStyle name="Berechnung 4 2 8" xfId="15986" xr:uid="{00000000-0005-0000-0000-0000D83A0000}"/>
    <cellStyle name="Berechnung 4 2 9" xfId="7236" xr:uid="{00000000-0005-0000-0000-0000D93A0000}"/>
    <cellStyle name="Berechnung 4 3" xfId="2791" xr:uid="{00000000-0005-0000-0000-0000DA3A0000}"/>
    <cellStyle name="Berechnung 4 3 10" xfId="28300" xr:uid="{00000000-0005-0000-0000-0000DB3A0000}"/>
    <cellStyle name="Berechnung 4 3 11" xfId="32123" xr:uid="{00000000-0005-0000-0000-0000DC3A0000}"/>
    <cellStyle name="Berechnung 4 3 12" xfId="36030" xr:uid="{00000000-0005-0000-0000-0000DD3A0000}"/>
    <cellStyle name="Berechnung 4 3 13" xfId="39820" xr:uid="{00000000-0005-0000-0000-0000DE3A0000}"/>
    <cellStyle name="Berechnung 4 3 2" xfId="5092" xr:uid="{00000000-0005-0000-0000-0000DF3A0000}"/>
    <cellStyle name="Berechnung 4 3 2 10" xfId="42076" xr:uid="{00000000-0005-0000-0000-0000E03A0000}"/>
    <cellStyle name="Berechnung 4 3 2 2" xfId="10620" xr:uid="{00000000-0005-0000-0000-0000E13A0000}"/>
    <cellStyle name="Berechnung 4 3 2 3" xfId="14527" xr:uid="{00000000-0005-0000-0000-0000E23A0000}"/>
    <cellStyle name="Berechnung 4 3 2 4" xfId="18619" xr:uid="{00000000-0005-0000-0000-0000E33A0000}"/>
    <cellStyle name="Berechnung 4 3 2 5" xfId="22549" xr:uid="{00000000-0005-0000-0000-0000E43A0000}"/>
    <cellStyle name="Berechnung 4 3 2 6" xfId="26575" xr:uid="{00000000-0005-0000-0000-0000E53A0000}"/>
    <cellStyle name="Berechnung 4 3 2 7" xfId="30564" xr:uid="{00000000-0005-0000-0000-0000E63A0000}"/>
    <cellStyle name="Berechnung 4 3 2 8" xfId="34395" xr:uid="{00000000-0005-0000-0000-0000E73A0000}"/>
    <cellStyle name="Berechnung 4 3 2 9" xfId="38286" xr:uid="{00000000-0005-0000-0000-0000E83A0000}"/>
    <cellStyle name="Berechnung 4 3 3" xfId="4464" xr:uid="{00000000-0005-0000-0000-0000E93A0000}"/>
    <cellStyle name="Berechnung 4 3 3 10" xfId="41448" xr:uid="{00000000-0005-0000-0000-0000EA3A0000}"/>
    <cellStyle name="Berechnung 4 3 3 2" xfId="9992" xr:uid="{00000000-0005-0000-0000-0000EB3A0000}"/>
    <cellStyle name="Berechnung 4 3 3 3" xfId="13899" xr:uid="{00000000-0005-0000-0000-0000EC3A0000}"/>
    <cellStyle name="Berechnung 4 3 3 4" xfId="17991" xr:uid="{00000000-0005-0000-0000-0000ED3A0000}"/>
    <cellStyle name="Berechnung 4 3 3 5" xfId="21921" xr:uid="{00000000-0005-0000-0000-0000EE3A0000}"/>
    <cellStyle name="Berechnung 4 3 3 6" xfId="25947" xr:uid="{00000000-0005-0000-0000-0000EF3A0000}"/>
    <cellStyle name="Berechnung 4 3 3 7" xfId="29936" xr:uid="{00000000-0005-0000-0000-0000F03A0000}"/>
    <cellStyle name="Berechnung 4 3 3 8" xfId="33767" xr:uid="{00000000-0005-0000-0000-0000F13A0000}"/>
    <cellStyle name="Berechnung 4 3 3 9" xfId="37658" xr:uid="{00000000-0005-0000-0000-0000F23A0000}"/>
    <cellStyle name="Berechnung 4 3 4" xfId="6173" xr:uid="{00000000-0005-0000-0000-0000F33A0000}"/>
    <cellStyle name="Berechnung 4 3 4 10" xfId="43151" xr:uid="{00000000-0005-0000-0000-0000F43A0000}"/>
    <cellStyle name="Berechnung 4 3 4 2" xfId="11702" xr:uid="{00000000-0005-0000-0000-0000F53A0000}"/>
    <cellStyle name="Berechnung 4 3 4 3" xfId="15606" xr:uid="{00000000-0005-0000-0000-0000F63A0000}"/>
    <cellStyle name="Berechnung 4 3 4 4" xfId="19700" xr:uid="{00000000-0005-0000-0000-0000F73A0000}"/>
    <cellStyle name="Berechnung 4 3 4 5" xfId="23627" xr:uid="{00000000-0005-0000-0000-0000F83A0000}"/>
    <cellStyle name="Berechnung 4 3 4 6" xfId="27654" xr:uid="{00000000-0005-0000-0000-0000F93A0000}"/>
    <cellStyle name="Berechnung 4 3 4 7" xfId="31639" xr:uid="{00000000-0005-0000-0000-0000FA3A0000}"/>
    <cellStyle name="Berechnung 4 3 4 8" xfId="35472" xr:uid="{00000000-0005-0000-0000-0000FB3A0000}"/>
    <cellStyle name="Berechnung 4 3 4 9" xfId="39361" xr:uid="{00000000-0005-0000-0000-0000FC3A0000}"/>
    <cellStyle name="Berechnung 4 3 5" xfId="8326" xr:uid="{00000000-0005-0000-0000-0000FD3A0000}"/>
    <cellStyle name="Berechnung 4 3 6" xfId="12242" xr:uid="{00000000-0005-0000-0000-0000FE3A0000}"/>
    <cellStyle name="Berechnung 4 3 7" xfId="16335" xr:uid="{00000000-0005-0000-0000-0000FF3A0000}"/>
    <cellStyle name="Berechnung 4 3 8" xfId="20278" xr:uid="{00000000-0005-0000-0000-0000003B0000}"/>
    <cellStyle name="Berechnung 4 3 9" xfId="24296" xr:uid="{00000000-0005-0000-0000-0000013B0000}"/>
    <cellStyle name="Berechnung 4 4" xfId="3736" xr:uid="{00000000-0005-0000-0000-0000023B0000}"/>
    <cellStyle name="Berechnung 4 4 10" xfId="40720" xr:uid="{00000000-0005-0000-0000-0000033B0000}"/>
    <cellStyle name="Berechnung 4 4 2" xfId="9264" xr:uid="{00000000-0005-0000-0000-0000043B0000}"/>
    <cellStyle name="Berechnung 4 4 3" xfId="13171" xr:uid="{00000000-0005-0000-0000-0000053B0000}"/>
    <cellStyle name="Berechnung 4 4 4" xfId="17263" xr:uid="{00000000-0005-0000-0000-0000063B0000}"/>
    <cellStyle name="Berechnung 4 4 5" xfId="21193" xr:uid="{00000000-0005-0000-0000-0000073B0000}"/>
    <cellStyle name="Berechnung 4 4 6" xfId="25219" xr:uid="{00000000-0005-0000-0000-0000083B0000}"/>
    <cellStyle name="Berechnung 4 4 7" xfId="29208" xr:uid="{00000000-0005-0000-0000-0000093B0000}"/>
    <cellStyle name="Berechnung 4 4 8" xfId="33039" xr:uid="{00000000-0005-0000-0000-00000A3B0000}"/>
    <cellStyle name="Berechnung 4 4 9" xfId="36930" xr:uid="{00000000-0005-0000-0000-00000B3B0000}"/>
    <cellStyle name="Berechnung 4 5" xfId="4218" xr:uid="{00000000-0005-0000-0000-00000C3B0000}"/>
    <cellStyle name="Berechnung 4 5 10" xfId="41202" xr:uid="{00000000-0005-0000-0000-00000D3B0000}"/>
    <cellStyle name="Berechnung 4 5 2" xfId="9746" xr:uid="{00000000-0005-0000-0000-00000E3B0000}"/>
    <cellStyle name="Berechnung 4 5 3" xfId="13653" xr:uid="{00000000-0005-0000-0000-00000F3B0000}"/>
    <cellStyle name="Berechnung 4 5 4" xfId="17745" xr:uid="{00000000-0005-0000-0000-0000103B0000}"/>
    <cellStyle name="Berechnung 4 5 5" xfId="21675" xr:uid="{00000000-0005-0000-0000-0000113B0000}"/>
    <cellStyle name="Berechnung 4 5 6" xfId="25701" xr:uid="{00000000-0005-0000-0000-0000123B0000}"/>
    <cellStyle name="Berechnung 4 5 7" xfId="29690" xr:uid="{00000000-0005-0000-0000-0000133B0000}"/>
    <cellStyle name="Berechnung 4 5 8" xfId="33521" xr:uid="{00000000-0005-0000-0000-0000143B0000}"/>
    <cellStyle name="Berechnung 4 5 9" xfId="37412" xr:uid="{00000000-0005-0000-0000-0000153B0000}"/>
    <cellStyle name="Berechnung 4 6" xfId="3303" xr:uid="{00000000-0005-0000-0000-0000163B0000}"/>
    <cellStyle name="Berechnung 4 6 10" xfId="40332" xr:uid="{00000000-0005-0000-0000-0000173B0000}"/>
    <cellStyle name="Berechnung 4 6 2" xfId="8838" xr:uid="{00000000-0005-0000-0000-0000183B0000}"/>
    <cellStyle name="Berechnung 4 6 3" xfId="12754" xr:uid="{00000000-0005-0000-0000-0000193B0000}"/>
    <cellStyle name="Berechnung 4 6 4" xfId="16847" xr:uid="{00000000-0005-0000-0000-00001A3B0000}"/>
    <cellStyle name="Berechnung 4 6 5" xfId="20790" xr:uid="{00000000-0005-0000-0000-00001B3B0000}"/>
    <cellStyle name="Berechnung 4 6 6" xfId="24808" xr:uid="{00000000-0005-0000-0000-00001C3B0000}"/>
    <cellStyle name="Berechnung 4 6 7" xfId="28812" xr:uid="{00000000-0005-0000-0000-00001D3B0000}"/>
    <cellStyle name="Berechnung 4 6 8" xfId="32635" xr:uid="{00000000-0005-0000-0000-00001E3B0000}"/>
    <cellStyle name="Berechnung 4 6 9" xfId="36542" xr:uid="{00000000-0005-0000-0000-00001F3B0000}"/>
    <cellStyle name="Berechnung 4 7" xfId="5716" xr:uid="{00000000-0005-0000-0000-0000203B0000}"/>
    <cellStyle name="Berechnung 4 7 10" xfId="42700" xr:uid="{00000000-0005-0000-0000-0000213B0000}"/>
    <cellStyle name="Berechnung 4 7 2" xfId="11244" xr:uid="{00000000-0005-0000-0000-0000223B0000}"/>
    <cellStyle name="Berechnung 4 7 3" xfId="15151" xr:uid="{00000000-0005-0000-0000-0000233B0000}"/>
    <cellStyle name="Berechnung 4 7 4" xfId="19243" xr:uid="{00000000-0005-0000-0000-0000243B0000}"/>
    <cellStyle name="Berechnung 4 7 5" xfId="23173" xr:uid="{00000000-0005-0000-0000-0000253B0000}"/>
    <cellStyle name="Berechnung 4 7 6" xfId="27199" xr:uid="{00000000-0005-0000-0000-0000263B0000}"/>
    <cellStyle name="Berechnung 4 7 7" xfId="31188" xr:uid="{00000000-0005-0000-0000-0000273B0000}"/>
    <cellStyle name="Berechnung 4 7 8" xfId="35019" xr:uid="{00000000-0005-0000-0000-0000283B0000}"/>
    <cellStyle name="Berechnung 4 7 9" xfId="38910" xr:uid="{00000000-0005-0000-0000-0000293B0000}"/>
    <cellStyle name="Berechnung 4 8" xfId="7873" xr:uid="{00000000-0005-0000-0000-00002A3B0000}"/>
    <cellStyle name="Berechnung 4 9" xfId="15987" xr:uid="{00000000-0005-0000-0000-00002B3B0000}"/>
    <cellStyle name="Berechnung 5" xfId="331" xr:uid="{00000000-0005-0000-0000-00002C3B0000}"/>
    <cellStyle name="Berechnung 5 10" xfId="16167" xr:uid="{00000000-0005-0000-0000-00002D3B0000}"/>
    <cellStyle name="Berechnung 5 11" xfId="27980" xr:uid="{00000000-0005-0000-0000-00002E3B0000}"/>
    <cellStyle name="Berechnung 5 2" xfId="332" xr:uid="{00000000-0005-0000-0000-00002F3B0000}"/>
    <cellStyle name="Berechnung 5 2 10" xfId="27979" xr:uid="{00000000-0005-0000-0000-0000303B0000}"/>
    <cellStyle name="Berechnung 5 2 2" xfId="2794" xr:uid="{00000000-0005-0000-0000-0000313B0000}"/>
    <cellStyle name="Berechnung 5 2 2 10" xfId="28303" xr:uid="{00000000-0005-0000-0000-0000323B0000}"/>
    <cellStyle name="Berechnung 5 2 2 11" xfId="32126" xr:uid="{00000000-0005-0000-0000-0000333B0000}"/>
    <cellStyle name="Berechnung 5 2 2 12" xfId="36033" xr:uid="{00000000-0005-0000-0000-0000343B0000}"/>
    <cellStyle name="Berechnung 5 2 2 13" xfId="39823" xr:uid="{00000000-0005-0000-0000-0000353B0000}"/>
    <cellStyle name="Berechnung 5 2 2 2" xfId="5095" xr:uid="{00000000-0005-0000-0000-0000363B0000}"/>
    <cellStyle name="Berechnung 5 2 2 2 10" xfId="42079" xr:uid="{00000000-0005-0000-0000-0000373B0000}"/>
    <cellStyle name="Berechnung 5 2 2 2 2" xfId="10623" xr:uid="{00000000-0005-0000-0000-0000383B0000}"/>
    <cellStyle name="Berechnung 5 2 2 2 3" xfId="14530" xr:uid="{00000000-0005-0000-0000-0000393B0000}"/>
    <cellStyle name="Berechnung 5 2 2 2 4" xfId="18622" xr:uid="{00000000-0005-0000-0000-00003A3B0000}"/>
    <cellStyle name="Berechnung 5 2 2 2 5" xfId="22552" xr:uid="{00000000-0005-0000-0000-00003B3B0000}"/>
    <cellStyle name="Berechnung 5 2 2 2 6" xfId="26578" xr:uid="{00000000-0005-0000-0000-00003C3B0000}"/>
    <cellStyle name="Berechnung 5 2 2 2 7" xfId="30567" xr:uid="{00000000-0005-0000-0000-00003D3B0000}"/>
    <cellStyle name="Berechnung 5 2 2 2 8" xfId="34398" xr:uid="{00000000-0005-0000-0000-00003E3B0000}"/>
    <cellStyle name="Berechnung 5 2 2 2 9" xfId="38289" xr:uid="{00000000-0005-0000-0000-00003F3B0000}"/>
    <cellStyle name="Berechnung 5 2 2 3" xfId="4467" xr:uid="{00000000-0005-0000-0000-0000403B0000}"/>
    <cellStyle name="Berechnung 5 2 2 3 10" xfId="41451" xr:uid="{00000000-0005-0000-0000-0000413B0000}"/>
    <cellStyle name="Berechnung 5 2 2 3 2" xfId="9995" xr:uid="{00000000-0005-0000-0000-0000423B0000}"/>
    <cellStyle name="Berechnung 5 2 2 3 3" xfId="13902" xr:uid="{00000000-0005-0000-0000-0000433B0000}"/>
    <cellStyle name="Berechnung 5 2 2 3 4" xfId="17994" xr:uid="{00000000-0005-0000-0000-0000443B0000}"/>
    <cellStyle name="Berechnung 5 2 2 3 5" xfId="21924" xr:uid="{00000000-0005-0000-0000-0000453B0000}"/>
    <cellStyle name="Berechnung 5 2 2 3 6" xfId="25950" xr:uid="{00000000-0005-0000-0000-0000463B0000}"/>
    <cellStyle name="Berechnung 5 2 2 3 7" xfId="29939" xr:uid="{00000000-0005-0000-0000-0000473B0000}"/>
    <cellStyle name="Berechnung 5 2 2 3 8" xfId="33770" xr:uid="{00000000-0005-0000-0000-0000483B0000}"/>
    <cellStyle name="Berechnung 5 2 2 3 9" xfId="37661" xr:uid="{00000000-0005-0000-0000-0000493B0000}"/>
    <cellStyle name="Berechnung 5 2 2 4" xfId="6176" xr:uid="{00000000-0005-0000-0000-00004A3B0000}"/>
    <cellStyle name="Berechnung 5 2 2 4 10" xfId="43154" xr:uid="{00000000-0005-0000-0000-00004B3B0000}"/>
    <cellStyle name="Berechnung 5 2 2 4 2" xfId="11705" xr:uid="{00000000-0005-0000-0000-00004C3B0000}"/>
    <cellStyle name="Berechnung 5 2 2 4 3" xfId="15609" xr:uid="{00000000-0005-0000-0000-00004D3B0000}"/>
    <cellStyle name="Berechnung 5 2 2 4 4" xfId="19703" xr:uid="{00000000-0005-0000-0000-00004E3B0000}"/>
    <cellStyle name="Berechnung 5 2 2 4 5" xfId="23630" xr:uid="{00000000-0005-0000-0000-00004F3B0000}"/>
    <cellStyle name="Berechnung 5 2 2 4 6" xfId="27657" xr:uid="{00000000-0005-0000-0000-0000503B0000}"/>
    <cellStyle name="Berechnung 5 2 2 4 7" xfId="31642" xr:uid="{00000000-0005-0000-0000-0000513B0000}"/>
    <cellStyle name="Berechnung 5 2 2 4 8" xfId="35475" xr:uid="{00000000-0005-0000-0000-0000523B0000}"/>
    <cellStyle name="Berechnung 5 2 2 4 9" xfId="39364" xr:uid="{00000000-0005-0000-0000-0000533B0000}"/>
    <cellStyle name="Berechnung 5 2 2 5" xfId="8329" xr:uid="{00000000-0005-0000-0000-0000543B0000}"/>
    <cellStyle name="Berechnung 5 2 2 6" xfId="12245" xr:uid="{00000000-0005-0000-0000-0000553B0000}"/>
    <cellStyle name="Berechnung 5 2 2 7" xfId="16338" xr:uid="{00000000-0005-0000-0000-0000563B0000}"/>
    <cellStyle name="Berechnung 5 2 2 8" xfId="20281" xr:uid="{00000000-0005-0000-0000-0000573B0000}"/>
    <cellStyle name="Berechnung 5 2 2 9" xfId="24299" xr:uid="{00000000-0005-0000-0000-0000583B0000}"/>
    <cellStyle name="Berechnung 5 2 3" xfId="3739" xr:uid="{00000000-0005-0000-0000-0000593B0000}"/>
    <cellStyle name="Berechnung 5 2 3 10" xfId="40723" xr:uid="{00000000-0005-0000-0000-00005A3B0000}"/>
    <cellStyle name="Berechnung 5 2 3 2" xfId="9267" xr:uid="{00000000-0005-0000-0000-00005B3B0000}"/>
    <cellStyle name="Berechnung 5 2 3 3" xfId="13174" xr:uid="{00000000-0005-0000-0000-00005C3B0000}"/>
    <cellStyle name="Berechnung 5 2 3 4" xfId="17266" xr:uid="{00000000-0005-0000-0000-00005D3B0000}"/>
    <cellStyle name="Berechnung 5 2 3 5" xfId="21196" xr:uid="{00000000-0005-0000-0000-00005E3B0000}"/>
    <cellStyle name="Berechnung 5 2 3 6" xfId="25222" xr:uid="{00000000-0005-0000-0000-00005F3B0000}"/>
    <cellStyle name="Berechnung 5 2 3 7" xfId="29211" xr:uid="{00000000-0005-0000-0000-0000603B0000}"/>
    <cellStyle name="Berechnung 5 2 3 8" xfId="33042" xr:uid="{00000000-0005-0000-0000-0000613B0000}"/>
    <cellStyle name="Berechnung 5 2 3 9" xfId="36933" xr:uid="{00000000-0005-0000-0000-0000623B0000}"/>
    <cellStyle name="Berechnung 5 2 4" xfId="4215" xr:uid="{00000000-0005-0000-0000-0000633B0000}"/>
    <cellStyle name="Berechnung 5 2 4 10" xfId="41199" xr:uid="{00000000-0005-0000-0000-0000643B0000}"/>
    <cellStyle name="Berechnung 5 2 4 2" xfId="9743" xr:uid="{00000000-0005-0000-0000-0000653B0000}"/>
    <cellStyle name="Berechnung 5 2 4 3" xfId="13650" xr:uid="{00000000-0005-0000-0000-0000663B0000}"/>
    <cellStyle name="Berechnung 5 2 4 4" xfId="17742" xr:uid="{00000000-0005-0000-0000-0000673B0000}"/>
    <cellStyle name="Berechnung 5 2 4 5" xfId="21672" xr:uid="{00000000-0005-0000-0000-0000683B0000}"/>
    <cellStyle name="Berechnung 5 2 4 6" xfId="25698" xr:uid="{00000000-0005-0000-0000-0000693B0000}"/>
    <cellStyle name="Berechnung 5 2 4 7" xfId="29687" xr:uid="{00000000-0005-0000-0000-00006A3B0000}"/>
    <cellStyle name="Berechnung 5 2 4 8" xfId="33518" xr:uid="{00000000-0005-0000-0000-00006B3B0000}"/>
    <cellStyle name="Berechnung 5 2 4 9" xfId="37409" xr:uid="{00000000-0005-0000-0000-00006C3B0000}"/>
    <cellStyle name="Berechnung 5 2 5" xfId="3306" xr:uid="{00000000-0005-0000-0000-00006D3B0000}"/>
    <cellStyle name="Berechnung 5 2 5 10" xfId="40335" xr:uid="{00000000-0005-0000-0000-00006E3B0000}"/>
    <cellStyle name="Berechnung 5 2 5 2" xfId="8841" xr:uid="{00000000-0005-0000-0000-00006F3B0000}"/>
    <cellStyle name="Berechnung 5 2 5 3" xfId="12757" xr:uid="{00000000-0005-0000-0000-0000703B0000}"/>
    <cellStyle name="Berechnung 5 2 5 4" xfId="16850" xr:uid="{00000000-0005-0000-0000-0000713B0000}"/>
    <cellStyle name="Berechnung 5 2 5 5" xfId="20793" xr:uid="{00000000-0005-0000-0000-0000723B0000}"/>
    <cellStyle name="Berechnung 5 2 5 6" xfId="24811" xr:uid="{00000000-0005-0000-0000-0000733B0000}"/>
    <cellStyle name="Berechnung 5 2 5 7" xfId="28815" xr:uid="{00000000-0005-0000-0000-0000743B0000}"/>
    <cellStyle name="Berechnung 5 2 5 8" xfId="32638" xr:uid="{00000000-0005-0000-0000-0000753B0000}"/>
    <cellStyle name="Berechnung 5 2 5 9" xfId="36545" xr:uid="{00000000-0005-0000-0000-0000763B0000}"/>
    <cellStyle name="Berechnung 5 2 6" xfId="5719" xr:uid="{00000000-0005-0000-0000-0000773B0000}"/>
    <cellStyle name="Berechnung 5 2 6 10" xfId="42703" xr:uid="{00000000-0005-0000-0000-0000783B0000}"/>
    <cellStyle name="Berechnung 5 2 6 2" xfId="11247" xr:uid="{00000000-0005-0000-0000-0000793B0000}"/>
    <cellStyle name="Berechnung 5 2 6 3" xfId="15154" xr:uid="{00000000-0005-0000-0000-00007A3B0000}"/>
    <cellStyle name="Berechnung 5 2 6 4" xfId="19246" xr:uid="{00000000-0005-0000-0000-00007B3B0000}"/>
    <cellStyle name="Berechnung 5 2 6 5" xfId="23176" xr:uid="{00000000-0005-0000-0000-00007C3B0000}"/>
    <cellStyle name="Berechnung 5 2 6 6" xfId="27202" xr:uid="{00000000-0005-0000-0000-00007D3B0000}"/>
    <cellStyle name="Berechnung 5 2 6 7" xfId="31191" xr:uid="{00000000-0005-0000-0000-00007E3B0000}"/>
    <cellStyle name="Berechnung 5 2 6 8" xfId="35022" xr:uid="{00000000-0005-0000-0000-00007F3B0000}"/>
    <cellStyle name="Berechnung 5 2 6 9" xfId="38913" xr:uid="{00000000-0005-0000-0000-0000803B0000}"/>
    <cellStyle name="Berechnung 5 2 7" xfId="7870" xr:uid="{00000000-0005-0000-0000-0000813B0000}"/>
    <cellStyle name="Berechnung 5 2 8" xfId="15984" xr:uid="{00000000-0005-0000-0000-0000823B0000}"/>
    <cellStyle name="Berechnung 5 2 9" xfId="7198" xr:uid="{00000000-0005-0000-0000-0000833B0000}"/>
    <cellStyle name="Berechnung 5 3" xfId="2793" xr:uid="{00000000-0005-0000-0000-0000843B0000}"/>
    <cellStyle name="Berechnung 5 3 10" xfId="28302" xr:uid="{00000000-0005-0000-0000-0000853B0000}"/>
    <cellStyle name="Berechnung 5 3 11" xfId="32125" xr:uid="{00000000-0005-0000-0000-0000863B0000}"/>
    <cellStyle name="Berechnung 5 3 12" xfId="36032" xr:uid="{00000000-0005-0000-0000-0000873B0000}"/>
    <cellStyle name="Berechnung 5 3 13" xfId="39822" xr:uid="{00000000-0005-0000-0000-0000883B0000}"/>
    <cellStyle name="Berechnung 5 3 2" xfId="5094" xr:uid="{00000000-0005-0000-0000-0000893B0000}"/>
    <cellStyle name="Berechnung 5 3 2 10" xfId="42078" xr:uid="{00000000-0005-0000-0000-00008A3B0000}"/>
    <cellStyle name="Berechnung 5 3 2 2" xfId="10622" xr:uid="{00000000-0005-0000-0000-00008B3B0000}"/>
    <cellStyle name="Berechnung 5 3 2 3" xfId="14529" xr:uid="{00000000-0005-0000-0000-00008C3B0000}"/>
    <cellStyle name="Berechnung 5 3 2 4" xfId="18621" xr:uid="{00000000-0005-0000-0000-00008D3B0000}"/>
    <cellStyle name="Berechnung 5 3 2 5" xfId="22551" xr:uid="{00000000-0005-0000-0000-00008E3B0000}"/>
    <cellStyle name="Berechnung 5 3 2 6" xfId="26577" xr:uid="{00000000-0005-0000-0000-00008F3B0000}"/>
    <cellStyle name="Berechnung 5 3 2 7" xfId="30566" xr:uid="{00000000-0005-0000-0000-0000903B0000}"/>
    <cellStyle name="Berechnung 5 3 2 8" xfId="34397" xr:uid="{00000000-0005-0000-0000-0000913B0000}"/>
    <cellStyle name="Berechnung 5 3 2 9" xfId="38288" xr:uid="{00000000-0005-0000-0000-0000923B0000}"/>
    <cellStyle name="Berechnung 5 3 3" xfId="4466" xr:uid="{00000000-0005-0000-0000-0000933B0000}"/>
    <cellStyle name="Berechnung 5 3 3 10" xfId="41450" xr:uid="{00000000-0005-0000-0000-0000943B0000}"/>
    <cellStyle name="Berechnung 5 3 3 2" xfId="9994" xr:uid="{00000000-0005-0000-0000-0000953B0000}"/>
    <cellStyle name="Berechnung 5 3 3 3" xfId="13901" xr:uid="{00000000-0005-0000-0000-0000963B0000}"/>
    <cellStyle name="Berechnung 5 3 3 4" xfId="17993" xr:uid="{00000000-0005-0000-0000-0000973B0000}"/>
    <cellStyle name="Berechnung 5 3 3 5" xfId="21923" xr:uid="{00000000-0005-0000-0000-0000983B0000}"/>
    <cellStyle name="Berechnung 5 3 3 6" xfId="25949" xr:uid="{00000000-0005-0000-0000-0000993B0000}"/>
    <cellStyle name="Berechnung 5 3 3 7" xfId="29938" xr:uid="{00000000-0005-0000-0000-00009A3B0000}"/>
    <cellStyle name="Berechnung 5 3 3 8" xfId="33769" xr:uid="{00000000-0005-0000-0000-00009B3B0000}"/>
    <cellStyle name="Berechnung 5 3 3 9" xfId="37660" xr:uid="{00000000-0005-0000-0000-00009C3B0000}"/>
    <cellStyle name="Berechnung 5 3 4" xfId="6175" xr:uid="{00000000-0005-0000-0000-00009D3B0000}"/>
    <cellStyle name="Berechnung 5 3 4 10" xfId="43153" xr:uid="{00000000-0005-0000-0000-00009E3B0000}"/>
    <cellStyle name="Berechnung 5 3 4 2" xfId="11704" xr:uid="{00000000-0005-0000-0000-00009F3B0000}"/>
    <cellStyle name="Berechnung 5 3 4 3" xfId="15608" xr:uid="{00000000-0005-0000-0000-0000A03B0000}"/>
    <cellStyle name="Berechnung 5 3 4 4" xfId="19702" xr:uid="{00000000-0005-0000-0000-0000A13B0000}"/>
    <cellStyle name="Berechnung 5 3 4 5" xfId="23629" xr:uid="{00000000-0005-0000-0000-0000A23B0000}"/>
    <cellStyle name="Berechnung 5 3 4 6" xfId="27656" xr:uid="{00000000-0005-0000-0000-0000A33B0000}"/>
    <cellStyle name="Berechnung 5 3 4 7" xfId="31641" xr:uid="{00000000-0005-0000-0000-0000A43B0000}"/>
    <cellStyle name="Berechnung 5 3 4 8" xfId="35474" xr:uid="{00000000-0005-0000-0000-0000A53B0000}"/>
    <cellStyle name="Berechnung 5 3 4 9" xfId="39363" xr:uid="{00000000-0005-0000-0000-0000A63B0000}"/>
    <cellStyle name="Berechnung 5 3 5" xfId="8328" xr:uid="{00000000-0005-0000-0000-0000A73B0000}"/>
    <cellStyle name="Berechnung 5 3 6" xfId="12244" xr:uid="{00000000-0005-0000-0000-0000A83B0000}"/>
    <cellStyle name="Berechnung 5 3 7" xfId="16337" xr:uid="{00000000-0005-0000-0000-0000A93B0000}"/>
    <cellStyle name="Berechnung 5 3 8" xfId="20280" xr:uid="{00000000-0005-0000-0000-0000AA3B0000}"/>
    <cellStyle name="Berechnung 5 3 9" xfId="24298" xr:uid="{00000000-0005-0000-0000-0000AB3B0000}"/>
    <cellStyle name="Berechnung 5 4" xfId="3738" xr:uid="{00000000-0005-0000-0000-0000AC3B0000}"/>
    <cellStyle name="Berechnung 5 4 10" xfId="40722" xr:uid="{00000000-0005-0000-0000-0000AD3B0000}"/>
    <cellStyle name="Berechnung 5 4 2" xfId="9266" xr:uid="{00000000-0005-0000-0000-0000AE3B0000}"/>
    <cellStyle name="Berechnung 5 4 3" xfId="13173" xr:uid="{00000000-0005-0000-0000-0000AF3B0000}"/>
    <cellStyle name="Berechnung 5 4 4" xfId="17265" xr:uid="{00000000-0005-0000-0000-0000B03B0000}"/>
    <cellStyle name="Berechnung 5 4 5" xfId="21195" xr:uid="{00000000-0005-0000-0000-0000B13B0000}"/>
    <cellStyle name="Berechnung 5 4 6" xfId="25221" xr:uid="{00000000-0005-0000-0000-0000B23B0000}"/>
    <cellStyle name="Berechnung 5 4 7" xfId="29210" xr:uid="{00000000-0005-0000-0000-0000B33B0000}"/>
    <cellStyle name="Berechnung 5 4 8" xfId="33041" xr:uid="{00000000-0005-0000-0000-0000B43B0000}"/>
    <cellStyle name="Berechnung 5 4 9" xfId="36932" xr:uid="{00000000-0005-0000-0000-0000B53B0000}"/>
    <cellStyle name="Berechnung 5 5" xfId="4216" xr:uid="{00000000-0005-0000-0000-0000B63B0000}"/>
    <cellStyle name="Berechnung 5 5 10" xfId="41200" xr:uid="{00000000-0005-0000-0000-0000B73B0000}"/>
    <cellStyle name="Berechnung 5 5 2" xfId="9744" xr:uid="{00000000-0005-0000-0000-0000B83B0000}"/>
    <cellStyle name="Berechnung 5 5 3" xfId="13651" xr:uid="{00000000-0005-0000-0000-0000B93B0000}"/>
    <cellStyle name="Berechnung 5 5 4" xfId="17743" xr:uid="{00000000-0005-0000-0000-0000BA3B0000}"/>
    <cellStyle name="Berechnung 5 5 5" xfId="21673" xr:uid="{00000000-0005-0000-0000-0000BB3B0000}"/>
    <cellStyle name="Berechnung 5 5 6" xfId="25699" xr:uid="{00000000-0005-0000-0000-0000BC3B0000}"/>
    <cellStyle name="Berechnung 5 5 7" xfId="29688" xr:uid="{00000000-0005-0000-0000-0000BD3B0000}"/>
    <cellStyle name="Berechnung 5 5 8" xfId="33519" xr:uid="{00000000-0005-0000-0000-0000BE3B0000}"/>
    <cellStyle name="Berechnung 5 5 9" xfId="37410" xr:uid="{00000000-0005-0000-0000-0000BF3B0000}"/>
    <cellStyle name="Berechnung 5 6" xfId="3305" xr:uid="{00000000-0005-0000-0000-0000C03B0000}"/>
    <cellStyle name="Berechnung 5 6 10" xfId="40334" xr:uid="{00000000-0005-0000-0000-0000C13B0000}"/>
    <cellStyle name="Berechnung 5 6 2" xfId="8840" xr:uid="{00000000-0005-0000-0000-0000C23B0000}"/>
    <cellStyle name="Berechnung 5 6 3" xfId="12756" xr:uid="{00000000-0005-0000-0000-0000C33B0000}"/>
    <cellStyle name="Berechnung 5 6 4" xfId="16849" xr:uid="{00000000-0005-0000-0000-0000C43B0000}"/>
    <cellStyle name="Berechnung 5 6 5" xfId="20792" xr:uid="{00000000-0005-0000-0000-0000C53B0000}"/>
    <cellStyle name="Berechnung 5 6 6" xfId="24810" xr:uid="{00000000-0005-0000-0000-0000C63B0000}"/>
    <cellStyle name="Berechnung 5 6 7" xfId="28814" xr:uid="{00000000-0005-0000-0000-0000C73B0000}"/>
    <cellStyle name="Berechnung 5 6 8" xfId="32637" xr:uid="{00000000-0005-0000-0000-0000C83B0000}"/>
    <cellStyle name="Berechnung 5 6 9" xfId="36544" xr:uid="{00000000-0005-0000-0000-0000C93B0000}"/>
    <cellStyle name="Berechnung 5 7" xfId="5718" xr:uid="{00000000-0005-0000-0000-0000CA3B0000}"/>
    <cellStyle name="Berechnung 5 7 10" xfId="42702" xr:uid="{00000000-0005-0000-0000-0000CB3B0000}"/>
    <cellStyle name="Berechnung 5 7 2" xfId="11246" xr:uid="{00000000-0005-0000-0000-0000CC3B0000}"/>
    <cellStyle name="Berechnung 5 7 3" xfId="15153" xr:uid="{00000000-0005-0000-0000-0000CD3B0000}"/>
    <cellStyle name="Berechnung 5 7 4" xfId="19245" xr:uid="{00000000-0005-0000-0000-0000CE3B0000}"/>
    <cellStyle name="Berechnung 5 7 5" xfId="23175" xr:uid="{00000000-0005-0000-0000-0000CF3B0000}"/>
    <cellStyle name="Berechnung 5 7 6" xfId="27201" xr:uid="{00000000-0005-0000-0000-0000D03B0000}"/>
    <cellStyle name="Berechnung 5 7 7" xfId="31190" xr:uid="{00000000-0005-0000-0000-0000D13B0000}"/>
    <cellStyle name="Berechnung 5 7 8" xfId="35021" xr:uid="{00000000-0005-0000-0000-0000D23B0000}"/>
    <cellStyle name="Berechnung 5 7 9" xfId="38912" xr:uid="{00000000-0005-0000-0000-0000D33B0000}"/>
    <cellStyle name="Berechnung 5 8" xfId="7871" xr:uid="{00000000-0005-0000-0000-0000D43B0000}"/>
    <cellStyle name="Berechnung 5 9" xfId="15985" xr:uid="{00000000-0005-0000-0000-0000D53B0000}"/>
    <cellStyle name="Berechnung 6" xfId="333" xr:uid="{00000000-0005-0000-0000-0000D63B0000}"/>
    <cellStyle name="Berechnung 6 10" xfId="7237" xr:uid="{00000000-0005-0000-0000-0000D73B0000}"/>
    <cellStyle name="Berechnung 6 11" xfId="27978" xr:uid="{00000000-0005-0000-0000-0000D83B0000}"/>
    <cellStyle name="Berechnung 6 2" xfId="334" xr:uid="{00000000-0005-0000-0000-0000D93B0000}"/>
    <cellStyle name="Berechnung 6 2 10" xfId="27977" xr:uid="{00000000-0005-0000-0000-0000DA3B0000}"/>
    <cellStyle name="Berechnung 6 2 2" xfId="2796" xr:uid="{00000000-0005-0000-0000-0000DB3B0000}"/>
    <cellStyle name="Berechnung 6 2 2 10" xfId="28305" xr:uid="{00000000-0005-0000-0000-0000DC3B0000}"/>
    <cellStyle name="Berechnung 6 2 2 11" xfId="32128" xr:uid="{00000000-0005-0000-0000-0000DD3B0000}"/>
    <cellStyle name="Berechnung 6 2 2 12" xfId="36035" xr:uid="{00000000-0005-0000-0000-0000DE3B0000}"/>
    <cellStyle name="Berechnung 6 2 2 13" xfId="39825" xr:uid="{00000000-0005-0000-0000-0000DF3B0000}"/>
    <cellStyle name="Berechnung 6 2 2 2" xfId="5097" xr:uid="{00000000-0005-0000-0000-0000E03B0000}"/>
    <cellStyle name="Berechnung 6 2 2 2 10" xfId="42081" xr:uid="{00000000-0005-0000-0000-0000E13B0000}"/>
    <cellStyle name="Berechnung 6 2 2 2 2" xfId="10625" xr:uid="{00000000-0005-0000-0000-0000E23B0000}"/>
    <cellStyle name="Berechnung 6 2 2 2 3" xfId="14532" xr:uid="{00000000-0005-0000-0000-0000E33B0000}"/>
    <cellStyle name="Berechnung 6 2 2 2 4" xfId="18624" xr:uid="{00000000-0005-0000-0000-0000E43B0000}"/>
    <cellStyle name="Berechnung 6 2 2 2 5" xfId="22554" xr:uid="{00000000-0005-0000-0000-0000E53B0000}"/>
    <cellStyle name="Berechnung 6 2 2 2 6" xfId="26580" xr:uid="{00000000-0005-0000-0000-0000E63B0000}"/>
    <cellStyle name="Berechnung 6 2 2 2 7" xfId="30569" xr:uid="{00000000-0005-0000-0000-0000E73B0000}"/>
    <cellStyle name="Berechnung 6 2 2 2 8" xfId="34400" xr:uid="{00000000-0005-0000-0000-0000E83B0000}"/>
    <cellStyle name="Berechnung 6 2 2 2 9" xfId="38291" xr:uid="{00000000-0005-0000-0000-0000E93B0000}"/>
    <cellStyle name="Berechnung 6 2 2 3" xfId="4469" xr:uid="{00000000-0005-0000-0000-0000EA3B0000}"/>
    <cellStyle name="Berechnung 6 2 2 3 10" xfId="41453" xr:uid="{00000000-0005-0000-0000-0000EB3B0000}"/>
    <cellStyle name="Berechnung 6 2 2 3 2" xfId="9997" xr:uid="{00000000-0005-0000-0000-0000EC3B0000}"/>
    <cellStyle name="Berechnung 6 2 2 3 3" xfId="13904" xr:uid="{00000000-0005-0000-0000-0000ED3B0000}"/>
    <cellStyle name="Berechnung 6 2 2 3 4" xfId="17996" xr:uid="{00000000-0005-0000-0000-0000EE3B0000}"/>
    <cellStyle name="Berechnung 6 2 2 3 5" xfId="21926" xr:uid="{00000000-0005-0000-0000-0000EF3B0000}"/>
    <cellStyle name="Berechnung 6 2 2 3 6" xfId="25952" xr:uid="{00000000-0005-0000-0000-0000F03B0000}"/>
    <cellStyle name="Berechnung 6 2 2 3 7" xfId="29941" xr:uid="{00000000-0005-0000-0000-0000F13B0000}"/>
    <cellStyle name="Berechnung 6 2 2 3 8" xfId="33772" xr:uid="{00000000-0005-0000-0000-0000F23B0000}"/>
    <cellStyle name="Berechnung 6 2 2 3 9" xfId="37663" xr:uid="{00000000-0005-0000-0000-0000F33B0000}"/>
    <cellStyle name="Berechnung 6 2 2 4" xfId="6178" xr:uid="{00000000-0005-0000-0000-0000F43B0000}"/>
    <cellStyle name="Berechnung 6 2 2 4 10" xfId="43156" xr:uid="{00000000-0005-0000-0000-0000F53B0000}"/>
    <cellStyle name="Berechnung 6 2 2 4 2" xfId="11707" xr:uid="{00000000-0005-0000-0000-0000F63B0000}"/>
    <cellStyle name="Berechnung 6 2 2 4 3" xfId="15611" xr:uid="{00000000-0005-0000-0000-0000F73B0000}"/>
    <cellStyle name="Berechnung 6 2 2 4 4" xfId="19705" xr:uid="{00000000-0005-0000-0000-0000F83B0000}"/>
    <cellStyle name="Berechnung 6 2 2 4 5" xfId="23632" xr:uid="{00000000-0005-0000-0000-0000F93B0000}"/>
    <cellStyle name="Berechnung 6 2 2 4 6" xfId="27659" xr:uid="{00000000-0005-0000-0000-0000FA3B0000}"/>
    <cellStyle name="Berechnung 6 2 2 4 7" xfId="31644" xr:uid="{00000000-0005-0000-0000-0000FB3B0000}"/>
    <cellStyle name="Berechnung 6 2 2 4 8" xfId="35477" xr:uid="{00000000-0005-0000-0000-0000FC3B0000}"/>
    <cellStyle name="Berechnung 6 2 2 4 9" xfId="39366" xr:uid="{00000000-0005-0000-0000-0000FD3B0000}"/>
    <cellStyle name="Berechnung 6 2 2 5" xfId="8331" xr:uid="{00000000-0005-0000-0000-0000FE3B0000}"/>
    <cellStyle name="Berechnung 6 2 2 6" xfId="12247" xr:uid="{00000000-0005-0000-0000-0000FF3B0000}"/>
    <cellStyle name="Berechnung 6 2 2 7" xfId="16340" xr:uid="{00000000-0005-0000-0000-0000003C0000}"/>
    <cellStyle name="Berechnung 6 2 2 8" xfId="20283" xr:uid="{00000000-0005-0000-0000-0000013C0000}"/>
    <cellStyle name="Berechnung 6 2 2 9" xfId="24301" xr:uid="{00000000-0005-0000-0000-0000023C0000}"/>
    <cellStyle name="Berechnung 6 2 3" xfId="3741" xr:uid="{00000000-0005-0000-0000-0000033C0000}"/>
    <cellStyle name="Berechnung 6 2 3 10" xfId="40725" xr:uid="{00000000-0005-0000-0000-0000043C0000}"/>
    <cellStyle name="Berechnung 6 2 3 2" xfId="9269" xr:uid="{00000000-0005-0000-0000-0000053C0000}"/>
    <cellStyle name="Berechnung 6 2 3 3" xfId="13176" xr:uid="{00000000-0005-0000-0000-0000063C0000}"/>
    <cellStyle name="Berechnung 6 2 3 4" xfId="17268" xr:uid="{00000000-0005-0000-0000-0000073C0000}"/>
    <cellStyle name="Berechnung 6 2 3 5" xfId="21198" xr:uid="{00000000-0005-0000-0000-0000083C0000}"/>
    <cellStyle name="Berechnung 6 2 3 6" xfId="25224" xr:uid="{00000000-0005-0000-0000-0000093C0000}"/>
    <cellStyle name="Berechnung 6 2 3 7" xfId="29213" xr:uid="{00000000-0005-0000-0000-00000A3C0000}"/>
    <cellStyle name="Berechnung 6 2 3 8" xfId="33044" xr:uid="{00000000-0005-0000-0000-00000B3C0000}"/>
    <cellStyle name="Berechnung 6 2 3 9" xfId="36935" xr:uid="{00000000-0005-0000-0000-00000C3C0000}"/>
    <cellStyle name="Berechnung 6 2 4" xfId="4213" xr:uid="{00000000-0005-0000-0000-00000D3C0000}"/>
    <cellStyle name="Berechnung 6 2 4 10" xfId="41197" xr:uid="{00000000-0005-0000-0000-00000E3C0000}"/>
    <cellStyle name="Berechnung 6 2 4 2" xfId="9741" xr:uid="{00000000-0005-0000-0000-00000F3C0000}"/>
    <cellStyle name="Berechnung 6 2 4 3" xfId="13648" xr:uid="{00000000-0005-0000-0000-0000103C0000}"/>
    <cellStyle name="Berechnung 6 2 4 4" xfId="17740" xr:uid="{00000000-0005-0000-0000-0000113C0000}"/>
    <cellStyle name="Berechnung 6 2 4 5" xfId="21670" xr:uid="{00000000-0005-0000-0000-0000123C0000}"/>
    <cellStyle name="Berechnung 6 2 4 6" xfId="25696" xr:uid="{00000000-0005-0000-0000-0000133C0000}"/>
    <cellStyle name="Berechnung 6 2 4 7" xfId="29685" xr:uid="{00000000-0005-0000-0000-0000143C0000}"/>
    <cellStyle name="Berechnung 6 2 4 8" xfId="33516" xr:uid="{00000000-0005-0000-0000-0000153C0000}"/>
    <cellStyle name="Berechnung 6 2 4 9" xfId="37407" xr:uid="{00000000-0005-0000-0000-0000163C0000}"/>
    <cellStyle name="Berechnung 6 2 5" xfId="3308" xr:uid="{00000000-0005-0000-0000-0000173C0000}"/>
    <cellStyle name="Berechnung 6 2 5 10" xfId="40337" xr:uid="{00000000-0005-0000-0000-0000183C0000}"/>
    <cellStyle name="Berechnung 6 2 5 2" xfId="8843" xr:uid="{00000000-0005-0000-0000-0000193C0000}"/>
    <cellStyle name="Berechnung 6 2 5 3" xfId="12759" xr:uid="{00000000-0005-0000-0000-00001A3C0000}"/>
    <cellStyle name="Berechnung 6 2 5 4" xfId="16852" xr:uid="{00000000-0005-0000-0000-00001B3C0000}"/>
    <cellStyle name="Berechnung 6 2 5 5" xfId="20795" xr:uid="{00000000-0005-0000-0000-00001C3C0000}"/>
    <cellStyle name="Berechnung 6 2 5 6" xfId="24813" xr:uid="{00000000-0005-0000-0000-00001D3C0000}"/>
    <cellStyle name="Berechnung 6 2 5 7" xfId="28817" xr:uid="{00000000-0005-0000-0000-00001E3C0000}"/>
    <cellStyle name="Berechnung 6 2 5 8" xfId="32640" xr:uid="{00000000-0005-0000-0000-00001F3C0000}"/>
    <cellStyle name="Berechnung 6 2 5 9" xfId="36547" xr:uid="{00000000-0005-0000-0000-0000203C0000}"/>
    <cellStyle name="Berechnung 6 2 6" xfId="5721" xr:uid="{00000000-0005-0000-0000-0000213C0000}"/>
    <cellStyle name="Berechnung 6 2 6 10" xfId="42705" xr:uid="{00000000-0005-0000-0000-0000223C0000}"/>
    <cellStyle name="Berechnung 6 2 6 2" xfId="11249" xr:uid="{00000000-0005-0000-0000-0000233C0000}"/>
    <cellStyle name="Berechnung 6 2 6 3" xfId="15156" xr:uid="{00000000-0005-0000-0000-0000243C0000}"/>
    <cellStyle name="Berechnung 6 2 6 4" xfId="19248" xr:uid="{00000000-0005-0000-0000-0000253C0000}"/>
    <cellStyle name="Berechnung 6 2 6 5" xfId="23178" xr:uid="{00000000-0005-0000-0000-0000263C0000}"/>
    <cellStyle name="Berechnung 6 2 6 6" xfId="27204" xr:uid="{00000000-0005-0000-0000-0000273C0000}"/>
    <cellStyle name="Berechnung 6 2 6 7" xfId="31193" xr:uid="{00000000-0005-0000-0000-0000283C0000}"/>
    <cellStyle name="Berechnung 6 2 6 8" xfId="35024" xr:uid="{00000000-0005-0000-0000-0000293C0000}"/>
    <cellStyle name="Berechnung 6 2 6 9" xfId="38915" xr:uid="{00000000-0005-0000-0000-00002A3C0000}"/>
    <cellStyle name="Berechnung 6 2 7" xfId="7868" xr:uid="{00000000-0005-0000-0000-00002B3C0000}"/>
    <cellStyle name="Berechnung 6 2 8" xfId="15982" xr:uid="{00000000-0005-0000-0000-00002C3C0000}"/>
    <cellStyle name="Berechnung 6 2 9" xfId="6507" xr:uid="{00000000-0005-0000-0000-00002D3C0000}"/>
    <cellStyle name="Berechnung 6 3" xfId="2795" xr:uid="{00000000-0005-0000-0000-00002E3C0000}"/>
    <cellStyle name="Berechnung 6 3 10" xfId="28304" xr:uid="{00000000-0005-0000-0000-00002F3C0000}"/>
    <cellStyle name="Berechnung 6 3 11" xfId="32127" xr:uid="{00000000-0005-0000-0000-0000303C0000}"/>
    <cellStyle name="Berechnung 6 3 12" xfId="36034" xr:uid="{00000000-0005-0000-0000-0000313C0000}"/>
    <cellStyle name="Berechnung 6 3 13" xfId="39824" xr:uid="{00000000-0005-0000-0000-0000323C0000}"/>
    <cellStyle name="Berechnung 6 3 2" xfId="5096" xr:uid="{00000000-0005-0000-0000-0000333C0000}"/>
    <cellStyle name="Berechnung 6 3 2 10" xfId="42080" xr:uid="{00000000-0005-0000-0000-0000343C0000}"/>
    <cellStyle name="Berechnung 6 3 2 2" xfId="10624" xr:uid="{00000000-0005-0000-0000-0000353C0000}"/>
    <cellStyle name="Berechnung 6 3 2 3" xfId="14531" xr:uid="{00000000-0005-0000-0000-0000363C0000}"/>
    <cellStyle name="Berechnung 6 3 2 4" xfId="18623" xr:uid="{00000000-0005-0000-0000-0000373C0000}"/>
    <cellStyle name="Berechnung 6 3 2 5" xfId="22553" xr:uid="{00000000-0005-0000-0000-0000383C0000}"/>
    <cellStyle name="Berechnung 6 3 2 6" xfId="26579" xr:uid="{00000000-0005-0000-0000-0000393C0000}"/>
    <cellStyle name="Berechnung 6 3 2 7" xfId="30568" xr:uid="{00000000-0005-0000-0000-00003A3C0000}"/>
    <cellStyle name="Berechnung 6 3 2 8" xfId="34399" xr:uid="{00000000-0005-0000-0000-00003B3C0000}"/>
    <cellStyle name="Berechnung 6 3 2 9" xfId="38290" xr:uid="{00000000-0005-0000-0000-00003C3C0000}"/>
    <cellStyle name="Berechnung 6 3 3" xfId="4468" xr:uid="{00000000-0005-0000-0000-00003D3C0000}"/>
    <cellStyle name="Berechnung 6 3 3 10" xfId="41452" xr:uid="{00000000-0005-0000-0000-00003E3C0000}"/>
    <cellStyle name="Berechnung 6 3 3 2" xfId="9996" xr:uid="{00000000-0005-0000-0000-00003F3C0000}"/>
    <cellStyle name="Berechnung 6 3 3 3" xfId="13903" xr:uid="{00000000-0005-0000-0000-0000403C0000}"/>
    <cellStyle name="Berechnung 6 3 3 4" xfId="17995" xr:uid="{00000000-0005-0000-0000-0000413C0000}"/>
    <cellStyle name="Berechnung 6 3 3 5" xfId="21925" xr:uid="{00000000-0005-0000-0000-0000423C0000}"/>
    <cellStyle name="Berechnung 6 3 3 6" xfId="25951" xr:uid="{00000000-0005-0000-0000-0000433C0000}"/>
    <cellStyle name="Berechnung 6 3 3 7" xfId="29940" xr:uid="{00000000-0005-0000-0000-0000443C0000}"/>
    <cellStyle name="Berechnung 6 3 3 8" xfId="33771" xr:uid="{00000000-0005-0000-0000-0000453C0000}"/>
    <cellStyle name="Berechnung 6 3 3 9" xfId="37662" xr:uid="{00000000-0005-0000-0000-0000463C0000}"/>
    <cellStyle name="Berechnung 6 3 4" xfId="6177" xr:uid="{00000000-0005-0000-0000-0000473C0000}"/>
    <cellStyle name="Berechnung 6 3 4 10" xfId="43155" xr:uid="{00000000-0005-0000-0000-0000483C0000}"/>
    <cellStyle name="Berechnung 6 3 4 2" xfId="11706" xr:uid="{00000000-0005-0000-0000-0000493C0000}"/>
    <cellStyle name="Berechnung 6 3 4 3" xfId="15610" xr:uid="{00000000-0005-0000-0000-00004A3C0000}"/>
    <cellStyle name="Berechnung 6 3 4 4" xfId="19704" xr:uid="{00000000-0005-0000-0000-00004B3C0000}"/>
    <cellStyle name="Berechnung 6 3 4 5" xfId="23631" xr:uid="{00000000-0005-0000-0000-00004C3C0000}"/>
    <cellStyle name="Berechnung 6 3 4 6" xfId="27658" xr:uid="{00000000-0005-0000-0000-00004D3C0000}"/>
    <cellStyle name="Berechnung 6 3 4 7" xfId="31643" xr:uid="{00000000-0005-0000-0000-00004E3C0000}"/>
    <cellStyle name="Berechnung 6 3 4 8" xfId="35476" xr:uid="{00000000-0005-0000-0000-00004F3C0000}"/>
    <cellStyle name="Berechnung 6 3 4 9" xfId="39365" xr:uid="{00000000-0005-0000-0000-0000503C0000}"/>
    <cellStyle name="Berechnung 6 3 5" xfId="8330" xr:uid="{00000000-0005-0000-0000-0000513C0000}"/>
    <cellStyle name="Berechnung 6 3 6" xfId="12246" xr:uid="{00000000-0005-0000-0000-0000523C0000}"/>
    <cellStyle name="Berechnung 6 3 7" xfId="16339" xr:uid="{00000000-0005-0000-0000-0000533C0000}"/>
    <cellStyle name="Berechnung 6 3 8" xfId="20282" xr:uid="{00000000-0005-0000-0000-0000543C0000}"/>
    <cellStyle name="Berechnung 6 3 9" xfId="24300" xr:uid="{00000000-0005-0000-0000-0000553C0000}"/>
    <cellStyle name="Berechnung 6 4" xfId="3740" xr:uid="{00000000-0005-0000-0000-0000563C0000}"/>
    <cellStyle name="Berechnung 6 4 10" xfId="40724" xr:uid="{00000000-0005-0000-0000-0000573C0000}"/>
    <cellStyle name="Berechnung 6 4 2" xfId="9268" xr:uid="{00000000-0005-0000-0000-0000583C0000}"/>
    <cellStyle name="Berechnung 6 4 3" xfId="13175" xr:uid="{00000000-0005-0000-0000-0000593C0000}"/>
    <cellStyle name="Berechnung 6 4 4" xfId="17267" xr:uid="{00000000-0005-0000-0000-00005A3C0000}"/>
    <cellStyle name="Berechnung 6 4 5" xfId="21197" xr:uid="{00000000-0005-0000-0000-00005B3C0000}"/>
    <cellStyle name="Berechnung 6 4 6" xfId="25223" xr:uid="{00000000-0005-0000-0000-00005C3C0000}"/>
    <cellStyle name="Berechnung 6 4 7" xfId="29212" xr:uid="{00000000-0005-0000-0000-00005D3C0000}"/>
    <cellStyle name="Berechnung 6 4 8" xfId="33043" xr:uid="{00000000-0005-0000-0000-00005E3C0000}"/>
    <cellStyle name="Berechnung 6 4 9" xfId="36934" xr:uid="{00000000-0005-0000-0000-00005F3C0000}"/>
    <cellStyle name="Berechnung 6 5" xfId="4214" xr:uid="{00000000-0005-0000-0000-0000603C0000}"/>
    <cellStyle name="Berechnung 6 5 10" xfId="41198" xr:uid="{00000000-0005-0000-0000-0000613C0000}"/>
    <cellStyle name="Berechnung 6 5 2" xfId="9742" xr:uid="{00000000-0005-0000-0000-0000623C0000}"/>
    <cellStyle name="Berechnung 6 5 3" xfId="13649" xr:uid="{00000000-0005-0000-0000-0000633C0000}"/>
    <cellStyle name="Berechnung 6 5 4" xfId="17741" xr:uid="{00000000-0005-0000-0000-0000643C0000}"/>
    <cellStyle name="Berechnung 6 5 5" xfId="21671" xr:uid="{00000000-0005-0000-0000-0000653C0000}"/>
    <cellStyle name="Berechnung 6 5 6" xfId="25697" xr:uid="{00000000-0005-0000-0000-0000663C0000}"/>
    <cellStyle name="Berechnung 6 5 7" xfId="29686" xr:uid="{00000000-0005-0000-0000-0000673C0000}"/>
    <cellStyle name="Berechnung 6 5 8" xfId="33517" xr:uid="{00000000-0005-0000-0000-0000683C0000}"/>
    <cellStyle name="Berechnung 6 5 9" xfId="37408" xr:uid="{00000000-0005-0000-0000-0000693C0000}"/>
    <cellStyle name="Berechnung 6 6" xfId="3307" xr:uid="{00000000-0005-0000-0000-00006A3C0000}"/>
    <cellStyle name="Berechnung 6 6 10" xfId="40336" xr:uid="{00000000-0005-0000-0000-00006B3C0000}"/>
    <cellStyle name="Berechnung 6 6 2" xfId="8842" xr:uid="{00000000-0005-0000-0000-00006C3C0000}"/>
    <cellStyle name="Berechnung 6 6 3" xfId="12758" xr:uid="{00000000-0005-0000-0000-00006D3C0000}"/>
    <cellStyle name="Berechnung 6 6 4" xfId="16851" xr:uid="{00000000-0005-0000-0000-00006E3C0000}"/>
    <cellStyle name="Berechnung 6 6 5" xfId="20794" xr:uid="{00000000-0005-0000-0000-00006F3C0000}"/>
    <cellStyle name="Berechnung 6 6 6" xfId="24812" xr:uid="{00000000-0005-0000-0000-0000703C0000}"/>
    <cellStyle name="Berechnung 6 6 7" xfId="28816" xr:uid="{00000000-0005-0000-0000-0000713C0000}"/>
    <cellStyle name="Berechnung 6 6 8" xfId="32639" xr:uid="{00000000-0005-0000-0000-0000723C0000}"/>
    <cellStyle name="Berechnung 6 6 9" xfId="36546" xr:uid="{00000000-0005-0000-0000-0000733C0000}"/>
    <cellStyle name="Berechnung 6 7" xfId="5720" xr:uid="{00000000-0005-0000-0000-0000743C0000}"/>
    <cellStyle name="Berechnung 6 7 10" xfId="42704" xr:uid="{00000000-0005-0000-0000-0000753C0000}"/>
    <cellStyle name="Berechnung 6 7 2" xfId="11248" xr:uid="{00000000-0005-0000-0000-0000763C0000}"/>
    <cellStyle name="Berechnung 6 7 3" xfId="15155" xr:uid="{00000000-0005-0000-0000-0000773C0000}"/>
    <cellStyle name="Berechnung 6 7 4" xfId="19247" xr:uid="{00000000-0005-0000-0000-0000783C0000}"/>
    <cellStyle name="Berechnung 6 7 5" xfId="23177" xr:uid="{00000000-0005-0000-0000-0000793C0000}"/>
    <cellStyle name="Berechnung 6 7 6" xfId="27203" xr:uid="{00000000-0005-0000-0000-00007A3C0000}"/>
    <cellStyle name="Berechnung 6 7 7" xfId="31192" xr:uid="{00000000-0005-0000-0000-00007B3C0000}"/>
    <cellStyle name="Berechnung 6 7 8" xfId="35023" xr:uid="{00000000-0005-0000-0000-00007C3C0000}"/>
    <cellStyle name="Berechnung 6 7 9" xfId="38914" xr:uid="{00000000-0005-0000-0000-00007D3C0000}"/>
    <cellStyle name="Berechnung 6 8" xfId="7869" xr:uid="{00000000-0005-0000-0000-00007E3C0000}"/>
    <cellStyle name="Berechnung 6 9" xfId="15983" xr:uid="{00000000-0005-0000-0000-00007F3C0000}"/>
    <cellStyle name="Berechnung 7" xfId="335" xr:uid="{00000000-0005-0000-0000-0000803C0000}"/>
    <cellStyle name="Berechnung 7 10" xfId="27976" xr:uid="{00000000-0005-0000-0000-0000813C0000}"/>
    <cellStyle name="Berechnung 7 2" xfId="2797" xr:uid="{00000000-0005-0000-0000-0000823C0000}"/>
    <cellStyle name="Berechnung 7 2 10" xfId="28306" xr:uid="{00000000-0005-0000-0000-0000833C0000}"/>
    <cellStyle name="Berechnung 7 2 11" xfId="32129" xr:uid="{00000000-0005-0000-0000-0000843C0000}"/>
    <cellStyle name="Berechnung 7 2 12" xfId="36036" xr:uid="{00000000-0005-0000-0000-0000853C0000}"/>
    <cellStyle name="Berechnung 7 2 13" xfId="39826" xr:uid="{00000000-0005-0000-0000-0000863C0000}"/>
    <cellStyle name="Berechnung 7 2 2" xfId="5098" xr:uid="{00000000-0005-0000-0000-0000873C0000}"/>
    <cellStyle name="Berechnung 7 2 2 10" xfId="42082" xr:uid="{00000000-0005-0000-0000-0000883C0000}"/>
    <cellStyle name="Berechnung 7 2 2 2" xfId="10626" xr:uid="{00000000-0005-0000-0000-0000893C0000}"/>
    <cellStyle name="Berechnung 7 2 2 3" xfId="14533" xr:uid="{00000000-0005-0000-0000-00008A3C0000}"/>
    <cellStyle name="Berechnung 7 2 2 4" xfId="18625" xr:uid="{00000000-0005-0000-0000-00008B3C0000}"/>
    <cellStyle name="Berechnung 7 2 2 5" xfId="22555" xr:uid="{00000000-0005-0000-0000-00008C3C0000}"/>
    <cellStyle name="Berechnung 7 2 2 6" xfId="26581" xr:uid="{00000000-0005-0000-0000-00008D3C0000}"/>
    <cellStyle name="Berechnung 7 2 2 7" xfId="30570" xr:uid="{00000000-0005-0000-0000-00008E3C0000}"/>
    <cellStyle name="Berechnung 7 2 2 8" xfId="34401" xr:uid="{00000000-0005-0000-0000-00008F3C0000}"/>
    <cellStyle name="Berechnung 7 2 2 9" xfId="38292" xr:uid="{00000000-0005-0000-0000-0000903C0000}"/>
    <cellStyle name="Berechnung 7 2 3" xfId="4470" xr:uid="{00000000-0005-0000-0000-0000913C0000}"/>
    <cellStyle name="Berechnung 7 2 3 10" xfId="41454" xr:uid="{00000000-0005-0000-0000-0000923C0000}"/>
    <cellStyle name="Berechnung 7 2 3 2" xfId="9998" xr:uid="{00000000-0005-0000-0000-0000933C0000}"/>
    <cellStyle name="Berechnung 7 2 3 3" xfId="13905" xr:uid="{00000000-0005-0000-0000-0000943C0000}"/>
    <cellStyle name="Berechnung 7 2 3 4" xfId="17997" xr:uid="{00000000-0005-0000-0000-0000953C0000}"/>
    <cellStyle name="Berechnung 7 2 3 5" xfId="21927" xr:uid="{00000000-0005-0000-0000-0000963C0000}"/>
    <cellStyle name="Berechnung 7 2 3 6" xfId="25953" xr:uid="{00000000-0005-0000-0000-0000973C0000}"/>
    <cellStyle name="Berechnung 7 2 3 7" xfId="29942" xr:uid="{00000000-0005-0000-0000-0000983C0000}"/>
    <cellStyle name="Berechnung 7 2 3 8" xfId="33773" xr:uid="{00000000-0005-0000-0000-0000993C0000}"/>
    <cellStyle name="Berechnung 7 2 3 9" xfId="37664" xr:uid="{00000000-0005-0000-0000-00009A3C0000}"/>
    <cellStyle name="Berechnung 7 2 4" xfId="6179" xr:uid="{00000000-0005-0000-0000-00009B3C0000}"/>
    <cellStyle name="Berechnung 7 2 4 10" xfId="43157" xr:uid="{00000000-0005-0000-0000-00009C3C0000}"/>
    <cellStyle name="Berechnung 7 2 4 2" xfId="11708" xr:uid="{00000000-0005-0000-0000-00009D3C0000}"/>
    <cellStyle name="Berechnung 7 2 4 3" xfId="15612" xr:uid="{00000000-0005-0000-0000-00009E3C0000}"/>
    <cellStyle name="Berechnung 7 2 4 4" xfId="19706" xr:uid="{00000000-0005-0000-0000-00009F3C0000}"/>
    <cellStyle name="Berechnung 7 2 4 5" xfId="23633" xr:uid="{00000000-0005-0000-0000-0000A03C0000}"/>
    <cellStyle name="Berechnung 7 2 4 6" xfId="27660" xr:uid="{00000000-0005-0000-0000-0000A13C0000}"/>
    <cellStyle name="Berechnung 7 2 4 7" xfId="31645" xr:uid="{00000000-0005-0000-0000-0000A23C0000}"/>
    <cellStyle name="Berechnung 7 2 4 8" xfId="35478" xr:uid="{00000000-0005-0000-0000-0000A33C0000}"/>
    <cellStyle name="Berechnung 7 2 4 9" xfId="39367" xr:uid="{00000000-0005-0000-0000-0000A43C0000}"/>
    <cellStyle name="Berechnung 7 2 5" xfId="8332" xr:uid="{00000000-0005-0000-0000-0000A53C0000}"/>
    <cellStyle name="Berechnung 7 2 6" xfId="12248" xr:uid="{00000000-0005-0000-0000-0000A63C0000}"/>
    <cellStyle name="Berechnung 7 2 7" xfId="16341" xr:uid="{00000000-0005-0000-0000-0000A73C0000}"/>
    <cellStyle name="Berechnung 7 2 8" xfId="20284" xr:uid="{00000000-0005-0000-0000-0000A83C0000}"/>
    <cellStyle name="Berechnung 7 2 9" xfId="24302" xr:uid="{00000000-0005-0000-0000-0000A93C0000}"/>
    <cellStyle name="Berechnung 7 3" xfId="3742" xr:uid="{00000000-0005-0000-0000-0000AA3C0000}"/>
    <cellStyle name="Berechnung 7 3 10" xfId="40726" xr:uid="{00000000-0005-0000-0000-0000AB3C0000}"/>
    <cellStyle name="Berechnung 7 3 2" xfId="9270" xr:uid="{00000000-0005-0000-0000-0000AC3C0000}"/>
    <cellStyle name="Berechnung 7 3 3" xfId="13177" xr:uid="{00000000-0005-0000-0000-0000AD3C0000}"/>
    <cellStyle name="Berechnung 7 3 4" xfId="17269" xr:uid="{00000000-0005-0000-0000-0000AE3C0000}"/>
    <cellStyle name="Berechnung 7 3 5" xfId="21199" xr:uid="{00000000-0005-0000-0000-0000AF3C0000}"/>
    <cellStyle name="Berechnung 7 3 6" xfId="25225" xr:uid="{00000000-0005-0000-0000-0000B03C0000}"/>
    <cellStyle name="Berechnung 7 3 7" xfId="29214" xr:uid="{00000000-0005-0000-0000-0000B13C0000}"/>
    <cellStyle name="Berechnung 7 3 8" xfId="33045" xr:uid="{00000000-0005-0000-0000-0000B23C0000}"/>
    <cellStyle name="Berechnung 7 3 9" xfId="36936" xr:uid="{00000000-0005-0000-0000-0000B33C0000}"/>
    <cellStyle name="Berechnung 7 4" xfId="4212" xr:uid="{00000000-0005-0000-0000-0000B43C0000}"/>
    <cellStyle name="Berechnung 7 4 10" xfId="41196" xr:uid="{00000000-0005-0000-0000-0000B53C0000}"/>
    <cellStyle name="Berechnung 7 4 2" xfId="9740" xr:uid="{00000000-0005-0000-0000-0000B63C0000}"/>
    <cellStyle name="Berechnung 7 4 3" xfId="13647" xr:uid="{00000000-0005-0000-0000-0000B73C0000}"/>
    <cellStyle name="Berechnung 7 4 4" xfId="17739" xr:uid="{00000000-0005-0000-0000-0000B83C0000}"/>
    <cellStyle name="Berechnung 7 4 5" xfId="21669" xr:uid="{00000000-0005-0000-0000-0000B93C0000}"/>
    <cellStyle name="Berechnung 7 4 6" xfId="25695" xr:uid="{00000000-0005-0000-0000-0000BA3C0000}"/>
    <cellStyle name="Berechnung 7 4 7" xfId="29684" xr:uid="{00000000-0005-0000-0000-0000BB3C0000}"/>
    <cellStyle name="Berechnung 7 4 8" xfId="33515" xr:uid="{00000000-0005-0000-0000-0000BC3C0000}"/>
    <cellStyle name="Berechnung 7 4 9" xfId="37406" xr:uid="{00000000-0005-0000-0000-0000BD3C0000}"/>
    <cellStyle name="Berechnung 7 5" xfId="3309" xr:uid="{00000000-0005-0000-0000-0000BE3C0000}"/>
    <cellStyle name="Berechnung 7 5 10" xfId="40338" xr:uid="{00000000-0005-0000-0000-0000BF3C0000}"/>
    <cellStyle name="Berechnung 7 5 2" xfId="8844" xr:uid="{00000000-0005-0000-0000-0000C03C0000}"/>
    <cellStyle name="Berechnung 7 5 3" xfId="12760" xr:uid="{00000000-0005-0000-0000-0000C13C0000}"/>
    <cellStyle name="Berechnung 7 5 4" xfId="16853" xr:uid="{00000000-0005-0000-0000-0000C23C0000}"/>
    <cellStyle name="Berechnung 7 5 5" xfId="20796" xr:uid="{00000000-0005-0000-0000-0000C33C0000}"/>
    <cellStyle name="Berechnung 7 5 6" xfId="24814" xr:uid="{00000000-0005-0000-0000-0000C43C0000}"/>
    <cellStyle name="Berechnung 7 5 7" xfId="28818" xr:uid="{00000000-0005-0000-0000-0000C53C0000}"/>
    <cellStyle name="Berechnung 7 5 8" xfId="32641" xr:uid="{00000000-0005-0000-0000-0000C63C0000}"/>
    <cellStyle name="Berechnung 7 5 9" xfId="36548" xr:uid="{00000000-0005-0000-0000-0000C73C0000}"/>
    <cellStyle name="Berechnung 7 6" xfId="5722" xr:uid="{00000000-0005-0000-0000-0000C83C0000}"/>
    <cellStyle name="Berechnung 7 6 10" xfId="42706" xr:uid="{00000000-0005-0000-0000-0000C93C0000}"/>
    <cellStyle name="Berechnung 7 6 2" xfId="11250" xr:uid="{00000000-0005-0000-0000-0000CA3C0000}"/>
    <cellStyle name="Berechnung 7 6 3" xfId="15157" xr:uid="{00000000-0005-0000-0000-0000CB3C0000}"/>
    <cellStyle name="Berechnung 7 6 4" xfId="19249" xr:uid="{00000000-0005-0000-0000-0000CC3C0000}"/>
    <cellStyle name="Berechnung 7 6 5" xfId="23179" xr:uid="{00000000-0005-0000-0000-0000CD3C0000}"/>
    <cellStyle name="Berechnung 7 6 6" xfId="27205" xr:uid="{00000000-0005-0000-0000-0000CE3C0000}"/>
    <cellStyle name="Berechnung 7 6 7" xfId="31194" xr:uid="{00000000-0005-0000-0000-0000CF3C0000}"/>
    <cellStyle name="Berechnung 7 6 8" xfId="35025" xr:uid="{00000000-0005-0000-0000-0000D03C0000}"/>
    <cellStyle name="Berechnung 7 6 9" xfId="38916" xr:uid="{00000000-0005-0000-0000-0000D13C0000}"/>
    <cellStyle name="Berechnung 7 7" xfId="7867" xr:uid="{00000000-0005-0000-0000-0000D23C0000}"/>
    <cellStyle name="Berechnung 7 8" xfId="15981" xr:uid="{00000000-0005-0000-0000-0000D33C0000}"/>
    <cellStyle name="Berechnung 7 9" xfId="16168" xr:uid="{00000000-0005-0000-0000-0000D43C0000}"/>
    <cellStyle name="Bold GHG Numbers (0.00)" xfId="336" xr:uid="{00000000-0005-0000-0000-0000D53C0000}"/>
    <cellStyle name="Calculation" xfId="2611" xr:uid="{00000000-0005-0000-0000-0000D63C0000}"/>
    <cellStyle name="Calculation 10" xfId="20110" xr:uid="{00000000-0005-0000-0000-0000D73C0000}"/>
    <cellStyle name="Calculation 11" xfId="24130" xr:uid="{00000000-0005-0000-0000-0000D83C0000}"/>
    <cellStyle name="Calculation 12" xfId="31964" xr:uid="{00000000-0005-0000-0000-0000D93C0000}"/>
    <cellStyle name="Calculation 2" xfId="337" xr:uid="{00000000-0005-0000-0000-0000DA3C0000}"/>
    <cellStyle name="Calculation 2 10" xfId="5723" xr:uid="{00000000-0005-0000-0000-0000DB3C0000}"/>
    <cellStyle name="Calculation 2 10 10" xfId="42707" xr:uid="{00000000-0005-0000-0000-0000DC3C0000}"/>
    <cellStyle name="Calculation 2 10 2" xfId="11251" xr:uid="{00000000-0005-0000-0000-0000DD3C0000}"/>
    <cellStyle name="Calculation 2 10 3" xfId="15158" xr:uid="{00000000-0005-0000-0000-0000DE3C0000}"/>
    <cellStyle name="Calculation 2 10 4" xfId="19250" xr:uid="{00000000-0005-0000-0000-0000DF3C0000}"/>
    <cellStyle name="Calculation 2 10 5" xfId="23180" xr:uid="{00000000-0005-0000-0000-0000E03C0000}"/>
    <cellStyle name="Calculation 2 10 6" xfId="27206" xr:uid="{00000000-0005-0000-0000-0000E13C0000}"/>
    <cellStyle name="Calculation 2 10 7" xfId="31195" xr:uid="{00000000-0005-0000-0000-0000E23C0000}"/>
    <cellStyle name="Calculation 2 10 8" xfId="35026" xr:uid="{00000000-0005-0000-0000-0000E33C0000}"/>
    <cellStyle name="Calculation 2 10 9" xfId="38917" xr:uid="{00000000-0005-0000-0000-0000E43C0000}"/>
    <cellStyle name="Calculation 2 11" xfId="7866" xr:uid="{00000000-0005-0000-0000-0000E53C0000}"/>
    <cellStyle name="Calculation 2 12" xfId="15980" xr:uid="{00000000-0005-0000-0000-0000E63C0000}"/>
    <cellStyle name="Calculation 2 13" xfId="6508" xr:uid="{00000000-0005-0000-0000-0000E73C0000}"/>
    <cellStyle name="Calculation 2 14" xfId="27975" xr:uid="{00000000-0005-0000-0000-0000E83C0000}"/>
    <cellStyle name="Calculation 2 2" xfId="338" xr:uid="{00000000-0005-0000-0000-0000E93C0000}"/>
    <cellStyle name="Calculation 2 2 10" xfId="6509" xr:uid="{00000000-0005-0000-0000-0000EA3C0000}"/>
    <cellStyle name="Calculation 2 2 11" xfId="27974" xr:uid="{00000000-0005-0000-0000-0000EB3C0000}"/>
    <cellStyle name="Calculation 2 2 2" xfId="339" xr:uid="{00000000-0005-0000-0000-0000EC3C0000}"/>
    <cellStyle name="Calculation 2 2 2 10" xfId="27973" xr:uid="{00000000-0005-0000-0000-0000ED3C0000}"/>
    <cellStyle name="Calculation 2 2 2 2" xfId="2800" xr:uid="{00000000-0005-0000-0000-0000EE3C0000}"/>
    <cellStyle name="Calculation 2 2 2 2 10" xfId="28309" xr:uid="{00000000-0005-0000-0000-0000EF3C0000}"/>
    <cellStyle name="Calculation 2 2 2 2 11" xfId="32132" xr:uid="{00000000-0005-0000-0000-0000F03C0000}"/>
    <cellStyle name="Calculation 2 2 2 2 12" xfId="36039" xr:uid="{00000000-0005-0000-0000-0000F13C0000}"/>
    <cellStyle name="Calculation 2 2 2 2 13" xfId="39829" xr:uid="{00000000-0005-0000-0000-0000F23C0000}"/>
    <cellStyle name="Calculation 2 2 2 2 2" xfId="5101" xr:uid="{00000000-0005-0000-0000-0000F33C0000}"/>
    <cellStyle name="Calculation 2 2 2 2 2 10" xfId="42085" xr:uid="{00000000-0005-0000-0000-0000F43C0000}"/>
    <cellStyle name="Calculation 2 2 2 2 2 2" xfId="10629" xr:uid="{00000000-0005-0000-0000-0000F53C0000}"/>
    <cellStyle name="Calculation 2 2 2 2 2 3" xfId="14536" xr:uid="{00000000-0005-0000-0000-0000F63C0000}"/>
    <cellStyle name="Calculation 2 2 2 2 2 4" xfId="18628" xr:uid="{00000000-0005-0000-0000-0000F73C0000}"/>
    <cellStyle name="Calculation 2 2 2 2 2 5" xfId="22558" xr:uid="{00000000-0005-0000-0000-0000F83C0000}"/>
    <cellStyle name="Calculation 2 2 2 2 2 6" xfId="26584" xr:uid="{00000000-0005-0000-0000-0000F93C0000}"/>
    <cellStyle name="Calculation 2 2 2 2 2 7" xfId="30573" xr:uid="{00000000-0005-0000-0000-0000FA3C0000}"/>
    <cellStyle name="Calculation 2 2 2 2 2 8" xfId="34404" xr:uid="{00000000-0005-0000-0000-0000FB3C0000}"/>
    <cellStyle name="Calculation 2 2 2 2 2 9" xfId="38295" xr:uid="{00000000-0005-0000-0000-0000FC3C0000}"/>
    <cellStyle name="Calculation 2 2 2 2 3" xfId="4473" xr:uid="{00000000-0005-0000-0000-0000FD3C0000}"/>
    <cellStyle name="Calculation 2 2 2 2 3 10" xfId="41457" xr:uid="{00000000-0005-0000-0000-0000FE3C0000}"/>
    <cellStyle name="Calculation 2 2 2 2 3 2" xfId="10001" xr:uid="{00000000-0005-0000-0000-0000FF3C0000}"/>
    <cellStyle name="Calculation 2 2 2 2 3 3" xfId="13908" xr:uid="{00000000-0005-0000-0000-0000003D0000}"/>
    <cellStyle name="Calculation 2 2 2 2 3 4" xfId="18000" xr:uid="{00000000-0005-0000-0000-0000013D0000}"/>
    <cellStyle name="Calculation 2 2 2 2 3 5" xfId="21930" xr:uid="{00000000-0005-0000-0000-0000023D0000}"/>
    <cellStyle name="Calculation 2 2 2 2 3 6" xfId="25956" xr:uid="{00000000-0005-0000-0000-0000033D0000}"/>
    <cellStyle name="Calculation 2 2 2 2 3 7" xfId="29945" xr:uid="{00000000-0005-0000-0000-0000043D0000}"/>
    <cellStyle name="Calculation 2 2 2 2 3 8" xfId="33776" xr:uid="{00000000-0005-0000-0000-0000053D0000}"/>
    <cellStyle name="Calculation 2 2 2 2 3 9" xfId="37667" xr:uid="{00000000-0005-0000-0000-0000063D0000}"/>
    <cellStyle name="Calculation 2 2 2 2 4" xfId="6182" xr:uid="{00000000-0005-0000-0000-0000073D0000}"/>
    <cellStyle name="Calculation 2 2 2 2 4 10" xfId="43160" xr:uid="{00000000-0005-0000-0000-0000083D0000}"/>
    <cellStyle name="Calculation 2 2 2 2 4 2" xfId="11711" xr:uid="{00000000-0005-0000-0000-0000093D0000}"/>
    <cellStyle name="Calculation 2 2 2 2 4 3" xfId="15615" xr:uid="{00000000-0005-0000-0000-00000A3D0000}"/>
    <cellStyle name="Calculation 2 2 2 2 4 4" xfId="19709" xr:uid="{00000000-0005-0000-0000-00000B3D0000}"/>
    <cellStyle name="Calculation 2 2 2 2 4 5" xfId="23636" xr:uid="{00000000-0005-0000-0000-00000C3D0000}"/>
    <cellStyle name="Calculation 2 2 2 2 4 6" xfId="27663" xr:uid="{00000000-0005-0000-0000-00000D3D0000}"/>
    <cellStyle name="Calculation 2 2 2 2 4 7" xfId="31648" xr:uid="{00000000-0005-0000-0000-00000E3D0000}"/>
    <cellStyle name="Calculation 2 2 2 2 4 8" xfId="35481" xr:uid="{00000000-0005-0000-0000-00000F3D0000}"/>
    <cellStyle name="Calculation 2 2 2 2 4 9" xfId="39370" xr:uid="{00000000-0005-0000-0000-0000103D0000}"/>
    <cellStyle name="Calculation 2 2 2 2 5" xfId="8335" xr:uid="{00000000-0005-0000-0000-0000113D0000}"/>
    <cellStyle name="Calculation 2 2 2 2 6" xfId="12251" xr:uid="{00000000-0005-0000-0000-0000123D0000}"/>
    <cellStyle name="Calculation 2 2 2 2 7" xfId="16344" xr:uid="{00000000-0005-0000-0000-0000133D0000}"/>
    <cellStyle name="Calculation 2 2 2 2 8" xfId="20287" xr:uid="{00000000-0005-0000-0000-0000143D0000}"/>
    <cellStyle name="Calculation 2 2 2 2 9" xfId="24305" xr:uid="{00000000-0005-0000-0000-0000153D0000}"/>
    <cellStyle name="Calculation 2 2 2 3" xfId="3745" xr:uid="{00000000-0005-0000-0000-0000163D0000}"/>
    <cellStyle name="Calculation 2 2 2 3 10" xfId="40729" xr:uid="{00000000-0005-0000-0000-0000173D0000}"/>
    <cellStyle name="Calculation 2 2 2 3 2" xfId="9273" xr:uid="{00000000-0005-0000-0000-0000183D0000}"/>
    <cellStyle name="Calculation 2 2 2 3 3" xfId="13180" xr:uid="{00000000-0005-0000-0000-0000193D0000}"/>
    <cellStyle name="Calculation 2 2 2 3 4" xfId="17272" xr:uid="{00000000-0005-0000-0000-00001A3D0000}"/>
    <cellStyle name="Calculation 2 2 2 3 5" xfId="21202" xr:uid="{00000000-0005-0000-0000-00001B3D0000}"/>
    <cellStyle name="Calculation 2 2 2 3 6" xfId="25228" xr:uid="{00000000-0005-0000-0000-00001C3D0000}"/>
    <cellStyle name="Calculation 2 2 2 3 7" xfId="29217" xr:uid="{00000000-0005-0000-0000-00001D3D0000}"/>
    <cellStyle name="Calculation 2 2 2 3 8" xfId="33048" xr:uid="{00000000-0005-0000-0000-00001E3D0000}"/>
    <cellStyle name="Calculation 2 2 2 3 9" xfId="36939" xr:uid="{00000000-0005-0000-0000-00001F3D0000}"/>
    <cellStyle name="Calculation 2 2 2 4" xfId="4209" xr:uid="{00000000-0005-0000-0000-0000203D0000}"/>
    <cellStyle name="Calculation 2 2 2 4 10" xfId="41193" xr:uid="{00000000-0005-0000-0000-0000213D0000}"/>
    <cellStyle name="Calculation 2 2 2 4 2" xfId="9737" xr:uid="{00000000-0005-0000-0000-0000223D0000}"/>
    <cellStyle name="Calculation 2 2 2 4 3" xfId="13644" xr:uid="{00000000-0005-0000-0000-0000233D0000}"/>
    <cellStyle name="Calculation 2 2 2 4 4" xfId="17736" xr:uid="{00000000-0005-0000-0000-0000243D0000}"/>
    <cellStyle name="Calculation 2 2 2 4 5" xfId="21666" xr:uid="{00000000-0005-0000-0000-0000253D0000}"/>
    <cellStyle name="Calculation 2 2 2 4 6" xfId="25692" xr:uid="{00000000-0005-0000-0000-0000263D0000}"/>
    <cellStyle name="Calculation 2 2 2 4 7" xfId="29681" xr:uid="{00000000-0005-0000-0000-0000273D0000}"/>
    <cellStyle name="Calculation 2 2 2 4 8" xfId="33512" xr:uid="{00000000-0005-0000-0000-0000283D0000}"/>
    <cellStyle name="Calculation 2 2 2 4 9" xfId="37403" xr:uid="{00000000-0005-0000-0000-0000293D0000}"/>
    <cellStyle name="Calculation 2 2 2 5" xfId="3312" xr:uid="{00000000-0005-0000-0000-00002A3D0000}"/>
    <cellStyle name="Calculation 2 2 2 5 10" xfId="40341" xr:uid="{00000000-0005-0000-0000-00002B3D0000}"/>
    <cellStyle name="Calculation 2 2 2 5 2" xfId="8847" xr:uid="{00000000-0005-0000-0000-00002C3D0000}"/>
    <cellStyle name="Calculation 2 2 2 5 3" xfId="12763" xr:uid="{00000000-0005-0000-0000-00002D3D0000}"/>
    <cellStyle name="Calculation 2 2 2 5 4" xfId="16856" xr:uid="{00000000-0005-0000-0000-00002E3D0000}"/>
    <cellStyle name="Calculation 2 2 2 5 5" xfId="20799" xr:uid="{00000000-0005-0000-0000-00002F3D0000}"/>
    <cellStyle name="Calculation 2 2 2 5 6" xfId="24817" xr:uid="{00000000-0005-0000-0000-0000303D0000}"/>
    <cellStyle name="Calculation 2 2 2 5 7" xfId="28821" xr:uid="{00000000-0005-0000-0000-0000313D0000}"/>
    <cellStyle name="Calculation 2 2 2 5 8" xfId="32644" xr:uid="{00000000-0005-0000-0000-0000323D0000}"/>
    <cellStyle name="Calculation 2 2 2 5 9" xfId="36551" xr:uid="{00000000-0005-0000-0000-0000333D0000}"/>
    <cellStyle name="Calculation 2 2 2 6" xfId="5725" xr:uid="{00000000-0005-0000-0000-0000343D0000}"/>
    <cellStyle name="Calculation 2 2 2 6 10" xfId="42709" xr:uid="{00000000-0005-0000-0000-0000353D0000}"/>
    <cellStyle name="Calculation 2 2 2 6 2" xfId="11253" xr:uid="{00000000-0005-0000-0000-0000363D0000}"/>
    <cellStyle name="Calculation 2 2 2 6 3" xfId="15160" xr:uid="{00000000-0005-0000-0000-0000373D0000}"/>
    <cellStyle name="Calculation 2 2 2 6 4" xfId="19252" xr:uid="{00000000-0005-0000-0000-0000383D0000}"/>
    <cellStyle name="Calculation 2 2 2 6 5" xfId="23182" xr:uid="{00000000-0005-0000-0000-0000393D0000}"/>
    <cellStyle name="Calculation 2 2 2 6 6" xfId="27208" xr:uid="{00000000-0005-0000-0000-00003A3D0000}"/>
    <cellStyle name="Calculation 2 2 2 6 7" xfId="31197" xr:uid="{00000000-0005-0000-0000-00003B3D0000}"/>
    <cellStyle name="Calculation 2 2 2 6 8" xfId="35028" xr:uid="{00000000-0005-0000-0000-00003C3D0000}"/>
    <cellStyle name="Calculation 2 2 2 6 9" xfId="38919" xr:uid="{00000000-0005-0000-0000-00003D3D0000}"/>
    <cellStyle name="Calculation 2 2 2 7" xfId="7864" xr:uid="{00000000-0005-0000-0000-00003E3D0000}"/>
    <cellStyle name="Calculation 2 2 2 8" xfId="15978" xr:uid="{00000000-0005-0000-0000-00003F3D0000}"/>
    <cellStyle name="Calculation 2 2 2 9" xfId="16169" xr:uid="{00000000-0005-0000-0000-0000403D0000}"/>
    <cellStyle name="Calculation 2 2 3" xfId="2799" xr:uid="{00000000-0005-0000-0000-0000413D0000}"/>
    <cellStyle name="Calculation 2 2 3 10" xfId="28308" xr:uid="{00000000-0005-0000-0000-0000423D0000}"/>
    <cellStyle name="Calculation 2 2 3 11" xfId="32131" xr:uid="{00000000-0005-0000-0000-0000433D0000}"/>
    <cellStyle name="Calculation 2 2 3 12" xfId="36038" xr:uid="{00000000-0005-0000-0000-0000443D0000}"/>
    <cellStyle name="Calculation 2 2 3 13" xfId="39828" xr:uid="{00000000-0005-0000-0000-0000453D0000}"/>
    <cellStyle name="Calculation 2 2 3 2" xfId="5100" xr:uid="{00000000-0005-0000-0000-0000463D0000}"/>
    <cellStyle name="Calculation 2 2 3 2 10" xfId="42084" xr:uid="{00000000-0005-0000-0000-0000473D0000}"/>
    <cellStyle name="Calculation 2 2 3 2 2" xfId="10628" xr:uid="{00000000-0005-0000-0000-0000483D0000}"/>
    <cellStyle name="Calculation 2 2 3 2 3" xfId="14535" xr:uid="{00000000-0005-0000-0000-0000493D0000}"/>
    <cellStyle name="Calculation 2 2 3 2 4" xfId="18627" xr:uid="{00000000-0005-0000-0000-00004A3D0000}"/>
    <cellStyle name="Calculation 2 2 3 2 5" xfId="22557" xr:uid="{00000000-0005-0000-0000-00004B3D0000}"/>
    <cellStyle name="Calculation 2 2 3 2 6" xfId="26583" xr:uid="{00000000-0005-0000-0000-00004C3D0000}"/>
    <cellStyle name="Calculation 2 2 3 2 7" xfId="30572" xr:uid="{00000000-0005-0000-0000-00004D3D0000}"/>
    <cellStyle name="Calculation 2 2 3 2 8" xfId="34403" xr:uid="{00000000-0005-0000-0000-00004E3D0000}"/>
    <cellStyle name="Calculation 2 2 3 2 9" xfId="38294" xr:uid="{00000000-0005-0000-0000-00004F3D0000}"/>
    <cellStyle name="Calculation 2 2 3 3" xfId="4472" xr:uid="{00000000-0005-0000-0000-0000503D0000}"/>
    <cellStyle name="Calculation 2 2 3 3 10" xfId="41456" xr:uid="{00000000-0005-0000-0000-0000513D0000}"/>
    <cellStyle name="Calculation 2 2 3 3 2" xfId="10000" xr:uid="{00000000-0005-0000-0000-0000523D0000}"/>
    <cellStyle name="Calculation 2 2 3 3 3" xfId="13907" xr:uid="{00000000-0005-0000-0000-0000533D0000}"/>
    <cellStyle name="Calculation 2 2 3 3 4" xfId="17999" xr:uid="{00000000-0005-0000-0000-0000543D0000}"/>
    <cellStyle name="Calculation 2 2 3 3 5" xfId="21929" xr:uid="{00000000-0005-0000-0000-0000553D0000}"/>
    <cellStyle name="Calculation 2 2 3 3 6" xfId="25955" xr:uid="{00000000-0005-0000-0000-0000563D0000}"/>
    <cellStyle name="Calculation 2 2 3 3 7" xfId="29944" xr:uid="{00000000-0005-0000-0000-0000573D0000}"/>
    <cellStyle name="Calculation 2 2 3 3 8" xfId="33775" xr:uid="{00000000-0005-0000-0000-0000583D0000}"/>
    <cellStyle name="Calculation 2 2 3 3 9" xfId="37666" xr:uid="{00000000-0005-0000-0000-0000593D0000}"/>
    <cellStyle name="Calculation 2 2 3 4" xfId="6181" xr:uid="{00000000-0005-0000-0000-00005A3D0000}"/>
    <cellStyle name="Calculation 2 2 3 4 10" xfId="43159" xr:uid="{00000000-0005-0000-0000-00005B3D0000}"/>
    <cellStyle name="Calculation 2 2 3 4 2" xfId="11710" xr:uid="{00000000-0005-0000-0000-00005C3D0000}"/>
    <cellStyle name="Calculation 2 2 3 4 3" xfId="15614" xr:uid="{00000000-0005-0000-0000-00005D3D0000}"/>
    <cellStyle name="Calculation 2 2 3 4 4" xfId="19708" xr:uid="{00000000-0005-0000-0000-00005E3D0000}"/>
    <cellStyle name="Calculation 2 2 3 4 5" xfId="23635" xr:uid="{00000000-0005-0000-0000-00005F3D0000}"/>
    <cellStyle name="Calculation 2 2 3 4 6" xfId="27662" xr:uid="{00000000-0005-0000-0000-0000603D0000}"/>
    <cellStyle name="Calculation 2 2 3 4 7" xfId="31647" xr:uid="{00000000-0005-0000-0000-0000613D0000}"/>
    <cellStyle name="Calculation 2 2 3 4 8" xfId="35480" xr:uid="{00000000-0005-0000-0000-0000623D0000}"/>
    <cellStyle name="Calculation 2 2 3 4 9" xfId="39369" xr:uid="{00000000-0005-0000-0000-0000633D0000}"/>
    <cellStyle name="Calculation 2 2 3 5" xfId="8334" xr:uid="{00000000-0005-0000-0000-0000643D0000}"/>
    <cellStyle name="Calculation 2 2 3 6" xfId="12250" xr:uid="{00000000-0005-0000-0000-0000653D0000}"/>
    <cellStyle name="Calculation 2 2 3 7" xfId="16343" xr:uid="{00000000-0005-0000-0000-0000663D0000}"/>
    <cellStyle name="Calculation 2 2 3 8" xfId="20286" xr:uid="{00000000-0005-0000-0000-0000673D0000}"/>
    <cellStyle name="Calculation 2 2 3 9" xfId="24304" xr:uid="{00000000-0005-0000-0000-0000683D0000}"/>
    <cellStyle name="Calculation 2 2 4" xfId="3744" xr:uid="{00000000-0005-0000-0000-0000693D0000}"/>
    <cellStyle name="Calculation 2 2 4 10" xfId="40728" xr:uid="{00000000-0005-0000-0000-00006A3D0000}"/>
    <cellStyle name="Calculation 2 2 4 2" xfId="9272" xr:uid="{00000000-0005-0000-0000-00006B3D0000}"/>
    <cellStyle name="Calculation 2 2 4 3" xfId="13179" xr:uid="{00000000-0005-0000-0000-00006C3D0000}"/>
    <cellStyle name="Calculation 2 2 4 4" xfId="17271" xr:uid="{00000000-0005-0000-0000-00006D3D0000}"/>
    <cellStyle name="Calculation 2 2 4 5" xfId="21201" xr:uid="{00000000-0005-0000-0000-00006E3D0000}"/>
    <cellStyle name="Calculation 2 2 4 6" xfId="25227" xr:uid="{00000000-0005-0000-0000-00006F3D0000}"/>
    <cellStyle name="Calculation 2 2 4 7" xfId="29216" xr:uid="{00000000-0005-0000-0000-0000703D0000}"/>
    <cellStyle name="Calculation 2 2 4 8" xfId="33047" xr:uid="{00000000-0005-0000-0000-0000713D0000}"/>
    <cellStyle name="Calculation 2 2 4 9" xfId="36938" xr:uid="{00000000-0005-0000-0000-0000723D0000}"/>
    <cellStyle name="Calculation 2 2 5" xfId="4210" xr:uid="{00000000-0005-0000-0000-0000733D0000}"/>
    <cellStyle name="Calculation 2 2 5 10" xfId="41194" xr:uid="{00000000-0005-0000-0000-0000743D0000}"/>
    <cellStyle name="Calculation 2 2 5 2" xfId="9738" xr:uid="{00000000-0005-0000-0000-0000753D0000}"/>
    <cellStyle name="Calculation 2 2 5 3" xfId="13645" xr:uid="{00000000-0005-0000-0000-0000763D0000}"/>
    <cellStyle name="Calculation 2 2 5 4" xfId="17737" xr:uid="{00000000-0005-0000-0000-0000773D0000}"/>
    <cellStyle name="Calculation 2 2 5 5" xfId="21667" xr:uid="{00000000-0005-0000-0000-0000783D0000}"/>
    <cellStyle name="Calculation 2 2 5 6" xfId="25693" xr:uid="{00000000-0005-0000-0000-0000793D0000}"/>
    <cellStyle name="Calculation 2 2 5 7" xfId="29682" xr:uid="{00000000-0005-0000-0000-00007A3D0000}"/>
    <cellStyle name="Calculation 2 2 5 8" xfId="33513" xr:uid="{00000000-0005-0000-0000-00007B3D0000}"/>
    <cellStyle name="Calculation 2 2 5 9" xfId="37404" xr:uid="{00000000-0005-0000-0000-00007C3D0000}"/>
    <cellStyle name="Calculation 2 2 6" xfId="3311" xr:uid="{00000000-0005-0000-0000-00007D3D0000}"/>
    <cellStyle name="Calculation 2 2 6 10" xfId="40340" xr:uid="{00000000-0005-0000-0000-00007E3D0000}"/>
    <cellStyle name="Calculation 2 2 6 2" xfId="8846" xr:uid="{00000000-0005-0000-0000-00007F3D0000}"/>
    <cellStyle name="Calculation 2 2 6 3" xfId="12762" xr:uid="{00000000-0005-0000-0000-0000803D0000}"/>
    <cellStyle name="Calculation 2 2 6 4" xfId="16855" xr:uid="{00000000-0005-0000-0000-0000813D0000}"/>
    <cellStyle name="Calculation 2 2 6 5" xfId="20798" xr:uid="{00000000-0005-0000-0000-0000823D0000}"/>
    <cellStyle name="Calculation 2 2 6 6" xfId="24816" xr:uid="{00000000-0005-0000-0000-0000833D0000}"/>
    <cellStyle name="Calculation 2 2 6 7" xfId="28820" xr:uid="{00000000-0005-0000-0000-0000843D0000}"/>
    <cellStyle name="Calculation 2 2 6 8" xfId="32643" xr:uid="{00000000-0005-0000-0000-0000853D0000}"/>
    <cellStyle name="Calculation 2 2 6 9" xfId="36550" xr:uid="{00000000-0005-0000-0000-0000863D0000}"/>
    <cellStyle name="Calculation 2 2 7" xfId="5724" xr:uid="{00000000-0005-0000-0000-0000873D0000}"/>
    <cellStyle name="Calculation 2 2 7 10" xfId="42708" xr:uid="{00000000-0005-0000-0000-0000883D0000}"/>
    <cellStyle name="Calculation 2 2 7 2" xfId="11252" xr:uid="{00000000-0005-0000-0000-0000893D0000}"/>
    <cellStyle name="Calculation 2 2 7 3" xfId="15159" xr:uid="{00000000-0005-0000-0000-00008A3D0000}"/>
    <cellStyle name="Calculation 2 2 7 4" xfId="19251" xr:uid="{00000000-0005-0000-0000-00008B3D0000}"/>
    <cellStyle name="Calculation 2 2 7 5" xfId="23181" xr:uid="{00000000-0005-0000-0000-00008C3D0000}"/>
    <cellStyle name="Calculation 2 2 7 6" xfId="27207" xr:uid="{00000000-0005-0000-0000-00008D3D0000}"/>
    <cellStyle name="Calculation 2 2 7 7" xfId="31196" xr:uid="{00000000-0005-0000-0000-00008E3D0000}"/>
    <cellStyle name="Calculation 2 2 7 8" xfId="35027" xr:uid="{00000000-0005-0000-0000-00008F3D0000}"/>
    <cellStyle name="Calculation 2 2 7 9" xfId="38918" xr:uid="{00000000-0005-0000-0000-0000903D0000}"/>
    <cellStyle name="Calculation 2 2 8" xfId="7865" xr:uid="{00000000-0005-0000-0000-0000913D0000}"/>
    <cellStyle name="Calculation 2 2 9" xfId="15979" xr:uid="{00000000-0005-0000-0000-0000923D0000}"/>
    <cellStyle name="Calculation 2 3" xfId="340" xr:uid="{00000000-0005-0000-0000-0000933D0000}"/>
    <cellStyle name="Calculation 2 3 10" xfId="6510" xr:uid="{00000000-0005-0000-0000-0000943D0000}"/>
    <cellStyle name="Calculation 2 3 11" xfId="27972" xr:uid="{00000000-0005-0000-0000-0000953D0000}"/>
    <cellStyle name="Calculation 2 3 2" xfId="341" xr:uid="{00000000-0005-0000-0000-0000963D0000}"/>
    <cellStyle name="Calculation 2 3 2 10" xfId="27971" xr:uid="{00000000-0005-0000-0000-0000973D0000}"/>
    <cellStyle name="Calculation 2 3 2 2" xfId="2802" xr:uid="{00000000-0005-0000-0000-0000983D0000}"/>
    <cellStyle name="Calculation 2 3 2 2 10" xfId="28311" xr:uid="{00000000-0005-0000-0000-0000993D0000}"/>
    <cellStyle name="Calculation 2 3 2 2 11" xfId="32134" xr:uid="{00000000-0005-0000-0000-00009A3D0000}"/>
    <cellStyle name="Calculation 2 3 2 2 12" xfId="36041" xr:uid="{00000000-0005-0000-0000-00009B3D0000}"/>
    <cellStyle name="Calculation 2 3 2 2 13" xfId="39831" xr:uid="{00000000-0005-0000-0000-00009C3D0000}"/>
    <cellStyle name="Calculation 2 3 2 2 2" xfId="5103" xr:uid="{00000000-0005-0000-0000-00009D3D0000}"/>
    <cellStyle name="Calculation 2 3 2 2 2 10" xfId="42087" xr:uid="{00000000-0005-0000-0000-00009E3D0000}"/>
    <cellStyle name="Calculation 2 3 2 2 2 2" xfId="10631" xr:uid="{00000000-0005-0000-0000-00009F3D0000}"/>
    <cellStyle name="Calculation 2 3 2 2 2 3" xfId="14538" xr:uid="{00000000-0005-0000-0000-0000A03D0000}"/>
    <cellStyle name="Calculation 2 3 2 2 2 4" xfId="18630" xr:uid="{00000000-0005-0000-0000-0000A13D0000}"/>
    <cellStyle name="Calculation 2 3 2 2 2 5" xfId="22560" xr:uid="{00000000-0005-0000-0000-0000A23D0000}"/>
    <cellStyle name="Calculation 2 3 2 2 2 6" xfId="26586" xr:uid="{00000000-0005-0000-0000-0000A33D0000}"/>
    <cellStyle name="Calculation 2 3 2 2 2 7" xfId="30575" xr:uid="{00000000-0005-0000-0000-0000A43D0000}"/>
    <cellStyle name="Calculation 2 3 2 2 2 8" xfId="34406" xr:uid="{00000000-0005-0000-0000-0000A53D0000}"/>
    <cellStyle name="Calculation 2 3 2 2 2 9" xfId="38297" xr:uid="{00000000-0005-0000-0000-0000A63D0000}"/>
    <cellStyle name="Calculation 2 3 2 2 3" xfId="4475" xr:uid="{00000000-0005-0000-0000-0000A73D0000}"/>
    <cellStyle name="Calculation 2 3 2 2 3 10" xfId="41459" xr:uid="{00000000-0005-0000-0000-0000A83D0000}"/>
    <cellStyle name="Calculation 2 3 2 2 3 2" xfId="10003" xr:uid="{00000000-0005-0000-0000-0000A93D0000}"/>
    <cellStyle name="Calculation 2 3 2 2 3 3" xfId="13910" xr:uid="{00000000-0005-0000-0000-0000AA3D0000}"/>
    <cellStyle name="Calculation 2 3 2 2 3 4" xfId="18002" xr:uid="{00000000-0005-0000-0000-0000AB3D0000}"/>
    <cellStyle name="Calculation 2 3 2 2 3 5" xfId="21932" xr:uid="{00000000-0005-0000-0000-0000AC3D0000}"/>
    <cellStyle name="Calculation 2 3 2 2 3 6" xfId="25958" xr:uid="{00000000-0005-0000-0000-0000AD3D0000}"/>
    <cellStyle name="Calculation 2 3 2 2 3 7" xfId="29947" xr:uid="{00000000-0005-0000-0000-0000AE3D0000}"/>
    <cellStyle name="Calculation 2 3 2 2 3 8" xfId="33778" xr:uid="{00000000-0005-0000-0000-0000AF3D0000}"/>
    <cellStyle name="Calculation 2 3 2 2 3 9" xfId="37669" xr:uid="{00000000-0005-0000-0000-0000B03D0000}"/>
    <cellStyle name="Calculation 2 3 2 2 4" xfId="6184" xr:uid="{00000000-0005-0000-0000-0000B13D0000}"/>
    <cellStyle name="Calculation 2 3 2 2 4 10" xfId="43162" xr:uid="{00000000-0005-0000-0000-0000B23D0000}"/>
    <cellStyle name="Calculation 2 3 2 2 4 2" xfId="11713" xr:uid="{00000000-0005-0000-0000-0000B33D0000}"/>
    <cellStyle name="Calculation 2 3 2 2 4 3" xfId="15617" xr:uid="{00000000-0005-0000-0000-0000B43D0000}"/>
    <cellStyle name="Calculation 2 3 2 2 4 4" xfId="19711" xr:uid="{00000000-0005-0000-0000-0000B53D0000}"/>
    <cellStyle name="Calculation 2 3 2 2 4 5" xfId="23638" xr:uid="{00000000-0005-0000-0000-0000B63D0000}"/>
    <cellStyle name="Calculation 2 3 2 2 4 6" xfId="27665" xr:uid="{00000000-0005-0000-0000-0000B73D0000}"/>
    <cellStyle name="Calculation 2 3 2 2 4 7" xfId="31650" xr:uid="{00000000-0005-0000-0000-0000B83D0000}"/>
    <cellStyle name="Calculation 2 3 2 2 4 8" xfId="35483" xr:uid="{00000000-0005-0000-0000-0000B93D0000}"/>
    <cellStyle name="Calculation 2 3 2 2 4 9" xfId="39372" xr:uid="{00000000-0005-0000-0000-0000BA3D0000}"/>
    <cellStyle name="Calculation 2 3 2 2 5" xfId="8337" xr:uid="{00000000-0005-0000-0000-0000BB3D0000}"/>
    <cellStyle name="Calculation 2 3 2 2 6" xfId="12253" xr:uid="{00000000-0005-0000-0000-0000BC3D0000}"/>
    <cellStyle name="Calculation 2 3 2 2 7" xfId="16346" xr:uid="{00000000-0005-0000-0000-0000BD3D0000}"/>
    <cellStyle name="Calculation 2 3 2 2 8" xfId="20289" xr:uid="{00000000-0005-0000-0000-0000BE3D0000}"/>
    <cellStyle name="Calculation 2 3 2 2 9" xfId="24307" xr:uid="{00000000-0005-0000-0000-0000BF3D0000}"/>
    <cellStyle name="Calculation 2 3 2 3" xfId="3747" xr:uid="{00000000-0005-0000-0000-0000C03D0000}"/>
    <cellStyle name="Calculation 2 3 2 3 10" xfId="40731" xr:uid="{00000000-0005-0000-0000-0000C13D0000}"/>
    <cellStyle name="Calculation 2 3 2 3 2" xfId="9275" xr:uid="{00000000-0005-0000-0000-0000C23D0000}"/>
    <cellStyle name="Calculation 2 3 2 3 3" xfId="13182" xr:uid="{00000000-0005-0000-0000-0000C33D0000}"/>
    <cellStyle name="Calculation 2 3 2 3 4" xfId="17274" xr:uid="{00000000-0005-0000-0000-0000C43D0000}"/>
    <cellStyle name="Calculation 2 3 2 3 5" xfId="21204" xr:uid="{00000000-0005-0000-0000-0000C53D0000}"/>
    <cellStyle name="Calculation 2 3 2 3 6" xfId="25230" xr:uid="{00000000-0005-0000-0000-0000C63D0000}"/>
    <cellStyle name="Calculation 2 3 2 3 7" xfId="29219" xr:uid="{00000000-0005-0000-0000-0000C73D0000}"/>
    <cellStyle name="Calculation 2 3 2 3 8" xfId="33050" xr:uid="{00000000-0005-0000-0000-0000C83D0000}"/>
    <cellStyle name="Calculation 2 3 2 3 9" xfId="36941" xr:uid="{00000000-0005-0000-0000-0000C93D0000}"/>
    <cellStyle name="Calculation 2 3 2 4" xfId="4207" xr:uid="{00000000-0005-0000-0000-0000CA3D0000}"/>
    <cellStyle name="Calculation 2 3 2 4 10" xfId="41191" xr:uid="{00000000-0005-0000-0000-0000CB3D0000}"/>
    <cellStyle name="Calculation 2 3 2 4 2" xfId="9735" xr:uid="{00000000-0005-0000-0000-0000CC3D0000}"/>
    <cellStyle name="Calculation 2 3 2 4 3" xfId="13642" xr:uid="{00000000-0005-0000-0000-0000CD3D0000}"/>
    <cellStyle name="Calculation 2 3 2 4 4" xfId="17734" xr:uid="{00000000-0005-0000-0000-0000CE3D0000}"/>
    <cellStyle name="Calculation 2 3 2 4 5" xfId="21664" xr:uid="{00000000-0005-0000-0000-0000CF3D0000}"/>
    <cellStyle name="Calculation 2 3 2 4 6" xfId="25690" xr:uid="{00000000-0005-0000-0000-0000D03D0000}"/>
    <cellStyle name="Calculation 2 3 2 4 7" xfId="29679" xr:uid="{00000000-0005-0000-0000-0000D13D0000}"/>
    <cellStyle name="Calculation 2 3 2 4 8" xfId="33510" xr:uid="{00000000-0005-0000-0000-0000D23D0000}"/>
    <cellStyle name="Calculation 2 3 2 4 9" xfId="37401" xr:uid="{00000000-0005-0000-0000-0000D33D0000}"/>
    <cellStyle name="Calculation 2 3 2 5" xfId="3314" xr:uid="{00000000-0005-0000-0000-0000D43D0000}"/>
    <cellStyle name="Calculation 2 3 2 5 10" xfId="40343" xr:uid="{00000000-0005-0000-0000-0000D53D0000}"/>
    <cellStyle name="Calculation 2 3 2 5 2" xfId="8849" xr:uid="{00000000-0005-0000-0000-0000D63D0000}"/>
    <cellStyle name="Calculation 2 3 2 5 3" xfId="12765" xr:uid="{00000000-0005-0000-0000-0000D73D0000}"/>
    <cellStyle name="Calculation 2 3 2 5 4" xfId="16858" xr:uid="{00000000-0005-0000-0000-0000D83D0000}"/>
    <cellStyle name="Calculation 2 3 2 5 5" xfId="20801" xr:uid="{00000000-0005-0000-0000-0000D93D0000}"/>
    <cellStyle name="Calculation 2 3 2 5 6" xfId="24819" xr:uid="{00000000-0005-0000-0000-0000DA3D0000}"/>
    <cellStyle name="Calculation 2 3 2 5 7" xfId="28823" xr:uid="{00000000-0005-0000-0000-0000DB3D0000}"/>
    <cellStyle name="Calculation 2 3 2 5 8" xfId="32646" xr:uid="{00000000-0005-0000-0000-0000DC3D0000}"/>
    <cellStyle name="Calculation 2 3 2 5 9" xfId="36553" xr:uid="{00000000-0005-0000-0000-0000DD3D0000}"/>
    <cellStyle name="Calculation 2 3 2 6" xfId="5727" xr:uid="{00000000-0005-0000-0000-0000DE3D0000}"/>
    <cellStyle name="Calculation 2 3 2 6 10" xfId="42711" xr:uid="{00000000-0005-0000-0000-0000DF3D0000}"/>
    <cellStyle name="Calculation 2 3 2 6 2" xfId="11255" xr:uid="{00000000-0005-0000-0000-0000E03D0000}"/>
    <cellStyle name="Calculation 2 3 2 6 3" xfId="15162" xr:uid="{00000000-0005-0000-0000-0000E13D0000}"/>
    <cellStyle name="Calculation 2 3 2 6 4" xfId="19254" xr:uid="{00000000-0005-0000-0000-0000E23D0000}"/>
    <cellStyle name="Calculation 2 3 2 6 5" xfId="23184" xr:uid="{00000000-0005-0000-0000-0000E33D0000}"/>
    <cellStyle name="Calculation 2 3 2 6 6" xfId="27210" xr:uid="{00000000-0005-0000-0000-0000E43D0000}"/>
    <cellStyle name="Calculation 2 3 2 6 7" xfId="31199" xr:uid="{00000000-0005-0000-0000-0000E53D0000}"/>
    <cellStyle name="Calculation 2 3 2 6 8" xfId="35030" xr:uid="{00000000-0005-0000-0000-0000E63D0000}"/>
    <cellStyle name="Calculation 2 3 2 6 9" xfId="38921" xr:uid="{00000000-0005-0000-0000-0000E73D0000}"/>
    <cellStyle name="Calculation 2 3 2 7" xfId="7862" xr:uid="{00000000-0005-0000-0000-0000E83D0000}"/>
    <cellStyle name="Calculation 2 3 2 8" xfId="15976" xr:uid="{00000000-0005-0000-0000-0000E93D0000}"/>
    <cellStyle name="Calculation 2 3 2 9" xfId="6511" xr:uid="{00000000-0005-0000-0000-0000EA3D0000}"/>
    <cellStyle name="Calculation 2 3 3" xfId="2801" xr:uid="{00000000-0005-0000-0000-0000EB3D0000}"/>
    <cellStyle name="Calculation 2 3 3 10" xfId="28310" xr:uid="{00000000-0005-0000-0000-0000EC3D0000}"/>
    <cellStyle name="Calculation 2 3 3 11" xfId="32133" xr:uid="{00000000-0005-0000-0000-0000ED3D0000}"/>
    <cellStyle name="Calculation 2 3 3 12" xfId="36040" xr:uid="{00000000-0005-0000-0000-0000EE3D0000}"/>
    <cellStyle name="Calculation 2 3 3 13" xfId="39830" xr:uid="{00000000-0005-0000-0000-0000EF3D0000}"/>
    <cellStyle name="Calculation 2 3 3 2" xfId="5102" xr:uid="{00000000-0005-0000-0000-0000F03D0000}"/>
    <cellStyle name="Calculation 2 3 3 2 10" xfId="42086" xr:uid="{00000000-0005-0000-0000-0000F13D0000}"/>
    <cellStyle name="Calculation 2 3 3 2 2" xfId="10630" xr:uid="{00000000-0005-0000-0000-0000F23D0000}"/>
    <cellStyle name="Calculation 2 3 3 2 3" xfId="14537" xr:uid="{00000000-0005-0000-0000-0000F33D0000}"/>
    <cellStyle name="Calculation 2 3 3 2 4" xfId="18629" xr:uid="{00000000-0005-0000-0000-0000F43D0000}"/>
    <cellStyle name="Calculation 2 3 3 2 5" xfId="22559" xr:uid="{00000000-0005-0000-0000-0000F53D0000}"/>
    <cellStyle name="Calculation 2 3 3 2 6" xfId="26585" xr:uid="{00000000-0005-0000-0000-0000F63D0000}"/>
    <cellStyle name="Calculation 2 3 3 2 7" xfId="30574" xr:uid="{00000000-0005-0000-0000-0000F73D0000}"/>
    <cellStyle name="Calculation 2 3 3 2 8" xfId="34405" xr:uid="{00000000-0005-0000-0000-0000F83D0000}"/>
    <cellStyle name="Calculation 2 3 3 2 9" xfId="38296" xr:uid="{00000000-0005-0000-0000-0000F93D0000}"/>
    <cellStyle name="Calculation 2 3 3 3" xfId="4474" xr:uid="{00000000-0005-0000-0000-0000FA3D0000}"/>
    <cellStyle name="Calculation 2 3 3 3 10" xfId="41458" xr:uid="{00000000-0005-0000-0000-0000FB3D0000}"/>
    <cellStyle name="Calculation 2 3 3 3 2" xfId="10002" xr:uid="{00000000-0005-0000-0000-0000FC3D0000}"/>
    <cellStyle name="Calculation 2 3 3 3 3" xfId="13909" xr:uid="{00000000-0005-0000-0000-0000FD3D0000}"/>
    <cellStyle name="Calculation 2 3 3 3 4" xfId="18001" xr:uid="{00000000-0005-0000-0000-0000FE3D0000}"/>
    <cellStyle name="Calculation 2 3 3 3 5" xfId="21931" xr:uid="{00000000-0005-0000-0000-0000FF3D0000}"/>
    <cellStyle name="Calculation 2 3 3 3 6" xfId="25957" xr:uid="{00000000-0005-0000-0000-0000003E0000}"/>
    <cellStyle name="Calculation 2 3 3 3 7" xfId="29946" xr:uid="{00000000-0005-0000-0000-0000013E0000}"/>
    <cellStyle name="Calculation 2 3 3 3 8" xfId="33777" xr:uid="{00000000-0005-0000-0000-0000023E0000}"/>
    <cellStyle name="Calculation 2 3 3 3 9" xfId="37668" xr:uid="{00000000-0005-0000-0000-0000033E0000}"/>
    <cellStyle name="Calculation 2 3 3 4" xfId="6183" xr:uid="{00000000-0005-0000-0000-0000043E0000}"/>
    <cellStyle name="Calculation 2 3 3 4 10" xfId="43161" xr:uid="{00000000-0005-0000-0000-0000053E0000}"/>
    <cellStyle name="Calculation 2 3 3 4 2" xfId="11712" xr:uid="{00000000-0005-0000-0000-0000063E0000}"/>
    <cellStyle name="Calculation 2 3 3 4 3" xfId="15616" xr:uid="{00000000-0005-0000-0000-0000073E0000}"/>
    <cellStyle name="Calculation 2 3 3 4 4" xfId="19710" xr:uid="{00000000-0005-0000-0000-0000083E0000}"/>
    <cellStyle name="Calculation 2 3 3 4 5" xfId="23637" xr:uid="{00000000-0005-0000-0000-0000093E0000}"/>
    <cellStyle name="Calculation 2 3 3 4 6" xfId="27664" xr:uid="{00000000-0005-0000-0000-00000A3E0000}"/>
    <cellStyle name="Calculation 2 3 3 4 7" xfId="31649" xr:uid="{00000000-0005-0000-0000-00000B3E0000}"/>
    <cellStyle name="Calculation 2 3 3 4 8" xfId="35482" xr:uid="{00000000-0005-0000-0000-00000C3E0000}"/>
    <cellStyle name="Calculation 2 3 3 4 9" xfId="39371" xr:uid="{00000000-0005-0000-0000-00000D3E0000}"/>
    <cellStyle name="Calculation 2 3 3 5" xfId="8336" xr:uid="{00000000-0005-0000-0000-00000E3E0000}"/>
    <cellStyle name="Calculation 2 3 3 6" xfId="12252" xr:uid="{00000000-0005-0000-0000-00000F3E0000}"/>
    <cellStyle name="Calculation 2 3 3 7" xfId="16345" xr:uid="{00000000-0005-0000-0000-0000103E0000}"/>
    <cellStyle name="Calculation 2 3 3 8" xfId="20288" xr:uid="{00000000-0005-0000-0000-0000113E0000}"/>
    <cellStyle name="Calculation 2 3 3 9" xfId="24306" xr:uid="{00000000-0005-0000-0000-0000123E0000}"/>
    <cellStyle name="Calculation 2 3 4" xfId="3746" xr:uid="{00000000-0005-0000-0000-0000133E0000}"/>
    <cellStyle name="Calculation 2 3 4 10" xfId="40730" xr:uid="{00000000-0005-0000-0000-0000143E0000}"/>
    <cellStyle name="Calculation 2 3 4 2" xfId="9274" xr:uid="{00000000-0005-0000-0000-0000153E0000}"/>
    <cellStyle name="Calculation 2 3 4 3" xfId="13181" xr:uid="{00000000-0005-0000-0000-0000163E0000}"/>
    <cellStyle name="Calculation 2 3 4 4" xfId="17273" xr:uid="{00000000-0005-0000-0000-0000173E0000}"/>
    <cellStyle name="Calculation 2 3 4 5" xfId="21203" xr:uid="{00000000-0005-0000-0000-0000183E0000}"/>
    <cellStyle name="Calculation 2 3 4 6" xfId="25229" xr:uid="{00000000-0005-0000-0000-0000193E0000}"/>
    <cellStyle name="Calculation 2 3 4 7" xfId="29218" xr:uid="{00000000-0005-0000-0000-00001A3E0000}"/>
    <cellStyle name="Calculation 2 3 4 8" xfId="33049" xr:uid="{00000000-0005-0000-0000-00001B3E0000}"/>
    <cellStyle name="Calculation 2 3 4 9" xfId="36940" xr:uid="{00000000-0005-0000-0000-00001C3E0000}"/>
    <cellStyle name="Calculation 2 3 5" xfId="4208" xr:uid="{00000000-0005-0000-0000-00001D3E0000}"/>
    <cellStyle name="Calculation 2 3 5 10" xfId="41192" xr:uid="{00000000-0005-0000-0000-00001E3E0000}"/>
    <cellStyle name="Calculation 2 3 5 2" xfId="9736" xr:uid="{00000000-0005-0000-0000-00001F3E0000}"/>
    <cellStyle name="Calculation 2 3 5 3" xfId="13643" xr:uid="{00000000-0005-0000-0000-0000203E0000}"/>
    <cellStyle name="Calculation 2 3 5 4" xfId="17735" xr:uid="{00000000-0005-0000-0000-0000213E0000}"/>
    <cellStyle name="Calculation 2 3 5 5" xfId="21665" xr:uid="{00000000-0005-0000-0000-0000223E0000}"/>
    <cellStyle name="Calculation 2 3 5 6" xfId="25691" xr:uid="{00000000-0005-0000-0000-0000233E0000}"/>
    <cellStyle name="Calculation 2 3 5 7" xfId="29680" xr:uid="{00000000-0005-0000-0000-0000243E0000}"/>
    <cellStyle name="Calculation 2 3 5 8" xfId="33511" xr:uid="{00000000-0005-0000-0000-0000253E0000}"/>
    <cellStyle name="Calculation 2 3 5 9" xfId="37402" xr:uid="{00000000-0005-0000-0000-0000263E0000}"/>
    <cellStyle name="Calculation 2 3 6" xfId="3313" xr:uid="{00000000-0005-0000-0000-0000273E0000}"/>
    <cellStyle name="Calculation 2 3 6 10" xfId="40342" xr:uid="{00000000-0005-0000-0000-0000283E0000}"/>
    <cellStyle name="Calculation 2 3 6 2" xfId="8848" xr:uid="{00000000-0005-0000-0000-0000293E0000}"/>
    <cellStyle name="Calculation 2 3 6 3" xfId="12764" xr:uid="{00000000-0005-0000-0000-00002A3E0000}"/>
    <cellStyle name="Calculation 2 3 6 4" xfId="16857" xr:uid="{00000000-0005-0000-0000-00002B3E0000}"/>
    <cellStyle name="Calculation 2 3 6 5" xfId="20800" xr:uid="{00000000-0005-0000-0000-00002C3E0000}"/>
    <cellStyle name="Calculation 2 3 6 6" xfId="24818" xr:uid="{00000000-0005-0000-0000-00002D3E0000}"/>
    <cellStyle name="Calculation 2 3 6 7" xfId="28822" xr:uid="{00000000-0005-0000-0000-00002E3E0000}"/>
    <cellStyle name="Calculation 2 3 6 8" xfId="32645" xr:uid="{00000000-0005-0000-0000-00002F3E0000}"/>
    <cellStyle name="Calculation 2 3 6 9" xfId="36552" xr:uid="{00000000-0005-0000-0000-0000303E0000}"/>
    <cellStyle name="Calculation 2 3 7" xfId="5726" xr:uid="{00000000-0005-0000-0000-0000313E0000}"/>
    <cellStyle name="Calculation 2 3 7 10" xfId="42710" xr:uid="{00000000-0005-0000-0000-0000323E0000}"/>
    <cellStyle name="Calculation 2 3 7 2" xfId="11254" xr:uid="{00000000-0005-0000-0000-0000333E0000}"/>
    <cellStyle name="Calculation 2 3 7 3" xfId="15161" xr:uid="{00000000-0005-0000-0000-0000343E0000}"/>
    <cellStyle name="Calculation 2 3 7 4" xfId="19253" xr:uid="{00000000-0005-0000-0000-0000353E0000}"/>
    <cellStyle name="Calculation 2 3 7 5" xfId="23183" xr:uid="{00000000-0005-0000-0000-0000363E0000}"/>
    <cellStyle name="Calculation 2 3 7 6" xfId="27209" xr:uid="{00000000-0005-0000-0000-0000373E0000}"/>
    <cellStyle name="Calculation 2 3 7 7" xfId="31198" xr:uid="{00000000-0005-0000-0000-0000383E0000}"/>
    <cellStyle name="Calculation 2 3 7 8" xfId="35029" xr:uid="{00000000-0005-0000-0000-0000393E0000}"/>
    <cellStyle name="Calculation 2 3 7 9" xfId="38920" xr:uid="{00000000-0005-0000-0000-00003A3E0000}"/>
    <cellStyle name="Calculation 2 3 8" xfId="7863" xr:uid="{00000000-0005-0000-0000-00003B3E0000}"/>
    <cellStyle name="Calculation 2 3 9" xfId="15977" xr:uid="{00000000-0005-0000-0000-00003C3E0000}"/>
    <cellStyle name="Calculation 2 4" xfId="342" xr:uid="{00000000-0005-0000-0000-00003D3E0000}"/>
    <cellStyle name="Calculation 2 4 10" xfId="6512" xr:uid="{00000000-0005-0000-0000-00003E3E0000}"/>
    <cellStyle name="Calculation 2 4 11" xfId="27970" xr:uid="{00000000-0005-0000-0000-00003F3E0000}"/>
    <cellStyle name="Calculation 2 4 2" xfId="343" xr:uid="{00000000-0005-0000-0000-0000403E0000}"/>
    <cellStyle name="Calculation 2 4 2 10" xfId="27969" xr:uid="{00000000-0005-0000-0000-0000413E0000}"/>
    <cellStyle name="Calculation 2 4 2 2" xfId="2804" xr:uid="{00000000-0005-0000-0000-0000423E0000}"/>
    <cellStyle name="Calculation 2 4 2 2 10" xfId="28313" xr:uid="{00000000-0005-0000-0000-0000433E0000}"/>
    <cellStyle name="Calculation 2 4 2 2 11" xfId="32136" xr:uid="{00000000-0005-0000-0000-0000443E0000}"/>
    <cellStyle name="Calculation 2 4 2 2 12" xfId="36043" xr:uid="{00000000-0005-0000-0000-0000453E0000}"/>
    <cellStyle name="Calculation 2 4 2 2 13" xfId="39833" xr:uid="{00000000-0005-0000-0000-0000463E0000}"/>
    <cellStyle name="Calculation 2 4 2 2 2" xfId="5105" xr:uid="{00000000-0005-0000-0000-0000473E0000}"/>
    <cellStyle name="Calculation 2 4 2 2 2 10" xfId="42089" xr:uid="{00000000-0005-0000-0000-0000483E0000}"/>
    <cellStyle name="Calculation 2 4 2 2 2 2" xfId="10633" xr:uid="{00000000-0005-0000-0000-0000493E0000}"/>
    <cellStyle name="Calculation 2 4 2 2 2 3" xfId="14540" xr:uid="{00000000-0005-0000-0000-00004A3E0000}"/>
    <cellStyle name="Calculation 2 4 2 2 2 4" xfId="18632" xr:uid="{00000000-0005-0000-0000-00004B3E0000}"/>
    <cellStyle name="Calculation 2 4 2 2 2 5" xfId="22562" xr:uid="{00000000-0005-0000-0000-00004C3E0000}"/>
    <cellStyle name="Calculation 2 4 2 2 2 6" xfId="26588" xr:uid="{00000000-0005-0000-0000-00004D3E0000}"/>
    <cellStyle name="Calculation 2 4 2 2 2 7" xfId="30577" xr:uid="{00000000-0005-0000-0000-00004E3E0000}"/>
    <cellStyle name="Calculation 2 4 2 2 2 8" xfId="34408" xr:uid="{00000000-0005-0000-0000-00004F3E0000}"/>
    <cellStyle name="Calculation 2 4 2 2 2 9" xfId="38299" xr:uid="{00000000-0005-0000-0000-0000503E0000}"/>
    <cellStyle name="Calculation 2 4 2 2 3" xfId="4477" xr:uid="{00000000-0005-0000-0000-0000513E0000}"/>
    <cellStyle name="Calculation 2 4 2 2 3 10" xfId="41461" xr:uid="{00000000-0005-0000-0000-0000523E0000}"/>
    <cellStyle name="Calculation 2 4 2 2 3 2" xfId="10005" xr:uid="{00000000-0005-0000-0000-0000533E0000}"/>
    <cellStyle name="Calculation 2 4 2 2 3 3" xfId="13912" xr:uid="{00000000-0005-0000-0000-0000543E0000}"/>
    <cellStyle name="Calculation 2 4 2 2 3 4" xfId="18004" xr:uid="{00000000-0005-0000-0000-0000553E0000}"/>
    <cellStyle name="Calculation 2 4 2 2 3 5" xfId="21934" xr:uid="{00000000-0005-0000-0000-0000563E0000}"/>
    <cellStyle name="Calculation 2 4 2 2 3 6" xfId="25960" xr:uid="{00000000-0005-0000-0000-0000573E0000}"/>
    <cellStyle name="Calculation 2 4 2 2 3 7" xfId="29949" xr:uid="{00000000-0005-0000-0000-0000583E0000}"/>
    <cellStyle name="Calculation 2 4 2 2 3 8" xfId="33780" xr:uid="{00000000-0005-0000-0000-0000593E0000}"/>
    <cellStyle name="Calculation 2 4 2 2 3 9" xfId="37671" xr:uid="{00000000-0005-0000-0000-00005A3E0000}"/>
    <cellStyle name="Calculation 2 4 2 2 4" xfId="6186" xr:uid="{00000000-0005-0000-0000-00005B3E0000}"/>
    <cellStyle name="Calculation 2 4 2 2 4 10" xfId="43164" xr:uid="{00000000-0005-0000-0000-00005C3E0000}"/>
    <cellStyle name="Calculation 2 4 2 2 4 2" xfId="11715" xr:uid="{00000000-0005-0000-0000-00005D3E0000}"/>
    <cellStyle name="Calculation 2 4 2 2 4 3" xfId="15619" xr:uid="{00000000-0005-0000-0000-00005E3E0000}"/>
    <cellStyle name="Calculation 2 4 2 2 4 4" xfId="19713" xr:uid="{00000000-0005-0000-0000-00005F3E0000}"/>
    <cellStyle name="Calculation 2 4 2 2 4 5" xfId="23640" xr:uid="{00000000-0005-0000-0000-0000603E0000}"/>
    <cellStyle name="Calculation 2 4 2 2 4 6" xfId="27667" xr:uid="{00000000-0005-0000-0000-0000613E0000}"/>
    <cellStyle name="Calculation 2 4 2 2 4 7" xfId="31652" xr:uid="{00000000-0005-0000-0000-0000623E0000}"/>
    <cellStyle name="Calculation 2 4 2 2 4 8" xfId="35485" xr:uid="{00000000-0005-0000-0000-0000633E0000}"/>
    <cellStyle name="Calculation 2 4 2 2 4 9" xfId="39374" xr:uid="{00000000-0005-0000-0000-0000643E0000}"/>
    <cellStyle name="Calculation 2 4 2 2 5" xfId="8339" xr:uid="{00000000-0005-0000-0000-0000653E0000}"/>
    <cellStyle name="Calculation 2 4 2 2 6" xfId="12255" xr:uid="{00000000-0005-0000-0000-0000663E0000}"/>
    <cellStyle name="Calculation 2 4 2 2 7" xfId="16348" xr:uid="{00000000-0005-0000-0000-0000673E0000}"/>
    <cellStyle name="Calculation 2 4 2 2 8" xfId="20291" xr:uid="{00000000-0005-0000-0000-0000683E0000}"/>
    <cellStyle name="Calculation 2 4 2 2 9" xfId="24309" xr:uid="{00000000-0005-0000-0000-0000693E0000}"/>
    <cellStyle name="Calculation 2 4 2 3" xfId="3749" xr:uid="{00000000-0005-0000-0000-00006A3E0000}"/>
    <cellStyle name="Calculation 2 4 2 3 10" xfId="40733" xr:uid="{00000000-0005-0000-0000-00006B3E0000}"/>
    <cellStyle name="Calculation 2 4 2 3 2" xfId="9277" xr:uid="{00000000-0005-0000-0000-00006C3E0000}"/>
    <cellStyle name="Calculation 2 4 2 3 3" xfId="13184" xr:uid="{00000000-0005-0000-0000-00006D3E0000}"/>
    <cellStyle name="Calculation 2 4 2 3 4" xfId="17276" xr:uid="{00000000-0005-0000-0000-00006E3E0000}"/>
    <cellStyle name="Calculation 2 4 2 3 5" xfId="21206" xr:uid="{00000000-0005-0000-0000-00006F3E0000}"/>
    <cellStyle name="Calculation 2 4 2 3 6" xfId="25232" xr:uid="{00000000-0005-0000-0000-0000703E0000}"/>
    <cellStyle name="Calculation 2 4 2 3 7" xfId="29221" xr:uid="{00000000-0005-0000-0000-0000713E0000}"/>
    <cellStyle name="Calculation 2 4 2 3 8" xfId="33052" xr:uid="{00000000-0005-0000-0000-0000723E0000}"/>
    <cellStyle name="Calculation 2 4 2 3 9" xfId="36943" xr:uid="{00000000-0005-0000-0000-0000733E0000}"/>
    <cellStyle name="Calculation 2 4 2 4" xfId="4205" xr:uid="{00000000-0005-0000-0000-0000743E0000}"/>
    <cellStyle name="Calculation 2 4 2 4 10" xfId="41189" xr:uid="{00000000-0005-0000-0000-0000753E0000}"/>
    <cellStyle name="Calculation 2 4 2 4 2" xfId="9733" xr:uid="{00000000-0005-0000-0000-0000763E0000}"/>
    <cellStyle name="Calculation 2 4 2 4 3" xfId="13640" xr:uid="{00000000-0005-0000-0000-0000773E0000}"/>
    <cellStyle name="Calculation 2 4 2 4 4" xfId="17732" xr:uid="{00000000-0005-0000-0000-0000783E0000}"/>
    <cellStyle name="Calculation 2 4 2 4 5" xfId="21662" xr:uid="{00000000-0005-0000-0000-0000793E0000}"/>
    <cellStyle name="Calculation 2 4 2 4 6" xfId="25688" xr:uid="{00000000-0005-0000-0000-00007A3E0000}"/>
    <cellStyle name="Calculation 2 4 2 4 7" xfId="29677" xr:uid="{00000000-0005-0000-0000-00007B3E0000}"/>
    <cellStyle name="Calculation 2 4 2 4 8" xfId="33508" xr:uid="{00000000-0005-0000-0000-00007C3E0000}"/>
    <cellStyle name="Calculation 2 4 2 4 9" xfId="37399" xr:uid="{00000000-0005-0000-0000-00007D3E0000}"/>
    <cellStyle name="Calculation 2 4 2 5" xfId="3316" xr:uid="{00000000-0005-0000-0000-00007E3E0000}"/>
    <cellStyle name="Calculation 2 4 2 5 10" xfId="40345" xr:uid="{00000000-0005-0000-0000-00007F3E0000}"/>
    <cellStyle name="Calculation 2 4 2 5 2" xfId="8851" xr:uid="{00000000-0005-0000-0000-0000803E0000}"/>
    <cellStyle name="Calculation 2 4 2 5 3" xfId="12767" xr:uid="{00000000-0005-0000-0000-0000813E0000}"/>
    <cellStyle name="Calculation 2 4 2 5 4" xfId="16860" xr:uid="{00000000-0005-0000-0000-0000823E0000}"/>
    <cellStyle name="Calculation 2 4 2 5 5" xfId="20803" xr:uid="{00000000-0005-0000-0000-0000833E0000}"/>
    <cellStyle name="Calculation 2 4 2 5 6" xfId="24821" xr:uid="{00000000-0005-0000-0000-0000843E0000}"/>
    <cellStyle name="Calculation 2 4 2 5 7" xfId="28825" xr:uid="{00000000-0005-0000-0000-0000853E0000}"/>
    <cellStyle name="Calculation 2 4 2 5 8" xfId="32648" xr:uid="{00000000-0005-0000-0000-0000863E0000}"/>
    <cellStyle name="Calculation 2 4 2 5 9" xfId="36555" xr:uid="{00000000-0005-0000-0000-0000873E0000}"/>
    <cellStyle name="Calculation 2 4 2 6" xfId="5729" xr:uid="{00000000-0005-0000-0000-0000883E0000}"/>
    <cellStyle name="Calculation 2 4 2 6 10" xfId="42713" xr:uid="{00000000-0005-0000-0000-0000893E0000}"/>
    <cellStyle name="Calculation 2 4 2 6 2" xfId="11257" xr:uid="{00000000-0005-0000-0000-00008A3E0000}"/>
    <cellStyle name="Calculation 2 4 2 6 3" xfId="15164" xr:uid="{00000000-0005-0000-0000-00008B3E0000}"/>
    <cellStyle name="Calculation 2 4 2 6 4" xfId="19256" xr:uid="{00000000-0005-0000-0000-00008C3E0000}"/>
    <cellStyle name="Calculation 2 4 2 6 5" xfId="23186" xr:uid="{00000000-0005-0000-0000-00008D3E0000}"/>
    <cellStyle name="Calculation 2 4 2 6 6" xfId="27212" xr:uid="{00000000-0005-0000-0000-00008E3E0000}"/>
    <cellStyle name="Calculation 2 4 2 6 7" xfId="31201" xr:uid="{00000000-0005-0000-0000-00008F3E0000}"/>
    <cellStyle name="Calculation 2 4 2 6 8" xfId="35032" xr:uid="{00000000-0005-0000-0000-0000903E0000}"/>
    <cellStyle name="Calculation 2 4 2 6 9" xfId="38923" xr:uid="{00000000-0005-0000-0000-0000913E0000}"/>
    <cellStyle name="Calculation 2 4 2 7" xfId="7860" xr:uid="{00000000-0005-0000-0000-0000923E0000}"/>
    <cellStyle name="Calculation 2 4 2 8" xfId="15974" xr:uid="{00000000-0005-0000-0000-0000933E0000}"/>
    <cellStyle name="Calculation 2 4 2 9" xfId="6513" xr:uid="{00000000-0005-0000-0000-0000943E0000}"/>
    <cellStyle name="Calculation 2 4 3" xfId="2803" xr:uid="{00000000-0005-0000-0000-0000953E0000}"/>
    <cellStyle name="Calculation 2 4 3 10" xfId="28312" xr:uid="{00000000-0005-0000-0000-0000963E0000}"/>
    <cellStyle name="Calculation 2 4 3 11" xfId="32135" xr:uid="{00000000-0005-0000-0000-0000973E0000}"/>
    <cellStyle name="Calculation 2 4 3 12" xfId="36042" xr:uid="{00000000-0005-0000-0000-0000983E0000}"/>
    <cellStyle name="Calculation 2 4 3 13" xfId="39832" xr:uid="{00000000-0005-0000-0000-0000993E0000}"/>
    <cellStyle name="Calculation 2 4 3 2" xfId="5104" xr:uid="{00000000-0005-0000-0000-00009A3E0000}"/>
    <cellStyle name="Calculation 2 4 3 2 10" xfId="42088" xr:uid="{00000000-0005-0000-0000-00009B3E0000}"/>
    <cellStyle name="Calculation 2 4 3 2 2" xfId="10632" xr:uid="{00000000-0005-0000-0000-00009C3E0000}"/>
    <cellStyle name="Calculation 2 4 3 2 3" xfId="14539" xr:uid="{00000000-0005-0000-0000-00009D3E0000}"/>
    <cellStyle name="Calculation 2 4 3 2 4" xfId="18631" xr:uid="{00000000-0005-0000-0000-00009E3E0000}"/>
    <cellStyle name="Calculation 2 4 3 2 5" xfId="22561" xr:uid="{00000000-0005-0000-0000-00009F3E0000}"/>
    <cellStyle name="Calculation 2 4 3 2 6" xfId="26587" xr:uid="{00000000-0005-0000-0000-0000A03E0000}"/>
    <cellStyle name="Calculation 2 4 3 2 7" xfId="30576" xr:uid="{00000000-0005-0000-0000-0000A13E0000}"/>
    <cellStyle name="Calculation 2 4 3 2 8" xfId="34407" xr:uid="{00000000-0005-0000-0000-0000A23E0000}"/>
    <cellStyle name="Calculation 2 4 3 2 9" xfId="38298" xr:uid="{00000000-0005-0000-0000-0000A33E0000}"/>
    <cellStyle name="Calculation 2 4 3 3" xfId="4476" xr:uid="{00000000-0005-0000-0000-0000A43E0000}"/>
    <cellStyle name="Calculation 2 4 3 3 10" xfId="41460" xr:uid="{00000000-0005-0000-0000-0000A53E0000}"/>
    <cellStyle name="Calculation 2 4 3 3 2" xfId="10004" xr:uid="{00000000-0005-0000-0000-0000A63E0000}"/>
    <cellStyle name="Calculation 2 4 3 3 3" xfId="13911" xr:uid="{00000000-0005-0000-0000-0000A73E0000}"/>
    <cellStyle name="Calculation 2 4 3 3 4" xfId="18003" xr:uid="{00000000-0005-0000-0000-0000A83E0000}"/>
    <cellStyle name="Calculation 2 4 3 3 5" xfId="21933" xr:uid="{00000000-0005-0000-0000-0000A93E0000}"/>
    <cellStyle name="Calculation 2 4 3 3 6" xfId="25959" xr:uid="{00000000-0005-0000-0000-0000AA3E0000}"/>
    <cellStyle name="Calculation 2 4 3 3 7" xfId="29948" xr:uid="{00000000-0005-0000-0000-0000AB3E0000}"/>
    <cellStyle name="Calculation 2 4 3 3 8" xfId="33779" xr:uid="{00000000-0005-0000-0000-0000AC3E0000}"/>
    <cellStyle name="Calculation 2 4 3 3 9" xfId="37670" xr:uid="{00000000-0005-0000-0000-0000AD3E0000}"/>
    <cellStyle name="Calculation 2 4 3 4" xfId="6185" xr:uid="{00000000-0005-0000-0000-0000AE3E0000}"/>
    <cellStyle name="Calculation 2 4 3 4 10" xfId="43163" xr:uid="{00000000-0005-0000-0000-0000AF3E0000}"/>
    <cellStyle name="Calculation 2 4 3 4 2" xfId="11714" xr:uid="{00000000-0005-0000-0000-0000B03E0000}"/>
    <cellStyle name="Calculation 2 4 3 4 3" xfId="15618" xr:uid="{00000000-0005-0000-0000-0000B13E0000}"/>
    <cellStyle name="Calculation 2 4 3 4 4" xfId="19712" xr:uid="{00000000-0005-0000-0000-0000B23E0000}"/>
    <cellStyle name="Calculation 2 4 3 4 5" xfId="23639" xr:uid="{00000000-0005-0000-0000-0000B33E0000}"/>
    <cellStyle name="Calculation 2 4 3 4 6" xfId="27666" xr:uid="{00000000-0005-0000-0000-0000B43E0000}"/>
    <cellStyle name="Calculation 2 4 3 4 7" xfId="31651" xr:uid="{00000000-0005-0000-0000-0000B53E0000}"/>
    <cellStyle name="Calculation 2 4 3 4 8" xfId="35484" xr:uid="{00000000-0005-0000-0000-0000B63E0000}"/>
    <cellStyle name="Calculation 2 4 3 4 9" xfId="39373" xr:uid="{00000000-0005-0000-0000-0000B73E0000}"/>
    <cellStyle name="Calculation 2 4 3 5" xfId="8338" xr:uid="{00000000-0005-0000-0000-0000B83E0000}"/>
    <cellStyle name="Calculation 2 4 3 6" xfId="12254" xr:uid="{00000000-0005-0000-0000-0000B93E0000}"/>
    <cellStyle name="Calculation 2 4 3 7" xfId="16347" xr:uid="{00000000-0005-0000-0000-0000BA3E0000}"/>
    <cellStyle name="Calculation 2 4 3 8" xfId="20290" xr:uid="{00000000-0005-0000-0000-0000BB3E0000}"/>
    <cellStyle name="Calculation 2 4 3 9" xfId="24308" xr:uid="{00000000-0005-0000-0000-0000BC3E0000}"/>
    <cellStyle name="Calculation 2 4 4" xfId="3748" xr:uid="{00000000-0005-0000-0000-0000BD3E0000}"/>
    <cellStyle name="Calculation 2 4 4 10" xfId="40732" xr:uid="{00000000-0005-0000-0000-0000BE3E0000}"/>
    <cellStyle name="Calculation 2 4 4 2" xfId="9276" xr:uid="{00000000-0005-0000-0000-0000BF3E0000}"/>
    <cellStyle name="Calculation 2 4 4 3" xfId="13183" xr:uid="{00000000-0005-0000-0000-0000C03E0000}"/>
    <cellStyle name="Calculation 2 4 4 4" xfId="17275" xr:uid="{00000000-0005-0000-0000-0000C13E0000}"/>
    <cellStyle name="Calculation 2 4 4 5" xfId="21205" xr:uid="{00000000-0005-0000-0000-0000C23E0000}"/>
    <cellStyle name="Calculation 2 4 4 6" xfId="25231" xr:uid="{00000000-0005-0000-0000-0000C33E0000}"/>
    <cellStyle name="Calculation 2 4 4 7" xfId="29220" xr:uid="{00000000-0005-0000-0000-0000C43E0000}"/>
    <cellStyle name="Calculation 2 4 4 8" xfId="33051" xr:uid="{00000000-0005-0000-0000-0000C53E0000}"/>
    <cellStyle name="Calculation 2 4 4 9" xfId="36942" xr:uid="{00000000-0005-0000-0000-0000C63E0000}"/>
    <cellStyle name="Calculation 2 4 5" xfId="4206" xr:uid="{00000000-0005-0000-0000-0000C73E0000}"/>
    <cellStyle name="Calculation 2 4 5 10" xfId="41190" xr:uid="{00000000-0005-0000-0000-0000C83E0000}"/>
    <cellStyle name="Calculation 2 4 5 2" xfId="9734" xr:uid="{00000000-0005-0000-0000-0000C93E0000}"/>
    <cellStyle name="Calculation 2 4 5 3" xfId="13641" xr:uid="{00000000-0005-0000-0000-0000CA3E0000}"/>
    <cellStyle name="Calculation 2 4 5 4" xfId="17733" xr:uid="{00000000-0005-0000-0000-0000CB3E0000}"/>
    <cellStyle name="Calculation 2 4 5 5" xfId="21663" xr:uid="{00000000-0005-0000-0000-0000CC3E0000}"/>
    <cellStyle name="Calculation 2 4 5 6" xfId="25689" xr:uid="{00000000-0005-0000-0000-0000CD3E0000}"/>
    <cellStyle name="Calculation 2 4 5 7" xfId="29678" xr:uid="{00000000-0005-0000-0000-0000CE3E0000}"/>
    <cellStyle name="Calculation 2 4 5 8" xfId="33509" xr:uid="{00000000-0005-0000-0000-0000CF3E0000}"/>
    <cellStyle name="Calculation 2 4 5 9" xfId="37400" xr:uid="{00000000-0005-0000-0000-0000D03E0000}"/>
    <cellStyle name="Calculation 2 4 6" xfId="3315" xr:uid="{00000000-0005-0000-0000-0000D13E0000}"/>
    <cellStyle name="Calculation 2 4 6 10" xfId="40344" xr:uid="{00000000-0005-0000-0000-0000D23E0000}"/>
    <cellStyle name="Calculation 2 4 6 2" xfId="8850" xr:uid="{00000000-0005-0000-0000-0000D33E0000}"/>
    <cellStyle name="Calculation 2 4 6 3" xfId="12766" xr:uid="{00000000-0005-0000-0000-0000D43E0000}"/>
    <cellStyle name="Calculation 2 4 6 4" xfId="16859" xr:uid="{00000000-0005-0000-0000-0000D53E0000}"/>
    <cellStyle name="Calculation 2 4 6 5" xfId="20802" xr:uid="{00000000-0005-0000-0000-0000D63E0000}"/>
    <cellStyle name="Calculation 2 4 6 6" xfId="24820" xr:uid="{00000000-0005-0000-0000-0000D73E0000}"/>
    <cellStyle name="Calculation 2 4 6 7" xfId="28824" xr:uid="{00000000-0005-0000-0000-0000D83E0000}"/>
    <cellStyle name="Calculation 2 4 6 8" xfId="32647" xr:uid="{00000000-0005-0000-0000-0000D93E0000}"/>
    <cellStyle name="Calculation 2 4 6 9" xfId="36554" xr:uid="{00000000-0005-0000-0000-0000DA3E0000}"/>
    <cellStyle name="Calculation 2 4 7" xfId="5728" xr:uid="{00000000-0005-0000-0000-0000DB3E0000}"/>
    <cellStyle name="Calculation 2 4 7 10" xfId="42712" xr:uid="{00000000-0005-0000-0000-0000DC3E0000}"/>
    <cellStyle name="Calculation 2 4 7 2" xfId="11256" xr:uid="{00000000-0005-0000-0000-0000DD3E0000}"/>
    <cellStyle name="Calculation 2 4 7 3" xfId="15163" xr:uid="{00000000-0005-0000-0000-0000DE3E0000}"/>
    <cellStyle name="Calculation 2 4 7 4" xfId="19255" xr:uid="{00000000-0005-0000-0000-0000DF3E0000}"/>
    <cellStyle name="Calculation 2 4 7 5" xfId="23185" xr:uid="{00000000-0005-0000-0000-0000E03E0000}"/>
    <cellStyle name="Calculation 2 4 7 6" xfId="27211" xr:uid="{00000000-0005-0000-0000-0000E13E0000}"/>
    <cellStyle name="Calculation 2 4 7 7" xfId="31200" xr:uid="{00000000-0005-0000-0000-0000E23E0000}"/>
    <cellStyle name="Calculation 2 4 7 8" xfId="35031" xr:uid="{00000000-0005-0000-0000-0000E33E0000}"/>
    <cellStyle name="Calculation 2 4 7 9" xfId="38922" xr:uid="{00000000-0005-0000-0000-0000E43E0000}"/>
    <cellStyle name="Calculation 2 4 8" xfId="7861" xr:uid="{00000000-0005-0000-0000-0000E53E0000}"/>
    <cellStyle name="Calculation 2 4 9" xfId="15975" xr:uid="{00000000-0005-0000-0000-0000E63E0000}"/>
    <cellStyle name="Calculation 2 5" xfId="344" xr:uid="{00000000-0005-0000-0000-0000E73E0000}"/>
    <cellStyle name="Calculation 2 5 10" xfId="27968" xr:uid="{00000000-0005-0000-0000-0000E83E0000}"/>
    <cellStyle name="Calculation 2 5 2" xfId="2805" xr:uid="{00000000-0005-0000-0000-0000E93E0000}"/>
    <cellStyle name="Calculation 2 5 2 10" xfId="28314" xr:uid="{00000000-0005-0000-0000-0000EA3E0000}"/>
    <cellStyle name="Calculation 2 5 2 11" xfId="32137" xr:uid="{00000000-0005-0000-0000-0000EB3E0000}"/>
    <cellStyle name="Calculation 2 5 2 12" xfId="36044" xr:uid="{00000000-0005-0000-0000-0000EC3E0000}"/>
    <cellStyle name="Calculation 2 5 2 13" xfId="39834" xr:uid="{00000000-0005-0000-0000-0000ED3E0000}"/>
    <cellStyle name="Calculation 2 5 2 2" xfId="5106" xr:uid="{00000000-0005-0000-0000-0000EE3E0000}"/>
    <cellStyle name="Calculation 2 5 2 2 10" xfId="42090" xr:uid="{00000000-0005-0000-0000-0000EF3E0000}"/>
    <cellStyle name="Calculation 2 5 2 2 2" xfId="10634" xr:uid="{00000000-0005-0000-0000-0000F03E0000}"/>
    <cellStyle name="Calculation 2 5 2 2 3" xfId="14541" xr:uid="{00000000-0005-0000-0000-0000F13E0000}"/>
    <cellStyle name="Calculation 2 5 2 2 4" xfId="18633" xr:uid="{00000000-0005-0000-0000-0000F23E0000}"/>
    <cellStyle name="Calculation 2 5 2 2 5" xfId="22563" xr:uid="{00000000-0005-0000-0000-0000F33E0000}"/>
    <cellStyle name="Calculation 2 5 2 2 6" xfId="26589" xr:uid="{00000000-0005-0000-0000-0000F43E0000}"/>
    <cellStyle name="Calculation 2 5 2 2 7" xfId="30578" xr:uid="{00000000-0005-0000-0000-0000F53E0000}"/>
    <cellStyle name="Calculation 2 5 2 2 8" xfId="34409" xr:uid="{00000000-0005-0000-0000-0000F63E0000}"/>
    <cellStyle name="Calculation 2 5 2 2 9" xfId="38300" xr:uid="{00000000-0005-0000-0000-0000F73E0000}"/>
    <cellStyle name="Calculation 2 5 2 3" xfId="4478" xr:uid="{00000000-0005-0000-0000-0000F83E0000}"/>
    <cellStyle name="Calculation 2 5 2 3 10" xfId="41462" xr:uid="{00000000-0005-0000-0000-0000F93E0000}"/>
    <cellStyle name="Calculation 2 5 2 3 2" xfId="10006" xr:uid="{00000000-0005-0000-0000-0000FA3E0000}"/>
    <cellStyle name="Calculation 2 5 2 3 3" xfId="13913" xr:uid="{00000000-0005-0000-0000-0000FB3E0000}"/>
    <cellStyle name="Calculation 2 5 2 3 4" xfId="18005" xr:uid="{00000000-0005-0000-0000-0000FC3E0000}"/>
    <cellStyle name="Calculation 2 5 2 3 5" xfId="21935" xr:uid="{00000000-0005-0000-0000-0000FD3E0000}"/>
    <cellStyle name="Calculation 2 5 2 3 6" xfId="25961" xr:uid="{00000000-0005-0000-0000-0000FE3E0000}"/>
    <cellStyle name="Calculation 2 5 2 3 7" xfId="29950" xr:uid="{00000000-0005-0000-0000-0000FF3E0000}"/>
    <cellStyle name="Calculation 2 5 2 3 8" xfId="33781" xr:uid="{00000000-0005-0000-0000-0000003F0000}"/>
    <cellStyle name="Calculation 2 5 2 3 9" xfId="37672" xr:uid="{00000000-0005-0000-0000-0000013F0000}"/>
    <cellStyle name="Calculation 2 5 2 4" xfId="6187" xr:uid="{00000000-0005-0000-0000-0000023F0000}"/>
    <cellStyle name="Calculation 2 5 2 4 10" xfId="43165" xr:uid="{00000000-0005-0000-0000-0000033F0000}"/>
    <cellStyle name="Calculation 2 5 2 4 2" xfId="11716" xr:uid="{00000000-0005-0000-0000-0000043F0000}"/>
    <cellStyle name="Calculation 2 5 2 4 3" xfId="15620" xr:uid="{00000000-0005-0000-0000-0000053F0000}"/>
    <cellStyle name="Calculation 2 5 2 4 4" xfId="19714" xr:uid="{00000000-0005-0000-0000-0000063F0000}"/>
    <cellStyle name="Calculation 2 5 2 4 5" xfId="23641" xr:uid="{00000000-0005-0000-0000-0000073F0000}"/>
    <cellStyle name="Calculation 2 5 2 4 6" xfId="27668" xr:uid="{00000000-0005-0000-0000-0000083F0000}"/>
    <cellStyle name="Calculation 2 5 2 4 7" xfId="31653" xr:uid="{00000000-0005-0000-0000-0000093F0000}"/>
    <cellStyle name="Calculation 2 5 2 4 8" xfId="35486" xr:uid="{00000000-0005-0000-0000-00000A3F0000}"/>
    <cellStyle name="Calculation 2 5 2 4 9" xfId="39375" xr:uid="{00000000-0005-0000-0000-00000B3F0000}"/>
    <cellStyle name="Calculation 2 5 2 5" xfId="8340" xr:uid="{00000000-0005-0000-0000-00000C3F0000}"/>
    <cellStyle name="Calculation 2 5 2 6" xfId="12256" xr:uid="{00000000-0005-0000-0000-00000D3F0000}"/>
    <cellStyle name="Calculation 2 5 2 7" xfId="16349" xr:uid="{00000000-0005-0000-0000-00000E3F0000}"/>
    <cellStyle name="Calculation 2 5 2 8" xfId="20292" xr:uid="{00000000-0005-0000-0000-00000F3F0000}"/>
    <cellStyle name="Calculation 2 5 2 9" xfId="24310" xr:uid="{00000000-0005-0000-0000-0000103F0000}"/>
    <cellStyle name="Calculation 2 5 3" xfId="3750" xr:uid="{00000000-0005-0000-0000-0000113F0000}"/>
    <cellStyle name="Calculation 2 5 3 10" xfId="40734" xr:uid="{00000000-0005-0000-0000-0000123F0000}"/>
    <cellStyle name="Calculation 2 5 3 2" xfId="9278" xr:uid="{00000000-0005-0000-0000-0000133F0000}"/>
    <cellStyle name="Calculation 2 5 3 3" xfId="13185" xr:uid="{00000000-0005-0000-0000-0000143F0000}"/>
    <cellStyle name="Calculation 2 5 3 4" xfId="17277" xr:uid="{00000000-0005-0000-0000-0000153F0000}"/>
    <cellStyle name="Calculation 2 5 3 5" xfId="21207" xr:uid="{00000000-0005-0000-0000-0000163F0000}"/>
    <cellStyle name="Calculation 2 5 3 6" xfId="25233" xr:uid="{00000000-0005-0000-0000-0000173F0000}"/>
    <cellStyle name="Calculation 2 5 3 7" xfId="29222" xr:uid="{00000000-0005-0000-0000-0000183F0000}"/>
    <cellStyle name="Calculation 2 5 3 8" xfId="33053" xr:uid="{00000000-0005-0000-0000-0000193F0000}"/>
    <cellStyle name="Calculation 2 5 3 9" xfId="36944" xr:uid="{00000000-0005-0000-0000-00001A3F0000}"/>
    <cellStyle name="Calculation 2 5 4" xfId="4204" xr:uid="{00000000-0005-0000-0000-00001B3F0000}"/>
    <cellStyle name="Calculation 2 5 4 10" xfId="41188" xr:uid="{00000000-0005-0000-0000-00001C3F0000}"/>
    <cellStyle name="Calculation 2 5 4 2" xfId="9732" xr:uid="{00000000-0005-0000-0000-00001D3F0000}"/>
    <cellStyle name="Calculation 2 5 4 3" xfId="13639" xr:uid="{00000000-0005-0000-0000-00001E3F0000}"/>
    <cellStyle name="Calculation 2 5 4 4" xfId="17731" xr:uid="{00000000-0005-0000-0000-00001F3F0000}"/>
    <cellStyle name="Calculation 2 5 4 5" xfId="21661" xr:uid="{00000000-0005-0000-0000-0000203F0000}"/>
    <cellStyle name="Calculation 2 5 4 6" xfId="25687" xr:uid="{00000000-0005-0000-0000-0000213F0000}"/>
    <cellStyle name="Calculation 2 5 4 7" xfId="29676" xr:uid="{00000000-0005-0000-0000-0000223F0000}"/>
    <cellStyle name="Calculation 2 5 4 8" xfId="33507" xr:uid="{00000000-0005-0000-0000-0000233F0000}"/>
    <cellStyle name="Calculation 2 5 4 9" xfId="37398" xr:uid="{00000000-0005-0000-0000-0000243F0000}"/>
    <cellStyle name="Calculation 2 5 5" xfId="3317" xr:uid="{00000000-0005-0000-0000-0000253F0000}"/>
    <cellStyle name="Calculation 2 5 5 10" xfId="40346" xr:uid="{00000000-0005-0000-0000-0000263F0000}"/>
    <cellStyle name="Calculation 2 5 5 2" xfId="8852" xr:uid="{00000000-0005-0000-0000-0000273F0000}"/>
    <cellStyle name="Calculation 2 5 5 3" xfId="12768" xr:uid="{00000000-0005-0000-0000-0000283F0000}"/>
    <cellStyle name="Calculation 2 5 5 4" xfId="16861" xr:uid="{00000000-0005-0000-0000-0000293F0000}"/>
    <cellStyle name="Calculation 2 5 5 5" xfId="20804" xr:uid="{00000000-0005-0000-0000-00002A3F0000}"/>
    <cellStyle name="Calculation 2 5 5 6" xfId="24822" xr:uid="{00000000-0005-0000-0000-00002B3F0000}"/>
    <cellStyle name="Calculation 2 5 5 7" xfId="28826" xr:uid="{00000000-0005-0000-0000-00002C3F0000}"/>
    <cellStyle name="Calculation 2 5 5 8" xfId="32649" xr:uid="{00000000-0005-0000-0000-00002D3F0000}"/>
    <cellStyle name="Calculation 2 5 5 9" xfId="36556" xr:uid="{00000000-0005-0000-0000-00002E3F0000}"/>
    <cellStyle name="Calculation 2 5 6" xfId="5730" xr:uid="{00000000-0005-0000-0000-00002F3F0000}"/>
    <cellStyle name="Calculation 2 5 6 10" xfId="42714" xr:uid="{00000000-0005-0000-0000-0000303F0000}"/>
    <cellStyle name="Calculation 2 5 6 2" xfId="11258" xr:uid="{00000000-0005-0000-0000-0000313F0000}"/>
    <cellStyle name="Calculation 2 5 6 3" xfId="15165" xr:uid="{00000000-0005-0000-0000-0000323F0000}"/>
    <cellStyle name="Calculation 2 5 6 4" xfId="19257" xr:uid="{00000000-0005-0000-0000-0000333F0000}"/>
    <cellStyle name="Calculation 2 5 6 5" xfId="23187" xr:uid="{00000000-0005-0000-0000-0000343F0000}"/>
    <cellStyle name="Calculation 2 5 6 6" xfId="27213" xr:uid="{00000000-0005-0000-0000-0000353F0000}"/>
    <cellStyle name="Calculation 2 5 6 7" xfId="31202" xr:uid="{00000000-0005-0000-0000-0000363F0000}"/>
    <cellStyle name="Calculation 2 5 6 8" xfId="35033" xr:uid="{00000000-0005-0000-0000-0000373F0000}"/>
    <cellStyle name="Calculation 2 5 6 9" xfId="38924" xr:uid="{00000000-0005-0000-0000-0000383F0000}"/>
    <cellStyle name="Calculation 2 5 7" xfId="7859" xr:uid="{00000000-0005-0000-0000-0000393F0000}"/>
    <cellStyle name="Calculation 2 5 8" xfId="15973" xr:uid="{00000000-0005-0000-0000-00003A3F0000}"/>
    <cellStyle name="Calculation 2 5 9" xfId="6514" xr:uid="{00000000-0005-0000-0000-00003B3F0000}"/>
    <cellStyle name="Calculation 2 6" xfId="2798" xr:uid="{00000000-0005-0000-0000-00003C3F0000}"/>
    <cellStyle name="Calculation 2 6 10" xfId="28307" xr:uid="{00000000-0005-0000-0000-00003D3F0000}"/>
    <cellStyle name="Calculation 2 6 11" xfId="32130" xr:uid="{00000000-0005-0000-0000-00003E3F0000}"/>
    <cellStyle name="Calculation 2 6 12" xfId="36037" xr:uid="{00000000-0005-0000-0000-00003F3F0000}"/>
    <cellStyle name="Calculation 2 6 13" xfId="39827" xr:uid="{00000000-0005-0000-0000-0000403F0000}"/>
    <cellStyle name="Calculation 2 6 2" xfId="5099" xr:uid="{00000000-0005-0000-0000-0000413F0000}"/>
    <cellStyle name="Calculation 2 6 2 10" xfId="42083" xr:uid="{00000000-0005-0000-0000-0000423F0000}"/>
    <cellStyle name="Calculation 2 6 2 2" xfId="10627" xr:uid="{00000000-0005-0000-0000-0000433F0000}"/>
    <cellStyle name="Calculation 2 6 2 3" xfId="14534" xr:uid="{00000000-0005-0000-0000-0000443F0000}"/>
    <cellStyle name="Calculation 2 6 2 4" xfId="18626" xr:uid="{00000000-0005-0000-0000-0000453F0000}"/>
    <cellStyle name="Calculation 2 6 2 5" xfId="22556" xr:uid="{00000000-0005-0000-0000-0000463F0000}"/>
    <cellStyle name="Calculation 2 6 2 6" xfId="26582" xr:uid="{00000000-0005-0000-0000-0000473F0000}"/>
    <cellStyle name="Calculation 2 6 2 7" xfId="30571" xr:uid="{00000000-0005-0000-0000-0000483F0000}"/>
    <cellStyle name="Calculation 2 6 2 8" xfId="34402" xr:uid="{00000000-0005-0000-0000-0000493F0000}"/>
    <cellStyle name="Calculation 2 6 2 9" xfId="38293" xr:uid="{00000000-0005-0000-0000-00004A3F0000}"/>
    <cellStyle name="Calculation 2 6 3" xfId="4471" xr:uid="{00000000-0005-0000-0000-00004B3F0000}"/>
    <cellStyle name="Calculation 2 6 3 10" xfId="41455" xr:uid="{00000000-0005-0000-0000-00004C3F0000}"/>
    <cellStyle name="Calculation 2 6 3 2" xfId="9999" xr:uid="{00000000-0005-0000-0000-00004D3F0000}"/>
    <cellStyle name="Calculation 2 6 3 3" xfId="13906" xr:uid="{00000000-0005-0000-0000-00004E3F0000}"/>
    <cellStyle name="Calculation 2 6 3 4" xfId="17998" xr:uid="{00000000-0005-0000-0000-00004F3F0000}"/>
    <cellStyle name="Calculation 2 6 3 5" xfId="21928" xr:uid="{00000000-0005-0000-0000-0000503F0000}"/>
    <cellStyle name="Calculation 2 6 3 6" xfId="25954" xr:uid="{00000000-0005-0000-0000-0000513F0000}"/>
    <cellStyle name="Calculation 2 6 3 7" xfId="29943" xr:uid="{00000000-0005-0000-0000-0000523F0000}"/>
    <cellStyle name="Calculation 2 6 3 8" xfId="33774" xr:uid="{00000000-0005-0000-0000-0000533F0000}"/>
    <cellStyle name="Calculation 2 6 3 9" xfId="37665" xr:uid="{00000000-0005-0000-0000-0000543F0000}"/>
    <cellStyle name="Calculation 2 6 4" xfId="6180" xr:uid="{00000000-0005-0000-0000-0000553F0000}"/>
    <cellStyle name="Calculation 2 6 4 10" xfId="43158" xr:uid="{00000000-0005-0000-0000-0000563F0000}"/>
    <cellStyle name="Calculation 2 6 4 2" xfId="11709" xr:uid="{00000000-0005-0000-0000-0000573F0000}"/>
    <cellStyle name="Calculation 2 6 4 3" xfId="15613" xr:uid="{00000000-0005-0000-0000-0000583F0000}"/>
    <cellStyle name="Calculation 2 6 4 4" xfId="19707" xr:uid="{00000000-0005-0000-0000-0000593F0000}"/>
    <cellStyle name="Calculation 2 6 4 5" xfId="23634" xr:uid="{00000000-0005-0000-0000-00005A3F0000}"/>
    <cellStyle name="Calculation 2 6 4 6" xfId="27661" xr:uid="{00000000-0005-0000-0000-00005B3F0000}"/>
    <cellStyle name="Calculation 2 6 4 7" xfId="31646" xr:uid="{00000000-0005-0000-0000-00005C3F0000}"/>
    <cellStyle name="Calculation 2 6 4 8" xfId="35479" xr:uid="{00000000-0005-0000-0000-00005D3F0000}"/>
    <cellStyle name="Calculation 2 6 4 9" xfId="39368" xr:uid="{00000000-0005-0000-0000-00005E3F0000}"/>
    <cellStyle name="Calculation 2 6 5" xfId="8333" xr:uid="{00000000-0005-0000-0000-00005F3F0000}"/>
    <cellStyle name="Calculation 2 6 6" xfId="12249" xr:uid="{00000000-0005-0000-0000-0000603F0000}"/>
    <cellStyle name="Calculation 2 6 7" xfId="16342" xr:uid="{00000000-0005-0000-0000-0000613F0000}"/>
    <cellStyle name="Calculation 2 6 8" xfId="20285" xr:uid="{00000000-0005-0000-0000-0000623F0000}"/>
    <cellStyle name="Calculation 2 6 9" xfId="24303" xr:uid="{00000000-0005-0000-0000-0000633F0000}"/>
    <cellStyle name="Calculation 2 7" xfId="3743" xr:uid="{00000000-0005-0000-0000-0000643F0000}"/>
    <cellStyle name="Calculation 2 7 10" xfId="40727" xr:uid="{00000000-0005-0000-0000-0000653F0000}"/>
    <cellStyle name="Calculation 2 7 2" xfId="9271" xr:uid="{00000000-0005-0000-0000-0000663F0000}"/>
    <cellStyle name="Calculation 2 7 3" xfId="13178" xr:uid="{00000000-0005-0000-0000-0000673F0000}"/>
    <cellStyle name="Calculation 2 7 4" xfId="17270" xr:uid="{00000000-0005-0000-0000-0000683F0000}"/>
    <cellStyle name="Calculation 2 7 5" xfId="21200" xr:uid="{00000000-0005-0000-0000-0000693F0000}"/>
    <cellStyle name="Calculation 2 7 6" xfId="25226" xr:uid="{00000000-0005-0000-0000-00006A3F0000}"/>
    <cellStyle name="Calculation 2 7 7" xfId="29215" xr:uid="{00000000-0005-0000-0000-00006B3F0000}"/>
    <cellStyle name="Calculation 2 7 8" xfId="33046" xr:uid="{00000000-0005-0000-0000-00006C3F0000}"/>
    <cellStyle name="Calculation 2 7 9" xfId="36937" xr:uid="{00000000-0005-0000-0000-00006D3F0000}"/>
    <cellStyle name="Calculation 2 8" xfId="4211" xr:uid="{00000000-0005-0000-0000-00006E3F0000}"/>
    <cellStyle name="Calculation 2 8 10" xfId="41195" xr:uid="{00000000-0005-0000-0000-00006F3F0000}"/>
    <cellStyle name="Calculation 2 8 2" xfId="9739" xr:uid="{00000000-0005-0000-0000-0000703F0000}"/>
    <cellStyle name="Calculation 2 8 3" xfId="13646" xr:uid="{00000000-0005-0000-0000-0000713F0000}"/>
    <cellStyle name="Calculation 2 8 4" xfId="17738" xr:uid="{00000000-0005-0000-0000-0000723F0000}"/>
    <cellStyle name="Calculation 2 8 5" xfId="21668" xr:uid="{00000000-0005-0000-0000-0000733F0000}"/>
    <cellStyle name="Calculation 2 8 6" xfId="25694" xr:uid="{00000000-0005-0000-0000-0000743F0000}"/>
    <cellStyle name="Calculation 2 8 7" xfId="29683" xr:uid="{00000000-0005-0000-0000-0000753F0000}"/>
    <cellStyle name="Calculation 2 8 8" xfId="33514" xr:uid="{00000000-0005-0000-0000-0000763F0000}"/>
    <cellStyle name="Calculation 2 8 9" xfId="37405" xr:uid="{00000000-0005-0000-0000-0000773F0000}"/>
    <cellStyle name="Calculation 2 9" xfId="3310" xr:uid="{00000000-0005-0000-0000-0000783F0000}"/>
    <cellStyle name="Calculation 2 9 10" xfId="40339" xr:uid="{00000000-0005-0000-0000-0000793F0000}"/>
    <cellStyle name="Calculation 2 9 2" xfId="8845" xr:uid="{00000000-0005-0000-0000-00007A3F0000}"/>
    <cellStyle name="Calculation 2 9 3" xfId="12761" xr:uid="{00000000-0005-0000-0000-00007B3F0000}"/>
    <cellStyle name="Calculation 2 9 4" xfId="16854" xr:uid="{00000000-0005-0000-0000-00007C3F0000}"/>
    <cellStyle name="Calculation 2 9 5" xfId="20797" xr:uid="{00000000-0005-0000-0000-00007D3F0000}"/>
    <cellStyle name="Calculation 2 9 6" xfId="24815" xr:uid="{00000000-0005-0000-0000-00007E3F0000}"/>
    <cellStyle name="Calculation 2 9 7" xfId="28819" xr:uid="{00000000-0005-0000-0000-00007F3F0000}"/>
    <cellStyle name="Calculation 2 9 8" xfId="32642" xr:uid="{00000000-0005-0000-0000-0000803F0000}"/>
    <cellStyle name="Calculation 2 9 9" xfId="36549" xr:uid="{00000000-0005-0000-0000-0000813F0000}"/>
    <cellStyle name="Calculation 3" xfId="345" xr:uid="{00000000-0005-0000-0000-0000823F0000}"/>
    <cellStyle name="Calculation 3 10" xfId="5731" xr:uid="{00000000-0005-0000-0000-0000833F0000}"/>
    <cellStyle name="Calculation 3 10 10" xfId="42715" xr:uid="{00000000-0005-0000-0000-0000843F0000}"/>
    <cellStyle name="Calculation 3 10 2" xfId="11259" xr:uid="{00000000-0005-0000-0000-0000853F0000}"/>
    <cellStyle name="Calculation 3 10 3" xfId="15166" xr:uid="{00000000-0005-0000-0000-0000863F0000}"/>
    <cellStyle name="Calculation 3 10 4" xfId="19258" xr:uid="{00000000-0005-0000-0000-0000873F0000}"/>
    <cellStyle name="Calculation 3 10 5" xfId="23188" xr:uid="{00000000-0005-0000-0000-0000883F0000}"/>
    <cellStyle name="Calculation 3 10 6" xfId="27214" xr:uid="{00000000-0005-0000-0000-0000893F0000}"/>
    <cellStyle name="Calculation 3 10 7" xfId="31203" xr:uid="{00000000-0005-0000-0000-00008A3F0000}"/>
    <cellStyle name="Calculation 3 10 8" xfId="35034" xr:uid="{00000000-0005-0000-0000-00008B3F0000}"/>
    <cellStyle name="Calculation 3 10 9" xfId="38925" xr:uid="{00000000-0005-0000-0000-00008C3F0000}"/>
    <cellStyle name="Calculation 3 11" xfId="7858" xr:uid="{00000000-0005-0000-0000-00008D3F0000}"/>
    <cellStyle name="Calculation 3 12" xfId="15972" xr:uid="{00000000-0005-0000-0000-00008E3F0000}"/>
    <cellStyle name="Calculation 3 13" xfId="6515" xr:uid="{00000000-0005-0000-0000-00008F3F0000}"/>
    <cellStyle name="Calculation 3 14" xfId="27967" xr:uid="{00000000-0005-0000-0000-0000903F0000}"/>
    <cellStyle name="Calculation 3 2" xfId="346" xr:uid="{00000000-0005-0000-0000-0000913F0000}"/>
    <cellStyle name="Calculation 3 2 10" xfId="6516" xr:uid="{00000000-0005-0000-0000-0000923F0000}"/>
    <cellStyle name="Calculation 3 2 11" xfId="27966" xr:uid="{00000000-0005-0000-0000-0000933F0000}"/>
    <cellStyle name="Calculation 3 2 2" xfId="347" xr:uid="{00000000-0005-0000-0000-0000943F0000}"/>
    <cellStyle name="Calculation 3 2 2 10" xfId="27965" xr:uid="{00000000-0005-0000-0000-0000953F0000}"/>
    <cellStyle name="Calculation 3 2 2 2" xfId="2808" xr:uid="{00000000-0005-0000-0000-0000963F0000}"/>
    <cellStyle name="Calculation 3 2 2 2 10" xfId="28317" xr:uid="{00000000-0005-0000-0000-0000973F0000}"/>
    <cellStyle name="Calculation 3 2 2 2 11" xfId="32140" xr:uid="{00000000-0005-0000-0000-0000983F0000}"/>
    <cellStyle name="Calculation 3 2 2 2 12" xfId="36047" xr:uid="{00000000-0005-0000-0000-0000993F0000}"/>
    <cellStyle name="Calculation 3 2 2 2 13" xfId="39837" xr:uid="{00000000-0005-0000-0000-00009A3F0000}"/>
    <cellStyle name="Calculation 3 2 2 2 2" xfId="5109" xr:uid="{00000000-0005-0000-0000-00009B3F0000}"/>
    <cellStyle name="Calculation 3 2 2 2 2 10" xfId="42093" xr:uid="{00000000-0005-0000-0000-00009C3F0000}"/>
    <cellStyle name="Calculation 3 2 2 2 2 2" xfId="10637" xr:uid="{00000000-0005-0000-0000-00009D3F0000}"/>
    <cellStyle name="Calculation 3 2 2 2 2 3" xfId="14544" xr:uid="{00000000-0005-0000-0000-00009E3F0000}"/>
    <cellStyle name="Calculation 3 2 2 2 2 4" xfId="18636" xr:uid="{00000000-0005-0000-0000-00009F3F0000}"/>
    <cellStyle name="Calculation 3 2 2 2 2 5" xfId="22566" xr:uid="{00000000-0005-0000-0000-0000A03F0000}"/>
    <cellStyle name="Calculation 3 2 2 2 2 6" xfId="26592" xr:uid="{00000000-0005-0000-0000-0000A13F0000}"/>
    <cellStyle name="Calculation 3 2 2 2 2 7" xfId="30581" xr:uid="{00000000-0005-0000-0000-0000A23F0000}"/>
    <cellStyle name="Calculation 3 2 2 2 2 8" xfId="34412" xr:uid="{00000000-0005-0000-0000-0000A33F0000}"/>
    <cellStyle name="Calculation 3 2 2 2 2 9" xfId="38303" xr:uid="{00000000-0005-0000-0000-0000A43F0000}"/>
    <cellStyle name="Calculation 3 2 2 2 3" xfId="4481" xr:uid="{00000000-0005-0000-0000-0000A53F0000}"/>
    <cellStyle name="Calculation 3 2 2 2 3 10" xfId="41465" xr:uid="{00000000-0005-0000-0000-0000A63F0000}"/>
    <cellStyle name="Calculation 3 2 2 2 3 2" xfId="10009" xr:uid="{00000000-0005-0000-0000-0000A73F0000}"/>
    <cellStyle name="Calculation 3 2 2 2 3 3" xfId="13916" xr:uid="{00000000-0005-0000-0000-0000A83F0000}"/>
    <cellStyle name="Calculation 3 2 2 2 3 4" xfId="18008" xr:uid="{00000000-0005-0000-0000-0000A93F0000}"/>
    <cellStyle name="Calculation 3 2 2 2 3 5" xfId="21938" xr:uid="{00000000-0005-0000-0000-0000AA3F0000}"/>
    <cellStyle name="Calculation 3 2 2 2 3 6" xfId="25964" xr:uid="{00000000-0005-0000-0000-0000AB3F0000}"/>
    <cellStyle name="Calculation 3 2 2 2 3 7" xfId="29953" xr:uid="{00000000-0005-0000-0000-0000AC3F0000}"/>
    <cellStyle name="Calculation 3 2 2 2 3 8" xfId="33784" xr:uid="{00000000-0005-0000-0000-0000AD3F0000}"/>
    <cellStyle name="Calculation 3 2 2 2 3 9" xfId="37675" xr:uid="{00000000-0005-0000-0000-0000AE3F0000}"/>
    <cellStyle name="Calculation 3 2 2 2 4" xfId="6190" xr:uid="{00000000-0005-0000-0000-0000AF3F0000}"/>
    <cellStyle name="Calculation 3 2 2 2 4 10" xfId="43168" xr:uid="{00000000-0005-0000-0000-0000B03F0000}"/>
    <cellStyle name="Calculation 3 2 2 2 4 2" xfId="11719" xr:uid="{00000000-0005-0000-0000-0000B13F0000}"/>
    <cellStyle name="Calculation 3 2 2 2 4 3" xfId="15623" xr:uid="{00000000-0005-0000-0000-0000B23F0000}"/>
    <cellStyle name="Calculation 3 2 2 2 4 4" xfId="19717" xr:uid="{00000000-0005-0000-0000-0000B33F0000}"/>
    <cellStyle name="Calculation 3 2 2 2 4 5" xfId="23644" xr:uid="{00000000-0005-0000-0000-0000B43F0000}"/>
    <cellStyle name="Calculation 3 2 2 2 4 6" xfId="27671" xr:uid="{00000000-0005-0000-0000-0000B53F0000}"/>
    <cellStyle name="Calculation 3 2 2 2 4 7" xfId="31656" xr:uid="{00000000-0005-0000-0000-0000B63F0000}"/>
    <cellStyle name="Calculation 3 2 2 2 4 8" xfId="35489" xr:uid="{00000000-0005-0000-0000-0000B73F0000}"/>
    <cellStyle name="Calculation 3 2 2 2 4 9" xfId="39378" xr:uid="{00000000-0005-0000-0000-0000B83F0000}"/>
    <cellStyle name="Calculation 3 2 2 2 5" xfId="8343" xr:uid="{00000000-0005-0000-0000-0000B93F0000}"/>
    <cellStyle name="Calculation 3 2 2 2 6" xfId="12259" xr:uid="{00000000-0005-0000-0000-0000BA3F0000}"/>
    <cellStyle name="Calculation 3 2 2 2 7" xfId="16352" xr:uid="{00000000-0005-0000-0000-0000BB3F0000}"/>
    <cellStyle name="Calculation 3 2 2 2 8" xfId="20295" xr:uid="{00000000-0005-0000-0000-0000BC3F0000}"/>
    <cellStyle name="Calculation 3 2 2 2 9" xfId="24313" xr:uid="{00000000-0005-0000-0000-0000BD3F0000}"/>
    <cellStyle name="Calculation 3 2 2 3" xfId="3753" xr:uid="{00000000-0005-0000-0000-0000BE3F0000}"/>
    <cellStyle name="Calculation 3 2 2 3 10" xfId="40737" xr:uid="{00000000-0005-0000-0000-0000BF3F0000}"/>
    <cellStyle name="Calculation 3 2 2 3 2" xfId="9281" xr:uid="{00000000-0005-0000-0000-0000C03F0000}"/>
    <cellStyle name="Calculation 3 2 2 3 3" xfId="13188" xr:uid="{00000000-0005-0000-0000-0000C13F0000}"/>
    <cellStyle name="Calculation 3 2 2 3 4" xfId="17280" xr:uid="{00000000-0005-0000-0000-0000C23F0000}"/>
    <cellStyle name="Calculation 3 2 2 3 5" xfId="21210" xr:uid="{00000000-0005-0000-0000-0000C33F0000}"/>
    <cellStyle name="Calculation 3 2 2 3 6" xfId="25236" xr:uid="{00000000-0005-0000-0000-0000C43F0000}"/>
    <cellStyle name="Calculation 3 2 2 3 7" xfId="29225" xr:uid="{00000000-0005-0000-0000-0000C53F0000}"/>
    <cellStyle name="Calculation 3 2 2 3 8" xfId="33056" xr:uid="{00000000-0005-0000-0000-0000C63F0000}"/>
    <cellStyle name="Calculation 3 2 2 3 9" xfId="36947" xr:uid="{00000000-0005-0000-0000-0000C73F0000}"/>
    <cellStyle name="Calculation 3 2 2 4" xfId="4201" xr:uid="{00000000-0005-0000-0000-0000C83F0000}"/>
    <cellStyle name="Calculation 3 2 2 4 10" xfId="41185" xr:uid="{00000000-0005-0000-0000-0000C93F0000}"/>
    <cellStyle name="Calculation 3 2 2 4 2" xfId="9729" xr:uid="{00000000-0005-0000-0000-0000CA3F0000}"/>
    <cellStyle name="Calculation 3 2 2 4 3" xfId="13636" xr:uid="{00000000-0005-0000-0000-0000CB3F0000}"/>
    <cellStyle name="Calculation 3 2 2 4 4" xfId="17728" xr:uid="{00000000-0005-0000-0000-0000CC3F0000}"/>
    <cellStyle name="Calculation 3 2 2 4 5" xfId="21658" xr:uid="{00000000-0005-0000-0000-0000CD3F0000}"/>
    <cellStyle name="Calculation 3 2 2 4 6" xfId="25684" xr:uid="{00000000-0005-0000-0000-0000CE3F0000}"/>
    <cellStyle name="Calculation 3 2 2 4 7" xfId="29673" xr:uid="{00000000-0005-0000-0000-0000CF3F0000}"/>
    <cellStyle name="Calculation 3 2 2 4 8" xfId="33504" xr:uid="{00000000-0005-0000-0000-0000D03F0000}"/>
    <cellStyle name="Calculation 3 2 2 4 9" xfId="37395" xr:uid="{00000000-0005-0000-0000-0000D13F0000}"/>
    <cellStyle name="Calculation 3 2 2 5" xfId="3320" xr:uid="{00000000-0005-0000-0000-0000D23F0000}"/>
    <cellStyle name="Calculation 3 2 2 5 10" xfId="40349" xr:uid="{00000000-0005-0000-0000-0000D33F0000}"/>
    <cellStyle name="Calculation 3 2 2 5 2" xfId="8855" xr:uid="{00000000-0005-0000-0000-0000D43F0000}"/>
    <cellStyle name="Calculation 3 2 2 5 3" xfId="12771" xr:uid="{00000000-0005-0000-0000-0000D53F0000}"/>
    <cellStyle name="Calculation 3 2 2 5 4" xfId="16864" xr:uid="{00000000-0005-0000-0000-0000D63F0000}"/>
    <cellStyle name="Calculation 3 2 2 5 5" xfId="20807" xr:uid="{00000000-0005-0000-0000-0000D73F0000}"/>
    <cellStyle name="Calculation 3 2 2 5 6" xfId="24825" xr:uid="{00000000-0005-0000-0000-0000D83F0000}"/>
    <cellStyle name="Calculation 3 2 2 5 7" xfId="28829" xr:uid="{00000000-0005-0000-0000-0000D93F0000}"/>
    <cellStyle name="Calculation 3 2 2 5 8" xfId="32652" xr:uid="{00000000-0005-0000-0000-0000DA3F0000}"/>
    <cellStyle name="Calculation 3 2 2 5 9" xfId="36559" xr:uid="{00000000-0005-0000-0000-0000DB3F0000}"/>
    <cellStyle name="Calculation 3 2 2 6" xfId="5733" xr:uid="{00000000-0005-0000-0000-0000DC3F0000}"/>
    <cellStyle name="Calculation 3 2 2 6 10" xfId="42717" xr:uid="{00000000-0005-0000-0000-0000DD3F0000}"/>
    <cellStyle name="Calculation 3 2 2 6 2" xfId="11261" xr:uid="{00000000-0005-0000-0000-0000DE3F0000}"/>
    <cellStyle name="Calculation 3 2 2 6 3" xfId="15168" xr:uid="{00000000-0005-0000-0000-0000DF3F0000}"/>
    <cellStyle name="Calculation 3 2 2 6 4" xfId="19260" xr:uid="{00000000-0005-0000-0000-0000E03F0000}"/>
    <cellStyle name="Calculation 3 2 2 6 5" xfId="23190" xr:uid="{00000000-0005-0000-0000-0000E13F0000}"/>
    <cellStyle name="Calculation 3 2 2 6 6" xfId="27216" xr:uid="{00000000-0005-0000-0000-0000E23F0000}"/>
    <cellStyle name="Calculation 3 2 2 6 7" xfId="31205" xr:uid="{00000000-0005-0000-0000-0000E33F0000}"/>
    <cellStyle name="Calculation 3 2 2 6 8" xfId="35036" xr:uid="{00000000-0005-0000-0000-0000E43F0000}"/>
    <cellStyle name="Calculation 3 2 2 6 9" xfId="38927" xr:uid="{00000000-0005-0000-0000-0000E53F0000}"/>
    <cellStyle name="Calculation 3 2 2 7" xfId="7856" xr:uid="{00000000-0005-0000-0000-0000E63F0000}"/>
    <cellStyle name="Calculation 3 2 2 8" xfId="15970" xr:uid="{00000000-0005-0000-0000-0000E73F0000}"/>
    <cellStyle name="Calculation 3 2 2 9" xfId="8122" xr:uid="{00000000-0005-0000-0000-0000E83F0000}"/>
    <cellStyle name="Calculation 3 2 3" xfId="2807" xr:uid="{00000000-0005-0000-0000-0000E93F0000}"/>
    <cellStyle name="Calculation 3 2 3 10" xfId="28316" xr:uid="{00000000-0005-0000-0000-0000EA3F0000}"/>
    <cellStyle name="Calculation 3 2 3 11" xfId="32139" xr:uid="{00000000-0005-0000-0000-0000EB3F0000}"/>
    <cellStyle name="Calculation 3 2 3 12" xfId="36046" xr:uid="{00000000-0005-0000-0000-0000EC3F0000}"/>
    <cellStyle name="Calculation 3 2 3 13" xfId="39836" xr:uid="{00000000-0005-0000-0000-0000ED3F0000}"/>
    <cellStyle name="Calculation 3 2 3 2" xfId="5108" xr:uid="{00000000-0005-0000-0000-0000EE3F0000}"/>
    <cellStyle name="Calculation 3 2 3 2 10" xfId="42092" xr:uid="{00000000-0005-0000-0000-0000EF3F0000}"/>
    <cellStyle name="Calculation 3 2 3 2 2" xfId="10636" xr:uid="{00000000-0005-0000-0000-0000F03F0000}"/>
    <cellStyle name="Calculation 3 2 3 2 3" xfId="14543" xr:uid="{00000000-0005-0000-0000-0000F13F0000}"/>
    <cellStyle name="Calculation 3 2 3 2 4" xfId="18635" xr:uid="{00000000-0005-0000-0000-0000F23F0000}"/>
    <cellStyle name="Calculation 3 2 3 2 5" xfId="22565" xr:uid="{00000000-0005-0000-0000-0000F33F0000}"/>
    <cellStyle name="Calculation 3 2 3 2 6" xfId="26591" xr:uid="{00000000-0005-0000-0000-0000F43F0000}"/>
    <cellStyle name="Calculation 3 2 3 2 7" xfId="30580" xr:uid="{00000000-0005-0000-0000-0000F53F0000}"/>
    <cellStyle name="Calculation 3 2 3 2 8" xfId="34411" xr:uid="{00000000-0005-0000-0000-0000F63F0000}"/>
    <cellStyle name="Calculation 3 2 3 2 9" xfId="38302" xr:uid="{00000000-0005-0000-0000-0000F73F0000}"/>
    <cellStyle name="Calculation 3 2 3 3" xfId="4480" xr:uid="{00000000-0005-0000-0000-0000F83F0000}"/>
    <cellStyle name="Calculation 3 2 3 3 10" xfId="41464" xr:uid="{00000000-0005-0000-0000-0000F93F0000}"/>
    <cellStyle name="Calculation 3 2 3 3 2" xfId="10008" xr:uid="{00000000-0005-0000-0000-0000FA3F0000}"/>
    <cellStyle name="Calculation 3 2 3 3 3" xfId="13915" xr:uid="{00000000-0005-0000-0000-0000FB3F0000}"/>
    <cellStyle name="Calculation 3 2 3 3 4" xfId="18007" xr:uid="{00000000-0005-0000-0000-0000FC3F0000}"/>
    <cellStyle name="Calculation 3 2 3 3 5" xfId="21937" xr:uid="{00000000-0005-0000-0000-0000FD3F0000}"/>
    <cellStyle name="Calculation 3 2 3 3 6" xfId="25963" xr:uid="{00000000-0005-0000-0000-0000FE3F0000}"/>
    <cellStyle name="Calculation 3 2 3 3 7" xfId="29952" xr:uid="{00000000-0005-0000-0000-0000FF3F0000}"/>
    <cellStyle name="Calculation 3 2 3 3 8" xfId="33783" xr:uid="{00000000-0005-0000-0000-000000400000}"/>
    <cellStyle name="Calculation 3 2 3 3 9" xfId="37674" xr:uid="{00000000-0005-0000-0000-000001400000}"/>
    <cellStyle name="Calculation 3 2 3 4" xfId="6189" xr:uid="{00000000-0005-0000-0000-000002400000}"/>
    <cellStyle name="Calculation 3 2 3 4 10" xfId="43167" xr:uid="{00000000-0005-0000-0000-000003400000}"/>
    <cellStyle name="Calculation 3 2 3 4 2" xfId="11718" xr:uid="{00000000-0005-0000-0000-000004400000}"/>
    <cellStyle name="Calculation 3 2 3 4 3" xfId="15622" xr:uid="{00000000-0005-0000-0000-000005400000}"/>
    <cellStyle name="Calculation 3 2 3 4 4" xfId="19716" xr:uid="{00000000-0005-0000-0000-000006400000}"/>
    <cellStyle name="Calculation 3 2 3 4 5" xfId="23643" xr:uid="{00000000-0005-0000-0000-000007400000}"/>
    <cellStyle name="Calculation 3 2 3 4 6" xfId="27670" xr:uid="{00000000-0005-0000-0000-000008400000}"/>
    <cellStyle name="Calculation 3 2 3 4 7" xfId="31655" xr:uid="{00000000-0005-0000-0000-000009400000}"/>
    <cellStyle name="Calculation 3 2 3 4 8" xfId="35488" xr:uid="{00000000-0005-0000-0000-00000A400000}"/>
    <cellStyle name="Calculation 3 2 3 4 9" xfId="39377" xr:uid="{00000000-0005-0000-0000-00000B400000}"/>
    <cellStyle name="Calculation 3 2 3 5" xfId="8342" xr:uid="{00000000-0005-0000-0000-00000C400000}"/>
    <cellStyle name="Calculation 3 2 3 6" xfId="12258" xr:uid="{00000000-0005-0000-0000-00000D400000}"/>
    <cellStyle name="Calculation 3 2 3 7" xfId="16351" xr:uid="{00000000-0005-0000-0000-00000E400000}"/>
    <cellStyle name="Calculation 3 2 3 8" xfId="20294" xr:uid="{00000000-0005-0000-0000-00000F400000}"/>
    <cellStyle name="Calculation 3 2 3 9" xfId="24312" xr:uid="{00000000-0005-0000-0000-000010400000}"/>
    <cellStyle name="Calculation 3 2 4" xfId="3752" xr:uid="{00000000-0005-0000-0000-000011400000}"/>
    <cellStyle name="Calculation 3 2 4 10" xfId="40736" xr:uid="{00000000-0005-0000-0000-000012400000}"/>
    <cellStyle name="Calculation 3 2 4 2" xfId="9280" xr:uid="{00000000-0005-0000-0000-000013400000}"/>
    <cellStyle name="Calculation 3 2 4 3" xfId="13187" xr:uid="{00000000-0005-0000-0000-000014400000}"/>
    <cellStyle name="Calculation 3 2 4 4" xfId="17279" xr:uid="{00000000-0005-0000-0000-000015400000}"/>
    <cellStyle name="Calculation 3 2 4 5" xfId="21209" xr:uid="{00000000-0005-0000-0000-000016400000}"/>
    <cellStyle name="Calculation 3 2 4 6" xfId="25235" xr:uid="{00000000-0005-0000-0000-000017400000}"/>
    <cellStyle name="Calculation 3 2 4 7" xfId="29224" xr:uid="{00000000-0005-0000-0000-000018400000}"/>
    <cellStyle name="Calculation 3 2 4 8" xfId="33055" xr:uid="{00000000-0005-0000-0000-000019400000}"/>
    <cellStyle name="Calculation 3 2 4 9" xfId="36946" xr:uid="{00000000-0005-0000-0000-00001A400000}"/>
    <cellStyle name="Calculation 3 2 5" xfId="4202" xr:uid="{00000000-0005-0000-0000-00001B400000}"/>
    <cellStyle name="Calculation 3 2 5 10" xfId="41186" xr:uid="{00000000-0005-0000-0000-00001C400000}"/>
    <cellStyle name="Calculation 3 2 5 2" xfId="9730" xr:uid="{00000000-0005-0000-0000-00001D400000}"/>
    <cellStyle name="Calculation 3 2 5 3" xfId="13637" xr:uid="{00000000-0005-0000-0000-00001E400000}"/>
    <cellStyle name="Calculation 3 2 5 4" xfId="17729" xr:uid="{00000000-0005-0000-0000-00001F400000}"/>
    <cellStyle name="Calculation 3 2 5 5" xfId="21659" xr:uid="{00000000-0005-0000-0000-000020400000}"/>
    <cellStyle name="Calculation 3 2 5 6" xfId="25685" xr:uid="{00000000-0005-0000-0000-000021400000}"/>
    <cellStyle name="Calculation 3 2 5 7" xfId="29674" xr:uid="{00000000-0005-0000-0000-000022400000}"/>
    <cellStyle name="Calculation 3 2 5 8" xfId="33505" xr:uid="{00000000-0005-0000-0000-000023400000}"/>
    <cellStyle name="Calculation 3 2 5 9" xfId="37396" xr:uid="{00000000-0005-0000-0000-000024400000}"/>
    <cellStyle name="Calculation 3 2 6" xfId="3319" xr:uid="{00000000-0005-0000-0000-000025400000}"/>
    <cellStyle name="Calculation 3 2 6 10" xfId="40348" xr:uid="{00000000-0005-0000-0000-000026400000}"/>
    <cellStyle name="Calculation 3 2 6 2" xfId="8854" xr:uid="{00000000-0005-0000-0000-000027400000}"/>
    <cellStyle name="Calculation 3 2 6 3" xfId="12770" xr:uid="{00000000-0005-0000-0000-000028400000}"/>
    <cellStyle name="Calculation 3 2 6 4" xfId="16863" xr:uid="{00000000-0005-0000-0000-000029400000}"/>
    <cellStyle name="Calculation 3 2 6 5" xfId="20806" xr:uid="{00000000-0005-0000-0000-00002A400000}"/>
    <cellStyle name="Calculation 3 2 6 6" xfId="24824" xr:uid="{00000000-0005-0000-0000-00002B400000}"/>
    <cellStyle name="Calculation 3 2 6 7" xfId="28828" xr:uid="{00000000-0005-0000-0000-00002C400000}"/>
    <cellStyle name="Calculation 3 2 6 8" xfId="32651" xr:uid="{00000000-0005-0000-0000-00002D400000}"/>
    <cellStyle name="Calculation 3 2 6 9" xfId="36558" xr:uid="{00000000-0005-0000-0000-00002E400000}"/>
    <cellStyle name="Calculation 3 2 7" xfId="5732" xr:uid="{00000000-0005-0000-0000-00002F400000}"/>
    <cellStyle name="Calculation 3 2 7 10" xfId="42716" xr:uid="{00000000-0005-0000-0000-000030400000}"/>
    <cellStyle name="Calculation 3 2 7 2" xfId="11260" xr:uid="{00000000-0005-0000-0000-000031400000}"/>
    <cellStyle name="Calculation 3 2 7 3" xfId="15167" xr:uid="{00000000-0005-0000-0000-000032400000}"/>
    <cellStyle name="Calculation 3 2 7 4" xfId="19259" xr:uid="{00000000-0005-0000-0000-000033400000}"/>
    <cellStyle name="Calculation 3 2 7 5" xfId="23189" xr:uid="{00000000-0005-0000-0000-000034400000}"/>
    <cellStyle name="Calculation 3 2 7 6" xfId="27215" xr:uid="{00000000-0005-0000-0000-000035400000}"/>
    <cellStyle name="Calculation 3 2 7 7" xfId="31204" xr:uid="{00000000-0005-0000-0000-000036400000}"/>
    <cellStyle name="Calculation 3 2 7 8" xfId="35035" xr:uid="{00000000-0005-0000-0000-000037400000}"/>
    <cellStyle name="Calculation 3 2 7 9" xfId="38926" xr:uid="{00000000-0005-0000-0000-000038400000}"/>
    <cellStyle name="Calculation 3 2 8" xfId="7857" xr:uid="{00000000-0005-0000-0000-000039400000}"/>
    <cellStyle name="Calculation 3 2 9" xfId="15971" xr:uid="{00000000-0005-0000-0000-00003A400000}"/>
    <cellStyle name="Calculation 3 3" xfId="348" xr:uid="{00000000-0005-0000-0000-00003B400000}"/>
    <cellStyle name="Calculation 3 3 10" xfId="6517" xr:uid="{00000000-0005-0000-0000-00003C400000}"/>
    <cellStyle name="Calculation 3 3 11" xfId="27964" xr:uid="{00000000-0005-0000-0000-00003D400000}"/>
    <cellStyle name="Calculation 3 3 2" xfId="349" xr:uid="{00000000-0005-0000-0000-00003E400000}"/>
    <cellStyle name="Calculation 3 3 2 10" xfId="27963" xr:uid="{00000000-0005-0000-0000-00003F400000}"/>
    <cellStyle name="Calculation 3 3 2 2" xfId="2810" xr:uid="{00000000-0005-0000-0000-000040400000}"/>
    <cellStyle name="Calculation 3 3 2 2 10" xfId="28319" xr:uid="{00000000-0005-0000-0000-000041400000}"/>
    <cellStyle name="Calculation 3 3 2 2 11" xfId="32142" xr:uid="{00000000-0005-0000-0000-000042400000}"/>
    <cellStyle name="Calculation 3 3 2 2 12" xfId="36049" xr:uid="{00000000-0005-0000-0000-000043400000}"/>
    <cellStyle name="Calculation 3 3 2 2 13" xfId="39839" xr:uid="{00000000-0005-0000-0000-000044400000}"/>
    <cellStyle name="Calculation 3 3 2 2 2" xfId="5111" xr:uid="{00000000-0005-0000-0000-000045400000}"/>
    <cellStyle name="Calculation 3 3 2 2 2 10" xfId="42095" xr:uid="{00000000-0005-0000-0000-000046400000}"/>
    <cellStyle name="Calculation 3 3 2 2 2 2" xfId="10639" xr:uid="{00000000-0005-0000-0000-000047400000}"/>
    <cellStyle name="Calculation 3 3 2 2 2 3" xfId="14546" xr:uid="{00000000-0005-0000-0000-000048400000}"/>
    <cellStyle name="Calculation 3 3 2 2 2 4" xfId="18638" xr:uid="{00000000-0005-0000-0000-000049400000}"/>
    <cellStyle name="Calculation 3 3 2 2 2 5" xfId="22568" xr:uid="{00000000-0005-0000-0000-00004A400000}"/>
    <cellStyle name="Calculation 3 3 2 2 2 6" xfId="26594" xr:uid="{00000000-0005-0000-0000-00004B400000}"/>
    <cellStyle name="Calculation 3 3 2 2 2 7" xfId="30583" xr:uid="{00000000-0005-0000-0000-00004C400000}"/>
    <cellStyle name="Calculation 3 3 2 2 2 8" xfId="34414" xr:uid="{00000000-0005-0000-0000-00004D400000}"/>
    <cellStyle name="Calculation 3 3 2 2 2 9" xfId="38305" xr:uid="{00000000-0005-0000-0000-00004E400000}"/>
    <cellStyle name="Calculation 3 3 2 2 3" xfId="4483" xr:uid="{00000000-0005-0000-0000-00004F400000}"/>
    <cellStyle name="Calculation 3 3 2 2 3 10" xfId="41467" xr:uid="{00000000-0005-0000-0000-000050400000}"/>
    <cellStyle name="Calculation 3 3 2 2 3 2" xfId="10011" xr:uid="{00000000-0005-0000-0000-000051400000}"/>
    <cellStyle name="Calculation 3 3 2 2 3 3" xfId="13918" xr:uid="{00000000-0005-0000-0000-000052400000}"/>
    <cellStyle name="Calculation 3 3 2 2 3 4" xfId="18010" xr:uid="{00000000-0005-0000-0000-000053400000}"/>
    <cellStyle name="Calculation 3 3 2 2 3 5" xfId="21940" xr:uid="{00000000-0005-0000-0000-000054400000}"/>
    <cellStyle name="Calculation 3 3 2 2 3 6" xfId="25966" xr:uid="{00000000-0005-0000-0000-000055400000}"/>
    <cellStyle name="Calculation 3 3 2 2 3 7" xfId="29955" xr:uid="{00000000-0005-0000-0000-000056400000}"/>
    <cellStyle name="Calculation 3 3 2 2 3 8" xfId="33786" xr:uid="{00000000-0005-0000-0000-000057400000}"/>
    <cellStyle name="Calculation 3 3 2 2 3 9" xfId="37677" xr:uid="{00000000-0005-0000-0000-000058400000}"/>
    <cellStyle name="Calculation 3 3 2 2 4" xfId="6192" xr:uid="{00000000-0005-0000-0000-000059400000}"/>
    <cellStyle name="Calculation 3 3 2 2 4 10" xfId="43170" xr:uid="{00000000-0005-0000-0000-00005A400000}"/>
    <cellStyle name="Calculation 3 3 2 2 4 2" xfId="11721" xr:uid="{00000000-0005-0000-0000-00005B400000}"/>
    <cellStyle name="Calculation 3 3 2 2 4 3" xfId="15625" xr:uid="{00000000-0005-0000-0000-00005C400000}"/>
    <cellStyle name="Calculation 3 3 2 2 4 4" xfId="19719" xr:uid="{00000000-0005-0000-0000-00005D400000}"/>
    <cellStyle name="Calculation 3 3 2 2 4 5" xfId="23646" xr:uid="{00000000-0005-0000-0000-00005E400000}"/>
    <cellStyle name="Calculation 3 3 2 2 4 6" xfId="27673" xr:uid="{00000000-0005-0000-0000-00005F400000}"/>
    <cellStyle name="Calculation 3 3 2 2 4 7" xfId="31658" xr:uid="{00000000-0005-0000-0000-000060400000}"/>
    <cellStyle name="Calculation 3 3 2 2 4 8" xfId="35491" xr:uid="{00000000-0005-0000-0000-000061400000}"/>
    <cellStyle name="Calculation 3 3 2 2 4 9" xfId="39380" xr:uid="{00000000-0005-0000-0000-000062400000}"/>
    <cellStyle name="Calculation 3 3 2 2 5" xfId="8345" xr:uid="{00000000-0005-0000-0000-000063400000}"/>
    <cellStyle name="Calculation 3 3 2 2 6" xfId="12261" xr:uid="{00000000-0005-0000-0000-000064400000}"/>
    <cellStyle name="Calculation 3 3 2 2 7" xfId="16354" xr:uid="{00000000-0005-0000-0000-000065400000}"/>
    <cellStyle name="Calculation 3 3 2 2 8" xfId="20297" xr:uid="{00000000-0005-0000-0000-000066400000}"/>
    <cellStyle name="Calculation 3 3 2 2 9" xfId="24315" xr:uid="{00000000-0005-0000-0000-000067400000}"/>
    <cellStyle name="Calculation 3 3 2 3" xfId="3755" xr:uid="{00000000-0005-0000-0000-000068400000}"/>
    <cellStyle name="Calculation 3 3 2 3 10" xfId="40739" xr:uid="{00000000-0005-0000-0000-000069400000}"/>
    <cellStyle name="Calculation 3 3 2 3 2" xfId="9283" xr:uid="{00000000-0005-0000-0000-00006A400000}"/>
    <cellStyle name="Calculation 3 3 2 3 3" xfId="13190" xr:uid="{00000000-0005-0000-0000-00006B400000}"/>
    <cellStyle name="Calculation 3 3 2 3 4" xfId="17282" xr:uid="{00000000-0005-0000-0000-00006C400000}"/>
    <cellStyle name="Calculation 3 3 2 3 5" xfId="21212" xr:uid="{00000000-0005-0000-0000-00006D400000}"/>
    <cellStyle name="Calculation 3 3 2 3 6" xfId="25238" xr:uid="{00000000-0005-0000-0000-00006E400000}"/>
    <cellStyle name="Calculation 3 3 2 3 7" xfId="29227" xr:uid="{00000000-0005-0000-0000-00006F400000}"/>
    <cellStyle name="Calculation 3 3 2 3 8" xfId="33058" xr:uid="{00000000-0005-0000-0000-000070400000}"/>
    <cellStyle name="Calculation 3 3 2 3 9" xfId="36949" xr:uid="{00000000-0005-0000-0000-000071400000}"/>
    <cellStyle name="Calculation 3 3 2 4" xfId="4199" xr:uid="{00000000-0005-0000-0000-000072400000}"/>
    <cellStyle name="Calculation 3 3 2 4 10" xfId="41183" xr:uid="{00000000-0005-0000-0000-000073400000}"/>
    <cellStyle name="Calculation 3 3 2 4 2" xfId="9727" xr:uid="{00000000-0005-0000-0000-000074400000}"/>
    <cellStyle name="Calculation 3 3 2 4 3" xfId="13634" xr:uid="{00000000-0005-0000-0000-000075400000}"/>
    <cellStyle name="Calculation 3 3 2 4 4" xfId="17726" xr:uid="{00000000-0005-0000-0000-000076400000}"/>
    <cellStyle name="Calculation 3 3 2 4 5" xfId="21656" xr:uid="{00000000-0005-0000-0000-000077400000}"/>
    <cellStyle name="Calculation 3 3 2 4 6" xfId="25682" xr:uid="{00000000-0005-0000-0000-000078400000}"/>
    <cellStyle name="Calculation 3 3 2 4 7" xfId="29671" xr:uid="{00000000-0005-0000-0000-000079400000}"/>
    <cellStyle name="Calculation 3 3 2 4 8" xfId="33502" xr:uid="{00000000-0005-0000-0000-00007A400000}"/>
    <cellStyle name="Calculation 3 3 2 4 9" xfId="37393" xr:uid="{00000000-0005-0000-0000-00007B400000}"/>
    <cellStyle name="Calculation 3 3 2 5" xfId="3322" xr:uid="{00000000-0005-0000-0000-00007C400000}"/>
    <cellStyle name="Calculation 3 3 2 5 10" xfId="40351" xr:uid="{00000000-0005-0000-0000-00007D400000}"/>
    <cellStyle name="Calculation 3 3 2 5 2" xfId="8857" xr:uid="{00000000-0005-0000-0000-00007E400000}"/>
    <cellStyle name="Calculation 3 3 2 5 3" xfId="12773" xr:uid="{00000000-0005-0000-0000-00007F400000}"/>
    <cellStyle name="Calculation 3 3 2 5 4" xfId="16866" xr:uid="{00000000-0005-0000-0000-000080400000}"/>
    <cellStyle name="Calculation 3 3 2 5 5" xfId="20809" xr:uid="{00000000-0005-0000-0000-000081400000}"/>
    <cellStyle name="Calculation 3 3 2 5 6" xfId="24827" xr:uid="{00000000-0005-0000-0000-000082400000}"/>
    <cellStyle name="Calculation 3 3 2 5 7" xfId="28831" xr:uid="{00000000-0005-0000-0000-000083400000}"/>
    <cellStyle name="Calculation 3 3 2 5 8" xfId="32654" xr:uid="{00000000-0005-0000-0000-000084400000}"/>
    <cellStyle name="Calculation 3 3 2 5 9" xfId="36561" xr:uid="{00000000-0005-0000-0000-000085400000}"/>
    <cellStyle name="Calculation 3 3 2 6" xfId="5735" xr:uid="{00000000-0005-0000-0000-000086400000}"/>
    <cellStyle name="Calculation 3 3 2 6 10" xfId="42719" xr:uid="{00000000-0005-0000-0000-000087400000}"/>
    <cellStyle name="Calculation 3 3 2 6 2" xfId="11263" xr:uid="{00000000-0005-0000-0000-000088400000}"/>
    <cellStyle name="Calculation 3 3 2 6 3" xfId="15170" xr:uid="{00000000-0005-0000-0000-000089400000}"/>
    <cellStyle name="Calculation 3 3 2 6 4" xfId="19262" xr:uid="{00000000-0005-0000-0000-00008A400000}"/>
    <cellStyle name="Calculation 3 3 2 6 5" xfId="23192" xr:uid="{00000000-0005-0000-0000-00008B400000}"/>
    <cellStyle name="Calculation 3 3 2 6 6" xfId="27218" xr:uid="{00000000-0005-0000-0000-00008C400000}"/>
    <cellStyle name="Calculation 3 3 2 6 7" xfId="31207" xr:uid="{00000000-0005-0000-0000-00008D400000}"/>
    <cellStyle name="Calculation 3 3 2 6 8" xfId="35038" xr:uid="{00000000-0005-0000-0000-00008E400000}"/>
    <cellStyle name="Calculation 3 3 2 6 9" xfId="38929" xr:uid="{00000000-0005-0000-0000-00008F400000}"/>
    <cellStyle name="Calculation 3 3 2 7" xfId="7854" xr:uid="{00000000-0005-0000-0000-000090400000}"/>
    <cellStyle name="Calculation 3 3 2 8" xfId="15968" xr:uid="{00000000-0005-0000-0000-000091400000}"/>
    <cellStyle name="Calculation 3 3 2 9" xfId="6518" xr:uid="{00000000-0005-0000-0000-000092400000}"/>
    <cellStyle name="Calculation 3 3 3" xfId="2809" xr:uid="{00000000-0005-0000-0000-000093400000}"/>
    <cellStyle name="Calculation 3 3 3 10" xfId="28318" xr:uid="{00000000-0005-0000-0000-000094400000}"/>
    <cellStyle name="Calculation 3 3 3 11" xfId="32141" xr:uid="{00000000-0005-0000-0000-000095400000}"/>
    <cellStyle name="Calculation 3 3 3 12" xfId="36048" xr:uid="{00000000-0005-0000-0000-000096400000}"/>
    <cellStyle name="Calculation 3 3 3 13" xfId="39838" xr:uid="{00000000-0005-0000-0000-000097400000}"/>
    <cellStyle name="Calculation 3 3 3 2" xfId="5110" xr:uid="{00000000-0005-0000-0000-000098400000}"/>
    <cellStyle name="Calculation 3 3 3 2 10" xfId="42094" xr:uid="{00000000-0005-0000-0000-000099400000}"/>
    <cellStyle name="Calculation 3 3 3 2 2" xfId="10638" xr:uid="{00000000-0005-0000-0000-00009A400000}"/>
    <cellStyle name="Calculation 3 3 3 2 3" xfId="14545" xr:uid="{00000000-0005-0000-0000-00009B400000}"/>
    <cellStyle name="Calculation 3 3 3 2 4" xfId="18637" xr:uid="{00000000-0005-0000-0000-00009C400000}"/>
    <cellStyle name="Calculation 3 3 3 2 5" xfId="22567" xr:uid="{00000000-0005-0000-0000-00009D400000}"/>
    <cellStyle name="Calculation 3 3 3 2 6" xfId="26593" xr:uid="{00000000-0005-0000-0000-00009E400000}"/>
    <cellStyle name="Calculation 3 3 3 2 7" xfId="30582" xr:uid="{00000000-0005-0000-0000-00009F400000}"/>
    <cellStyle name="Calculation 3 3 3 2 8" xfId="34413" xr:uid="{00000000-0005-0000-0000-0000A0400000}"/>
    <cellStyle name="Calculation 3 3 3 2 9" xfId="38304" xr:uid="{00000000-0005-0000-0000-0000A1400000}"/>
    <cellStyle name="Calculation 3 3 3 3" xfId="4482" xr:uid="{00000000-0005-0000-0000-0000A2400000}"/>
    <cellStyle name="Calculation 3 3 3 3 10" xfId="41466" xr:uid="{00000000-0005-0000-0000-0000A3400000}"/>
    <cellStyle name="Calculation 3 3 3 3 2" xfId="10010" xr:uid="{00000000-0005-0000-0000-0000A4400000}"/>
    <cellStyle name="Calculation 3 3 3 3 3" xfId="13917" xr:uid="{00000000-0005-0000-0000-0000A5400000}"/>
    <cellStyle name="Calculation 3 3 3 3 4" xfId="18009" xr:uid="{00000000-0005-0000-0000-0000A6400000}"/>
    <cellStyle name="Calculation 3 3 3 3 5" xfId="21939" xr:uid="{00000000-0005-0000-0000-0000A7400000}"/>
    <cellStyle name="Calculation 3 3 3 3 6" xfId="25965" xr:uid="{00000000-0005-0000-0000-0000A8400000}"/>
    <cellStyle name="Calculation 3 3 3 3 7" xfId="29954" xr:uid="{00000000-0005-0000-0000-0000A9400000}"/>
    <cellStyle name="Calculation 3 3 3 3 8" xfId="33785" xr:uid="{00000000-0005-0000-0000-0000AA400000}"/>
    <cellStyle name="Calculation 3 3 3 3 9" xfId="37676" xr:uid="{00000000-0005-0000-0000-0000AB400000}"/>
    <cellStyle name="Calculation 3 3 3 4" xfId="6191" xr:uid="{00000000-0005-0000-0000-0000AC400000}"/>
    <cellStyle name="Calculation 3 3 3 4 10" xfId="43169" xr:uid="{00000000-0005-0000-0000-0000AD400000}"/>
    <cellStyle name="Calculation 3 3 3 4 2" xfId="11720" xr:uid="{00000000-0005-0000-0000-0000AE400000}"/>
    <cellStyle name="Calculation 3 3 3 4 3" xfId="15624" xr:uid="{00000000-0005-0000-0000-0000AF400000}"/>
    <cellStyle name="Calculation 3 3 3 4 4" xfId="19718" xr:uid="{00000000-0005-0000-0000-0000B0400000}"/>
    <cellStyle name="Calculation 3 3 3 4 5" xfId="23645" xr:uid="{00000000-0005-0000-0000-0000B1400000}"/>
    <cellStyle name="Calculation 3 3 3 4 6" xfId="27672" xr:uid="{00000000-0005-0000-0000-0000B2400000}"/>
    <cellStyle name="Calculation 3 3 3 4 7" xfId="31657" xr:uid="{00000000-0005-0000-0000-0000B3400000}"/>
    <cellStyle name="Calculation 3 3 3 4 8" xfId="35490" xr:uid="{00000000-0005-0000-0000-0000B4400000}"/>
    <cellStyle name="Calculation 3 3 3 4 9" xfId="39379" xr:uid="{00000000-0005-0000-0000-0000B5400000}"/>
    <cellStyle name="Calculation 3 3 3 5" xfId="8344" xr:uid="{00000000-0005-0000-0000-0000B6400000}"/>
    <cellStyle name="Calculation 3 3 3 6" xfId="12260" xr:uid="{00000000-0005-0000-0000-0000B7400000}"/>
    <cellStyle name="Calculation 3 3 3 7" xfId="16353" xr:uid="{00000000-0005-0000-0000-0000B8400000}"/>
    <cellStyle name="Calculation 3 3 3 8" xfId="20296" xr:uid="{00000000-0005-0000-0000-0000B9400000}"/>
    <cellStyle name="Calculation 3 3 3 9" xfId="24314" xr:uid="{00000000-0005-0000-0000-0000BA400000}"/>
    <cellStyle name="Calculation 3 3 4" xfId="3754" xr:uid="{00000000-0005-0000-0000-0000BB400000}"/>
    <cellStyle name="Calculation 3 3 4 10" xfId="40738" xr:uid="{00000000-0005-0000-0000-0000BC400000}"/>
    <cellStyle name="Calculation 3 3 4 2" xfId="9282" xr:uid="{00000000-0005-0000-0000-0000BD400000}"/>
    <cellStyle name="Calculation 3 3 4 3" xfId="13189" xr:uid="{00000000-0005-0000-0000-0000BE400000}"/>
    <cellStyle name="Calculation 3 3 4 4" xfId="17281" xr:uid="{00000000-0005-0000-0000-0000BF400000}"/>
    <cellStyle name="Calculation 3 3 4 5" xfId="21211" xr:uid="{00000000-0005-0000-0000-0000C0400000}"/>
    <cellStyle name="Calculation 3 3 4 6" xfId="25237" xr:uid="{00000000-0005-0000-0000-0000C1400000}"/>
    <cellStyle name="Calculation 3 3 4 7" xfId="29226" xr:uid="{00000000-0005-0000-0000-0000C2400000}"/>
    <cellStyle name="Calculation 3 3 4 8" xfId="33057" xr:uid="{00000000-0005-0000-0000-0000C3400000}"/>
    <cellStyle name="Calculation 3 3 4 9" xfId="36948" xr:uid="{00000000-0005-0000-0000-0000C4400000}"/>
    <cellStyle name="Calculation 3 3 5" xfId="4200" xr:uid="{00000000-0005-0000-0000-0000C5400000}"/>
    <cellStyle name="Calculation 3 3 5 10" xfId="41184" xr:uid="{00000000-0005-0000-0000-0000C6400000}"/>
    <cellStyle name="Calculation 3 3 5 2" xfId="9728" xr:uid="{00000000-0005-0000-0000-0000C7400000}"/>
    <cellStyle name="Calculation 3 3 5 3" xfId="13635" xr:uid="{00000000-0005-0000-0000-0000C8400000}"/>
    <cellStyle name="Calculation 3 3 5 4" xfId="17727" xr:uid="{00000000-0005-0000-0000-0000C9400000}"/>
    <cellStyle name="Calculation 3 3 5 5" xfId="21657" xr:uid="{00000000-0005-0000-0000-0000CA400000}"/>
    <cellStyle name="Calculation 3 3 5 6" xfId="25683" xr:uid="{00000000-0005-0000-0000-0000CB400000}"/>
    <cellStyle name="Calculation 3 3 5 7" xfId="29672" xr:uid="{00000000-0005-0000-0000-0000CC400000}"/>
    <cellStyle name="Calculation 3 3 5 8" xfId="33503" xr:uid="{00000000-0005-0000-0000-0000CD400000}"/>
    <cellStyle name="Calculation 3 3 5 9" xfId="37394" xr:uid="{00000000-0005-0000-0000-0000CE400000}"/>
    <cellStyle name="Calculation 3 3 6" xfId="3321" xr:uid="{00000000-0005-0000-0000-0000CF400000}"/>
    <cellStyle name="Calculation 3 3 6 10" xfId="40350" xr:uid="{00000000-0005-0000-0000-0000D0400000}"/>
    <cellStyle name="Calculation 3 3 6 2" xfId="8856" xr:uid="{00000000-0005-0000-0000-0000D1400000}"/>
    <cellStyle name="Calculation 3 3 6 3" xfId="12772" xr:uid="{00000000-0005-0000-0000-0000D2400000}"/>
    <cellStyle name="Calculation 3 3 6 4" xfId="16865" xr:uid="{00000000-0005-0000-0000-0000D3400000}"/>
    <cellStyle name="Calculation 3 3 6 5" xfId="20808" xr:uid="{00000000-0005-0000-0000-0000D4400000}"/>
    <cellStyle name="Calculation 3 3 6 6" xfId="24826" xr:uid="{00000000-0005-0000-0000-0000D5400000}"/>
    <cellStyle name="Calculation 3 3 6 7" xfId="28830" xr:uid="{00000000-0005-0000-0000-0000D6400000}"/>
    <cellStyle name="Calculation 3 3 6 8" xfId="32653" xr:uid="{00000000-0005-0000-0000-0000D7400000}"/>
    <cellStyle name="Calculation 3 3 6 9" xfId="36560" xr:uid="{00000000-0005-0000-0000-0000D8400000}"/>
    <cellStyle name="Calculation 3 3 7" xfId="5734" xr:uid="{00000000-0005-0000-0000-0000D9400000}"/>
    <cellStyle name="Calculation 3 3 7 10" xfId="42718" xr:uid="{00000000-0005-0000-0000-0000DA400000}"/>
    <cellStyle name="Calculation 3 3 7 2" xfId="11262" xr:uid="{00000000-0005-0000-0000-0000DB400000}"/>
    <cellStyle name="Calculation 3 3 7 3" xfId="15169" xr:uid="{00000000-0005-0000-0000-0000DC400000}"/>
    <cellStyle name="Calculation 3 3 7 4" xfId="19261" xr:uid="{00000000-0005-0000-0000-0000DD400000}"/>
    <cellStyle name="Calculation 3 3 7 5" xfId="23191" xr:uid="{00000000-0005-0000-0000-0000DE400000}"/>
    <cellStyle name="Calculation 3 3 7 6" xfId="27217" xr:uid="{00000000-0005-0000-0000-0000DF400000}"/>
    <cellStyle name="Calculation 3 3 7 7" xfId="31206" xr:uid="{00000000-0005-0000-0000-0000E0400000}"/>
    <cellStyle name="Calculation 3 3 7 8" xfId="35037" xr:uid="{00000000-0005-0000-0000-0000E1400000}"/>
    <cellStyle name="Calculation 3 3 7 9" xfId="38928" xr:uid="{00000000-0005-0000-0000-0000E2400000}"/>
    <cellStyle name="Calculation 3 3 8" xfId="7855" xr:uid="{00000000-0005-0000-0000-0000E3400000}"/>
    <cellStyle name="Calculation 3 3 9" xfId="15969" xr:uid="{00000000-0005-0000-0000-0000E4400000}"/>
    <cellStyle name="Calculation 3 4" xfId="350" xr:uid="{00000000-0005-0000-0000-0000E5400000}"/>
    <cellStyle name="Calculation 3 4 10" xfId="8123" xr:uid="{00000000-0005-0000-0000-0000E6400000}"/>
    <cellStyle name="Calculation 3 4 11" xfId="27962" xr:uid="{00000000-0005-0000-0000-0000E7400000}"/>
    <cellStyle name="Calculation 3 4 2" xfId="351" xr:uid="{00000000-0005-0000-0000-0000E8400000}"/>
    <cellStyle name="Calculation 3 4 2 10" xfId="27961" xr:uid="{00000000-0005-0000-0000-0000E9400000}"/>
    <cellStyle name="Calculation 3 4 2 2" xfId="2812" xr:uid="{00000000-0005-0000-0000-0000EA400000}"/>
    <cellStyle name="Calculation 3 4 2 2 10" xfId="28321" xr:uid="{00000000-0005-0000-0000-0000EB400000}"/>
    <cellStyle name="Calculation 3 4 2 2 11" xfId="32144" xr:uid="{00000000-0005-0000-0000-0000EC400000}"/>
    <cellStyle name="Calculation 3 4 2 2 12" xfId="36051" xr:uid="{00000000-0005-0000-0000-0000ED400000}"/>
    <cellStyle name="Calculation 3 4 2 2 13" xfId="39841" xr:uid="{00000000-0005-0000-0000-0000EE400000}"/>
    <cellStyle name="Calculation 3 4 2 2 2" xfId="5113" xr:uid="{00000000-0005-0000-0000-0000EF400000}"/>
    <cellStyle name="Calculation 3 4 2 2 2 10" xfId="42097" xr:uid="{00000000-0005-0000-0000-0000F0400000}"/>
    <cellStyle name="Calculation 3 4 2 2 2 2" xfId="10641" xr:uid="{00000000-0005-0000-0000-0000F1400000}"/>
    <cellStyle name="Calculation 3 4 2 2 2 3" xfId="14548" xr:uid="{00000000-0005-0000-0000-0000F2400000}"/>
    <cellStyle name="Calculation 3 4 2 2 2 4" xfId="18640" xr:uid="{00000000-0005-0000-0000-0000F3400000}"/>
    <cellStyle name="Calculation 3 4 2 2 2 5" xfId="22570" xr:uid="{00000000-0005-0000-0000-0000F4400000}"/>
    <cellStyle name="Calculation 3 4 2 2 2 6" xfId="26596" xr:uid="{00000000-0005-0000-0000-0000F5400000}"/>
    <cellStyle name="Calculation 3 4 2 2 2 7" xfId="30585" xr:uid="{00000000-0005-0000-0000-0000F6400000}"/>
    <cellStyle name="Calculation 3 4 2 2 2 8" xfId="34416" xr:uid="{00000000-0005-0000-0000-0000F7400000}"/>
    <cellStyle name="Calculation 3 4 2 2 2 9" xfId="38307" xr:uid="{00000000-0005-0000-0000-0000F8400000}"/>
    <cellStyle name="Calculation 3 4 2 2 3" xfId="4485" xr:uid="{00000000-0005-0000-0000-0000F9400000}"/>
    <cellStyle name="Calculation 3 4 2 2 3 10" xfId="41469" xr:uid="{00000000-0005-0000-0000-0000FA400000}"/>
    <cellStyle name="Calculation 3 4 2 2 3 2" xfId="10013" xr:uid="{00000000-0005-0000-0000-0000FB400000}"/>
    <cellStyle name="Calculation 3 4 2 2 3 3" xfId="13920" xr:uid="{00000000-0005-0000-0000-0000FC400000}"/>
    <cellStyle name="Calculation 3 4 2 2 3 4" xfId="18012" xr:uid="{00000000-0005-0000-0000-0000FD400000}"/>
    <cellStyle name="Calculation 3 4 2 2 3 5" xfId="21942" xr:uid="{00000000-0005-0000-0000-0000FE400000}"/>
    <cellStyle name="Calculation 3 4 2 2 3 6" xfId="25968" xr:uid="{00000000-0005-0000-0000-0000FF400000}"/>
    <cellStyle name="Calculation 3 4 2 2 3 7" xfId="29957" xr:uid="{00000000-0005-0000-0000-000000410000}"/>
    <cellStyle name="Calculation 3 4 2 2 3 8" xfId="33788" xr:uid="{00000000-0005-0000-0000-000001410000}"/>
    <cellStyle name="Calculation 3 4 2 2 3 9" xfId="37679" xr:uid="{00000000-0005-0000-0000-000002410000}"/>
    <cellStyle name="Calculation 3 4 2 2 4" xfId="6194" xr:uid="{00000000-0005-0000-0000-000003410000}"/>
    <cellStyle name="Calculation 3 4 2 2 4 10" xfId="43172" xr:uid="{00000000-0005-0000-0000-000004410000}"/>
    <cellStyle name="Calculation 3 4 2 2 4 2" xfId="11723" xr:uid="{00000000-0005-0000-0000-000005410000}"/>
    <cellStyle name="Calculation 3 4 2 2 4 3" xfId="15627" xr:uid="{00000000-0005-0000-0000-000006410000}"/>
    <cellStyle name="Calculation 3 4 2 2 4 4" xfId="19721" xr:uid="{00000000-0005-0000-0000-000007410000}"/>
    <cellStyle name="Calculation 3 4 2 2 4 5" xfId="23648" xr:uid="{00000000-0005-0000-0000-000008410000}"/>
    <cellStyle name="Calculation 3 4 2 2 4 6" xfId="27675" xr:uid="{00000000-0005-0000-0000-000009410000}"/>
    <cellStyle name="Calculation 3 4 2 2 4 7" xfId="31660" xr:uid="{00000000-0005-0000-0000-00000A410000}"/>
    <cellStyle name="Calculation 3 4 2 2 4 8" xfId="35493" xr:uid="{00000000-0005-0000-0000-00000B410000}"/>
    <cellStyle name="Calculation 3 4 2 2 4 9" xfId="39382" xr:uid="{00000000-0005-0000-0000-00000C410000}"/>
    <cellStyle name="Calculation 3 4 2 2 5" xfId="8347" xr:uid="{00000000-0005-0000-0000-00000D410000}"/>
    <cellStyle name="Calculation 3 4 2 2 6" xfId="12263" xr:uid="{00000000-0005-0000-0000-00000E410000}"/>
    <cellStyle name="Calculation 3 4 2 2 7" xfId="16356" xr:uid="{00000000-0005-0000-0000-00000F410000}"/>
    <cellStyle name="Calculation 3 4 2 2 8" xfId="20299" xr:uid="{00000000-0005-0000-0000-000010410000}"/>
    <cellStyle name="Calculation 3 4 2 2 9" xfId="24317" xr:uid="{00000000-0005-0000-0000-000011410000}"/>
    <cellStyle name="Calculation 3 4 2 3" xfId="3757" xr:uid="{00000000-0005-0000-0000-000012410000}"/>
    <cellStyle name="Calculation 3 4 2 3 10" xfId="40741" xr:uid="{00000000-0005-0000-0000-000013410000}"/>
    <cellStyle name="Calculation 3 4 2 3 2" xfId="9285" xr:uid="{00000000-0005-0000-0000-000014410000}"/>
    <cellStyle name="Calculation 3 4 2 3 3" xfId="13192" xr:uid="{00000000-0005-0000-0000-000015410000}"/>
    <cellStyle name="Calculation 3 4 2 3 4" xfId="17284" xr:uid="{00000000-0005-0000-0000-000016410000}"/>
    <cellStyle name="Calculation 3 4 2 3 5" xfId="21214" xr:uid="{00000000-0005-0000-0000-000017410000}"/>
    <cellStyle name="Calculation 3 4 2 3 6" xfId="25240" xr:uid="{00000000-0005-0000-0000-000018410000}"/>
    <cellStyle name="Calculation 3 4 2 3 7" xfId="29229" xr:uid="{00000000-0005-0000-0000-000019410000}"/>
    <cellStyle name="Calculation 3 4 2 3 8" xfId="33060" xr:uid="{00000000-0005-0000-0000-00001A410000}"/>
    <cellStyle name="Calculation 3 4 2 3 9" xfId="36951" xr:uid="{00000000-0005-0000-0000-00001B410000}"/>
    <cellStyle name="Calculation 3 4 2 4" xfId="4197" xr:uid="{00000000-0005-0000-0000-00001C410000}"/>
    <cellStyle name="Calculation 3 4 2 4 10" xfId="41181" xr:uid="{00000000-0005-0000-0000-00001D410000}"/>
    <cellStyle name="Calculation 3 4 2 4 2" xfId="9725" xr:uid="{00000000-0005-0000-0000-00001E410000}"/>
    <cellStyle name="Calculation 3 4 2 4 3" xfId="13632" xr:uid="{00000000-0005-0000-0000-00001F410000}"/>
    <cellStyle name="Calculation 3 4 2 4 4" xfId="17724" xr:uid="{00000000-0005-0000-0000-000020410000}"/>
    <cellStyle name="Calculation 3 4 2 4 5" xfId="21654" xr:uid="{00000000-0005-0000-0000-000021410000}"/>
    <cellStyle name="Calculation 3 4 2 4 6" xfId="25680" xr:uid="{00000000-0005-0000-0000-000022410000}"/>
    <cellStyle name="Calculation 3 4 2 4 7" xfId="29669" xr:uid="{00000000-0005-0000-0000-000023410000}"/>
    <cellStyle name="Calculation 3 4 2 4 8" xfId="33500" xr:uid="{00000000-0005-0000-0000-000024410000}"/>
    <cellStyle name="Calculation 3 4 2 4 9" xfId="37391" xr:uid="{00000000-0005-0000-0000-000025410000}"/>
    <cellStyle name="Calculation 3 4 2 5" xfId="3324" xr:uid="{00000000-0005-0000-0000-000026410000}"/>
    <cellStyle name="Calculation 3 4 2 5 10" xfId="40353" xr:uid="{00000000-0005-0000-0000-000027410000}"/>
    <cellStyle name="Calculation 3 4 2 5 2" xfId="8859" xr:uid="{00000000-0005-0000-0000-000028410000}"/>
    <cellStyle name="Calculation 3 4 2 5 3" xfId="12775" xr:uid="{00000000-0005-0000-0000-000029410000}"/>
    <cellStyle name="Calculation 3 4 2 5 4" xfId="16868" xr:uid="{00000000-0005-0000-0000-00002A410000}"/>
    <cellStyle name="Calculation 3 4 2 5 5" xfId="20811" xr:uid="{00000000-0005-0000-0000-00002B410000}"/>
    <cellStyle name="Calculation 3 4 2 5 6" xfId="24829" xr:uid="{00000000-0005-0000-0000-00002C410000}"/>
    <cellStyle name="Calculation 3 4 2 5 7" xfId="28833" xr:uid="{00000000-0005-0000-0000-00002D410000}"/>
    <cellStyle name="Calculation 3 4 2 5 8" xfId="32656" xr:uid="{00000000-0005-0000-0000-00002E410000}"/>
    <cellStyle name="Calculation 3 4 2 5 9" xfId="36563" xr:uid="{00000000-0005-0000-0000-00002F410000}"/>
    <cellStyle name="Calculation 3 4 2 6" xfId="5737" xr:uid="{00000000-0005-0000-0000-000030410000}"/>
    <cellStyle name="Calculation 3 4 2 6 10" xfId="42721" xr:uid="{00000000-0005-0000-0000-000031410000}"/>
    <cellStyle name="Calculation 3 4 2 6 2" xfId="11265" xr:uid="{00000000-0005-0000-0000-000032410000}"/>
    <cellStyle name="Calculation 3 4 2 6 3" xfId="15172" xr:uid="{00000000-0005-0000-0000-000033410000}"/>
    <cellStyle name="Calculation 3 4 2 6 4" xfId="19264" xr:uid="{00000000-0005-0000-0000-000034410000}"/>
    <cellStyle name="Calculation 3 4 2 6 5" xfId="23194" xr:uid="{00000000-0005-0000-0000-000035410000}"/>
    <cellStyle name="Calculation 3 4 2 6 6" xfId="27220" xr:uid="{00000000-0005-0000-0000-000036410000}"/>
    <cellStyle name="Calculation 3 4 2 6 7" xfId="31209" xr:uid="{00000000-0005-0000-0000-000037410000}"/>
    <cellStyle name="Calculation 3 4 2 6 8" xfId="35040" xr:uid="{00000000-0005-0000-0000-000038410000}"/>
    <cellStyle name="Calculation 3 4 2 6 9" xfId="38931" xr:uid="{00000000-0005-0000-0000-000039410000}"/>
    <cellStyle name="Calculation 3 4 2 7" xfId="7852" xr:uid="{00000000-0005-0000-0000-00003A410000}"/>
    <cellStyle name="Calculation 3 4 2 8" xfId="15966" xr:uid="{00000000-0005-0000-0000-00003B410000}"/>
    <cellStyle name="Calculation 3 4 2 9" xfId="6519" xr:uid="{00000000-0005-0000-0000-00003C410000}"/>
    <cellStyle name="Calculation 3 4 3" xfId="2811" xr:uid="{00000000-0005-0000-0000-00003D410000}"/>
    <cellStyle name="Calculation 3 4 3 10" xfId="28320" xr:uid="{00000000-0005-0000-0000-00003E410000}"/>
    <cellStyle name="Calculation 3 4 3 11" xfId="32143" xr:uid="{00000000-0005-0000-0000-00003F410000}"/>
    <cellStyle name="Calculation 3 4 3 12" xfId="36050" xr:uid="{00000000-0005-0000-0000-000040410000}"/>
    <cellStyle name="Calculation 3 4 3 13" xfId="39840" xr:uid="{00000000-0005-0000-0000-000041410000}"/>
    <cellStyle name="Calculation 3 4 3 2" xfId="5112" xr:uid="{00000000-0005-0000-0000-000042410000}"/>
    <cellStyle name="Calculation 3 4 3 2 10" xfId="42096" xr:uid="{00000000-0005-0000-0000-000043410000}"/>
    <cellStyle name="Calculation 3 4 3 2 2" xfId="10640" xr:uid="{00000000-0005-0000-0000-000044410000}"/>
    <cellStyle name="Calculation 3 4 3 2 3" xfId="14547" xr:uid="{00000000-0005-0000-0000-000045410000}"/>
    <cellStyle name="Calculation 3 4 3 2 4" xfId="18639" xr:uid="{00000000-0005-0000-0000-000046410000}"/>
    <cellStyle name="Calculation 3 4 3 2 5" xfId="22569" xr:uid="{00000000-0005-0000-0000-000047410000}"/>
    <cellStyle name="Calculation 3 4 3 2 6" xfId="26595" xr:uid="{00000000-0005-0000-0000-000048410000}"/>
    <cellStyle name="Calculation 3 4 3 2 7" xfId="30584" xr:uid="{00000000-0005-0000-0000-000049410000}"/>
    <cellStyle name="Calculation 3 4 3 2 8" xfId="34415" xr:uid="{00000000-0005-0000-0000-00004A410000}"/>
    <cellStyle name="Calculation 3 4 3 2 9" xfId="38306" xr:uid="{00000000-0005-0000-0000-00004B410000}"/>
    <cellStyle name="Calculation 3 4 3 3" xfId="4484" xr:uid="{00000000-0005-0000-0000-00004C410000}"/>
    <cellStyle name="Calculation 3 4 3 3 10" xfId="41468" xr:uid="{00000000-0005-0000-0000-00004D410000}"/>
    <cellStyle name="Calculation 3 4 3 3 2" xfId="10012" xr:uid="{00000000-0005-0000-0000-00004E410000}"/>
    <cellStyle name="Calculation 3 4 3 3 3" xfId="13919" xr:uid="{00000000-0005-0000-0000-00004F410000}"/>
    <cellStyle name="Calculation 3 4 3 3 4" xfId="18011" xr:uid="{00000000-0005-0000-0000-000050410000}"/>
    <cellStyle name="Calculation 3 4 3 3 5" xfId="21941" xr:uid="{00000000-0005-0000-0000-000051410000}"/>
    <cellStyle name="Calculation 3 4 3 3 6" xfId="25967" xr:uid="{00000000-0005-0000-0000-000052410000}"/>
    <cellStyle name="Calculation 3 4 3 3 7" xfId="29956" xr:uid="{00000000-0005-0000-0000-000053410000}"/>
    <cellStyle name="Calculation 3 4 3 3 8" xfId="33787" xr:uid="{00000000-0005-0000-0000-000054410000}"/>
    <cellStyle name="Calculation 3 4 3 3 9" xfId="37678" xr:uid="{00000000-0005-0000-0000-000055410000}"/>
    <cellStyle name="Calculation 3 4 3 4" xfId="6193" xr:uid="{00000000-0005-0000-0000-000056410000}"/>
    <cellStyle name="Calculation 3 4 3 4 10" xfId="43171" xr:uid="{00000000-0005-0000-0000-000057410000}"/>
    <cellStyle name="Calculation 3 4 3 4 2" xfId="11722" xr:uid="{00000000-0005-0000-0000-000058410000}"/>
    <cellStyle name="Calculation 3 4 3 4 3" xfId="15626" xr:uid="{00000000-0005-0000-0000-000059410000}"/>
    <cellStyle name="Calculation 3 4 3 4 4" xfId="19720" xr:uid="{00000000-0005-0000-0000-00005A410000}"/>
    <cellStyle name="Calculation 3 4 3 4 5" xfId="23647" xr:uid="{00000000-0005-0000-0000-00005B410000}"/>
    <cellStyle name="Calculation 3 4 3 4 6" xfId="27674" xr:uid="{00000000-0005-0000-0000-00005C410000}"/>
    <cellStyle name="Calculation 3 4 3 4 7" xfId="31659" xr:uid="{00000000-0005-0000-0000-00005D410000}"/>
    <cellStyle name="Calculation 3 4 3 4 8" xfId="35492" xr:uid="{00000000-0005-0000-0000-00005E410000}"/>
    <cellStyle name="Calculation 3 4 3 4 9" xfId="39381" xr:uid="{00000000-0005-0000-0000-00005F410000}"/>
    <cellStyle name="Calculation 3 4 3 5" xfId="8346" xr:uid="{00000000-0005-0000-0000-000060410000}"/>
    <cellStyle name="Calculation 3 4 3 6" xfId="12262" xr:uid="{00000000-0005-0000-0000-000061410000}"/>
    <cellStyle name="Calculation 3 4 3 7" xfId="16355" xr:uid="{00000000-0005-0000-0000-000062410000}"/>
    <cellStyle name="Calculation 3 4 3 8" xfId="20298" xr:uid="{00000000-0005-0000-0000-000063410000}"/>
    <cellStyle name="Calculation 3 4 3 9" xfId="24316" xr:uid="{00000000-0005-0000-0000-000064410000}"/>
    <cellStyle name="Calculation 3 4 4" xfId="3756" xr:uid="{00000000-0005-0000-0000-000065410000}"/>
    <cellStyle name="Calculation 3 4 4 10" xfId="40740" xr:uid="{00000000-0005-0000-0000-000066410000}"/>
    <cellStyle name="Calculation 3 4 4 2" xfId="9284" xr:uid="{00000000-0005-0000-0000-000067410000}"/>
    <cellStyle name="Calculation 3 4 4 3" xfId="13191" xr:uid="{00000000-0005-0000-0000-000068410000}"/>
    <cellStyle name="Calculation 3 4 4 4" xfId="17283" xr:uid="{00000000-0005-0000-0000-000069410000}"/>
    <cellStyle name="Calculation 3 4 4 5" xfId="21213" xr:uid="{00000000-0005-0000-0000-00006A410000}"/>
    <cellStyle name="Calculation 3 4 4 6" xfId="25239" xr:uid="{00000000-0005-0000-0000-00006B410000}"/>
    <cellStyle name="Calculation 3 4 4 7" xfId="29228" xr:uid="{00000000-0005-0000-0000-00006C410000}"/>
    <cellStyle name="Calculation 3 4 4 8" xfId="33059" xr:uid="{00000000-0005-0000-0000-00006D410000}"/>
    <cellStyle name="Calculation 3 4 4 9" xfId="36950" xr:uid="{00000000-0005-0000-0000-00006E410000}"/>
    <cellStyle name="Calculation 3 4 5" xfId="4198" xr:uid="{00000000-0005-0000-0000-00006F410000}"/>
    <cellStyle name="Calculation 3 4 5 10" xfId="41182" xr:uid="{00000000-0005-0000-0000-000070410000}"/>
    <cellStyle name="Calculation 3 4 5 2" xfId="9726" xr:uid="{00000000-0005-0000-0000-000071410000}"/>
    <cellStyle name="Calculation 3 4 5 3" xfId="13633" xr:uid="{00000000-0005-0000-0000-000072410000}"/>
    <cellStyle name="Calculation 3 4 5 4" xfId="17725" xr:uid="{00000000-0005-0000-0000-000073410000}"/>
    <cellStyle name="Calculation 3 4 5 5" xfId="21655" xr:uid="{00000000-0005-0000-0000-000074410000}"/>
    <cellStyle name="Calculation 3 4 5 6" xfId="25681" xr:uid="{00000000-0005-0000-0000-000075410000}"/>
    <cellStyle name="Calculation 3 4 5 7" xfId="29670" xr:uid="{00000000-0005-0000-0000-000076410000}"/>
    <cellStyle name="Calculation 3 4 5 8" xfId="33501" xr:uid="{00000000-0005-0000-0000-000077410000}"/>
    <cellStyle name="Calculation 3 4 5 9" xfId="37392" xr:uid="{00000000-0005-0000-0000-000078410000}"/>
    <cellStyle name="Calculation 3 4 6" xfId="3323" xr:uid="{00000000-0005-0000-0000-000079410000}"/>
    <cellStyle name="Calculation 3 4 6 10" xfId="40352" xr:uid="{00000000-0005-0000-0000-00007A410000}"/>
    <cellStyle name="Calculation 3 4 6 2" xfId="8858" xr:uid="{00000000-0005-0000-0000-00007B410000}"/>
    <cellStyle name="Calculation 3 4 6 3" xfId="12774" xr:uid="{00000000-0005-0000-0000-00007C410000}"/>
    <cellStyle name="Calculation 3 4 6 4" xfId="16867" xr:uid="{00000000-0005-0000-0000-00007D410000}"/>
    <cellStyle name="Calculation 3 4 6 5" xfId="20810" xr:uid="{00000000-0005-0000-0000-00007E410000}"/>
    <cellStyle name="Calculation 3 4 6 6" xfId="24828" xr:uid="{00000000-0005-0000-0000-00007F410000}"/>
    <cellStyle name="Calculation 3 4 6 7" xfId="28832" xr:uid="{00000000-0005-0000-0000-000080410000}"/>
    <cellStyle name="Calculation 3 4 6 8" xfId="32655" xr:uid="{00000000-0005-0000-0000-000081410000}"/>
    <cellStyle name="Calculation 3 4 6 9" xfId="36562" xr:uid="{00000000-0005-0000-0000-000082410000}"/>
    <cellStyle name="Calculation 3 4 7" xfId="5736" xr:uid="{00000000-0005-0000-0000-000083410000}"/>
    <cellStyle name="Calculation 3 4 7 10" xfId="42720" xr:uid="{00000000-0005-0000-0000-000084410000}"/>
    <cellStyle name="Calculation 3 4 7 2" xfId="11264" xr:uid="{00000000-0005-0000-0000-000085410000}"/>
    <cellStyle name="Calculation 3 4 7 3" xfId="15171" xr:uid="{00000000-0005-0000-0000-000086410000}"/>
    <cellStyle name="Calculation 3 4 7 4" xfId="19263" xr:uid="{00000000-0005-0000-0000-000087410000}"/>
    <cellStyle name="Calculation 3 4 7 5" xfId="23193" xr:uid="{00000000-0005-0000-0000-000088410000}"/>
    <cellStyle name="Calculation 3 4 7 6" xfId="27219" xr:uid="{00000000-0005-0000-0000-000089410000}"/>
    <cellStyle name="Calculation 3 4 7 7" xfId="31208" xr:uid="{00000000-0005-0000-0000-00008A410000}"/>
    <cellStyle name="Calculation 3 4 7 8" xfId="35039" xr:uid="{00000000-0005-0000-0000-00008B410000}"/>
    <cellStyle name="Calculation 3 4 7 9" xfId="38930" xr:uid="{00000000-0005-0000-0000-00008C410000}"/>
    <cellStyle name="Calculation 3 4 8" xfId="7853" xr:uid="{00000000-0005-0000-0000-00008D410000}"/>
    <cellStyle name="Calculation 3 4 9" xfId="15967" xr:uid="{00000000-0005-0000-0000-00008E410000}"/>
    <cellStyle name="Calculation 3 5" xfId="352" xr:uid="{00000000-0005-0000-0000-00008F410000}"/>
    <cellStyle name="Calculation 3 5 10" xfId="27960" xr:uid="{00000000-0005-0000-0000-000090410000}"/>
    <cellStyle name="Calculation 3 5 2" xfId="2813" xr:uid="{00000000-0005-0000-0000-000091410000}"/>
    <cellStyle name="Calculation 3 5 2 10" xfId="28322" xr:uid="{00000000-0005-0000-0000-000092410000}"/>
    <cellStyle name="Calculation 3 5 2 11" xfId="32145" xr:uid="{00000000-0005-0000-0000-000093410000}"/>
    <cellStyle name="Calculation 3 5 2 12" xfId="36052" xr:uid="{00000000-0005-0000-0000-000094410000}"/>
    <cellStyle name="Calculation 3 5 2 13" xfId="39842" xr:uid="{00000000-0005-0000-0000-000095410000}"/>
    <cellStyle name="Calculation 3 5 2 2" xfId="5114" xr:uid="{00000000-0005-0000-0000-000096410000}"/>
    <cellStyle name="Calculation 3 5 2 2 10" xfId="42098" xr:uid="{00000000-0005-0000-0000-000097410000}"/>
    <cellStyle name="Calculation 3 5 2 2 2" xfId="10642" xr:uid="{00000000-0005-0000-0000-000098410000}"/>
    <cellStyle name="Calculation 3 5 2 2 3" xfId="14549" xr:uid="{00000000-0005-0000-0000-000099410000}"/>
    <cellStyle name="Calculation 3 5 2 2 4" xfId="18641" xr:uid="{00000000-0005-0000-0000-00009A410000}"/>
    <cellStyle name="Calculation 3 5 2 2 5" xfId="22571" xr:uid="{00000000-0005-0000-0000-00009B410000}"/>
    <cellStyle name="Calculation 3 5 2 2 6" xfId="26597" xr:uid="{00000000-0005-0000-0000-00009C410000}"/>
    <cellStyle name="Calculation 3 5 2 2 7" xfId="30586" xr:uid="{00000000-0005-0000-0000-00009D410000}"/>
    <cellStyle name="Calculation 3 5 2 2 8" xfId="34417" xr:uid="{00000000-0005-0000-0000-00009E410000}"/>
    <cellStyle name="Calculation 3 5 2 2 9" xfId="38308" xr:uid="{00000000-0005-0000-0000-00009F410000}"/>
    <cellStyle name="Calculation 3 5 2 3" xfId="4486" xr:uid="{00000000-0005-0000-0000-0000A0410000}"/>
    <cellStyle name="Calculation 3 5 2 3 10" xfId="41470" xr:uid="{00000000-0005-0000-0000-0000A1410000}"/>
    <cellStyle name="Calculation 3 5 2 3 2" xfId="10014" xr:uid="{00000000-0005-0000-0000-0000A2410000}"/>
    <cellStyle name="Calculation 3 5 2 3 3" xfId="13921" xr:uid="{00000000-0005-0000-0000-0000A3410000}"/>
    <cellStyle name="Calculation 3 5 2 3 4" xfId="18013" xr:uid="{00000000-0005-0000-0000-0000A4410000}"/>
    <cellStyle name="Calculation 3 5 2 3 5" xfId="21943" xr:uid="{00000000-0005-0000-0000-0000A5410000}"/>
    <cellStyle name="Calculation 3 5 2 3 6" xfId="25969" xr:uid="{00000000-0005-0000-0000-0000A6410000}"/>
    <cellStyle name="Calculation 3 5 2 3 7" xfId="29958" xr:uid="{00000000-0005-0000-0000-0000A7410000}"/>
    <cellStyle name="Calculation 3 5 2 3 8" xfId="33789" xr:uid="{00000000-0005-0000-0000-0000A8410000}"/>
    <cellStyle name="Calculation 3 5 2 3 9" xfId="37680" xr:uid="{00000000-0005-0000-0000-0000A9410000}"/>
    <cellStyle name="Calculation 3 5 2 4" xfId="6195" xr:uid="{00000000-0005-0000-0000-0000AA410000}"/>
    <cellStyle name="Calculation 3 5 2 4 10" xfId="43173" xr:uid="{00000000-0005-0000-0000-0000AB410000}"/>
    <cellStyle name="Calculation 3 5 2 4 2" xfId="11724" xr:uid="{00000000-0005-0000-0000-0000AC410000}"/>
    <cellStyle name="Calculation 3 5 2 4 3" xfId="15628" xr:uid="{00000000-0005-0000-0000-0000AD410000}"/>
    <cellStyle name="Calculation 3 5 2 4 4" xfId="19722" xr:uid="{00000000-0005-0000-0000-0000AE410000}"/>
    <cellStyle name="Calculation 3 5 2 4 5" xfId="23649" xr:uid="{00000000-0005-0000-0000-0000AF410000}"/>
    <cellStyle name="Calculation 3 5 2 4 6" xfId="27676" xr:uid="{00000000-0005-0000-0000-0000B0410000}"/>
    <cellStyle name="Calculation 3 5 2 4 7" xfId="31661" xr:uid="{00000000-0005-0000-0000-0000B1410000}"/>
    <cellStyle name="Calculation 3 5 2 4 8" xfId="35494" xr:uid="{00000000-0005-0000-0000-0000B2410000}"/>
    <cellStyle name="Calculation 3 5 2 4 9" xfId="39383" xr:uid="{00000000-0005-0000-0000-0000B3410000}"/>
    <cellStyle name="Calculation 3 5 2 5" xfId="8348" xr:uid="{00000000-0005-0000-0000-0000B4410000}"/>
    <cellStyle name="Calculation 3 5 2 6" xfId="12264" xr:uid="{00000000-0005-0000-0000-0000B5410000}"/>
    <cellStyle name="Calculation 3 5 2 7" xfId="16357" xr:uid="{00000000-0005-0000-0000-0000B6410000}"/>
    <cellStyle name="Calculation 3 5 2 8" xfId="20300" xr:uid="{00000000-0005-0000-0000-0000B7410000}"/>
    <cellStyle name="Calculation 3 5 2 9" xfId="24318" xr:uid="{00000000-0005-0000-0000-0000B8410000}"/>
    <cellStyle name="Calculation 3 5 3" xfId="3758" xr:uid="{00000000-0005-0000-0000-0000B9410000}"/>
    <cellStyle name="Calculation 3 5 3 10" xfId="40742" xr:uid="{00000000-0005-0000-0000-0000BA410000}"/>
    <cellStyle name="Calculation 3 5 3 2" xfId="9286" xr:uid="{00000000-0005-0000-0000-0000BB410000}"/>
    <cellStyle name="Calculation 3 5 3 3" xfId="13193" xr:uid="{00000000-0005-0000-0000-0000BC410000}"/>
    <cellStyle name="Calculation 3 5 3 4" xfId="17285" xr:uid="{00000000-0005-0000-0000-0000BD410000}"/>
    <cellStyle name="Calculation 3 5 3 5" xfId="21215" xr:uid="{00000000-0005-0000-0000-0000BE410000}"/>
    <cellStyle name="Calculation 3 5 3 6" xfId="25241" xr:uid="{00000000-0005-0000-0000-0000BF410000}"/>
    <cellStyle name="Calculation 3 5 3 7" xfId="29230" xr:uid="{00000000-0005-0000-0000-0000C0410000}"/>
    <cellStyle name="Calculation 3 5 3 8" xfId="33061" xr:uid="{00000000-0005-0000-0000-0000C1410000}"/>
    <cellStyle name="Calculation 3 5 3 9" xfId="36952" xr:uid="{00000000-0005-0000-0000-0000C2410000}"/>
    <cellStyle name="Calculation 3 5 4" xfId="4196" xr:uid="{00000000-0005-0000-0000-0000C3410000}"/>
    <cellStyle name="Calculation 3 5 4 10" xfId="41180" xr:uid="{00000000-0005-0000-0000-0000C4410000}"/>
    <cellStyle name="Calculation 3 5 4 2" xfId="9724" xr:uid="{00000000-0005-0000-0000-0000C5410000}"/>
    <cellStyle name="Calculation 3 5 4 3" xfId="13631" xr:uid="{00000000-0005-0000-0000-0000C6410000}"/>
    <cellStyle name="Calculation 3 5 4 4" xfId="17723" xr:uid="{00000000-0005-0000-0000-0000C7410000}"/>
    <cellStyle name="Calculation 3 5 4 5" xfId="21653" xr:uid="{00000000-0005-0000-0000-0000C8410000}"/>
    <cellStyle name="Calculation 3 5 4 6" xfId="25679" xr:uid="{00000000-0005-0000-0000-0000C9410000}"/>
    <cellStyle name="Calculation 3 5 4 7" xfId="29668" xr:uid="{00000000-0005-0000-0000-0000CA410000}"/>
    <cellStyle name="Calculation 3 5 4 8" xfId="33499" xr:uid="{00000000-0005-0000-0000-0000CB410000}"/>
    <cellStyle name="Calculation 3 5 4 9" xfId="37390" xr:uid="{00000000-0005-0000-0000-0000CC410000}"/>
    <cellStyle name="Calculation 3 5 5" xfId="3325" xr:uid="{00000000-0005-0000-0000-0000CD410000}"/>
    <cellStyle name="Calculation 3 5 5 10" xfId="40354" xr:uid="{00000000-0005-0000-0000-0000CE410000}"/>
    <cellStyle name="Calculation 3 5 5 2" xfId="8860" xr:uid="{00000000-0005-0000-0000-0000CF410000}"/>
    <cellStyle name="Calculation 3 5 5 3" xfId="12776" xr:uid="{00000000-0005-0000-0000-0000D0410000}"/>
    <cellStyle name="Calculation 3 5 5 4" xfId="16869" xr:uid="{00000000-0005-0000-0000-0000D1410000}"/>
    <cellStyle name="Calculation 3 5 5 5" xfId="20812" xr:uid="{00000000-0005-0000-0000-0000D2410000}"/>
    <cellStyle name="Calculation 3 5 5 6" xfId="24830" xr:uid="{00000000-0005-0000-0000-0000D3410000}"/>
    <cellStyle name="Calculation 3 5 5 7" xfId="28834" xr:uid="{00000000-0005-0000-0000-0000D4410000}"/>
    <cellStyle name="Calculation 3 5 5 8" xfId="32657" xr:uid="{00000000-0005-0000-0000-0000D5410000}"/>
    <cellStyle name="Calculation 3 5 5 9" xfId="36564" xr:uid="{00000000-0005-0000-0000-0000D6410000}"/>
    <cellStyle name="Calculation 3 5 6" xfId="5738" xr:uid="{00000000-0005-0000-0000-0000D7410000}"/>
    <cellStyle name="Calculation 3 5 6 10" xfId="42722" xr:uid="{00000000-0005-0000-0000-0000D8410000}"/>
    <cellStyle name="Calculation 3 5 6 2" xfId="11266" xr:uid="{00000000-0005-0000-0000-0000D9410000}"/>
    <cellStyle name="Calculation 3 5 6 3" xfId="15173" xr:uid="{00000000-0005-0000-0000-0000DA410000}"/>
    <cellStyle name="Calculation 3 5 6 4" xfId="19265" xr:uid="{00000000-0005-0000-0000-0000DB410000}"/>
    <cellStyle name="Calculation 3 5 6 5" xfId="23195" xr:uid="{00000000-0005-0000-0000-0000DC410000}"/>
    <cellStyle name="Calculation 3 5 6 6" xfId="27221" xr:uid="{00000000-0005-0000-0000-0000DD410000}"/>
    <cellStyle name="Calculation 3 5 6 7" xfId="31210" xr:uid="{00000000-0005-0000-0000-0000DE410000}"/>
    <cellStyle name="Calculation 3 5 6 8" xfId="35041" xr:uid="{00000000-0005-0000-0000-0000DF410000}"/>
    <cellStyle name="Calculation 3 5 6 9" xfId="38932" xr:uid="{00000000-0005-0000-0000-0000E0410000}"/>
    <cellStyle name="Calculation 3 5 7" xfId="7851" xr:uid="{00000000-0005-0000-0000-0000E1410000}"/>
    <cellStyle name="Calculation 3 5 8" xfId="15965" xr:uid="{00000000-0005-0000-0000-0000E2410000}"/>
    <cellStyle name="Calculation 3 5 9" xfId="6520" xr:uid="{00000000-0005-0000-0000-0000E3410000}"/>
    <cellStyle name="Calculation 3 6" xfId="2806" xr:uid="{00000000-0005-0000-0000-0000E4410000}"/>
    <cellStyle name="Calculation 3 6 10" xfId="28315" xr:uid="{00000000-0005-0000-0000-0000E5410000}"/>
    <cellStyle name="Calculation 3 6 11" xfId="32138" xr:uid="{00000000-0005-0000-0000-0000E6410000}"/>
    <cellStyle name="Calculation 3 6 12" xfId="36045" xr:uid="{00000000-0005-0000-0000-0000E7410000}"/>
    <cellStyle name="Calculation 3 6 13" xfId="39835" xr:uid="{00000000-0005-0000-0000-0000E8410000}"/>
    <cellStyle name="Calculation 3 6 2" xfId="5107" xr:uid="{00000000-0005-0000-0000-0000E9410000}"/>
    <cellStyle name="Calculation 3 6 2 10" xfId="42091" xr:uid="{00000000-0005-0000-0000-0000EA410000}"/>
    <cellStyle name="Calculation 3 6 2 2" xfId="10635" xr:uid="{00000000-0005-0000-0000-0000EB410000}"/>
    <cellStyle name="Calculation 3 6 2 3" xfId="14542" xr:uid="{00000000-0005-0000-0000-0000EC410000}"/>
    <cellStyle name="Calculation 3 6 2 4" xfId="18634" xr:uid="{00000000-0005-0000-0000-0000ED410000}"/>
    <cellStyle name="Calculation 3 6 2 5" xfId="22564" xr:uid="{00000000-0005-0000-0000-0000EE410000}"/>
    <cellStyle name="Calculation 3 6 2 6" xfId="26590" xr:uid="{00000000-0005-0000-0000-0000EF410000}"/>
    <cellStyle name="Calculation 3 6 2 7" xfId="30579" xr:uid="{00000000-0005-0000-0000-0000F0410000}"/>
    <cellStyle name="Calculation 3 6 2 8" xfId="34410" xr:uid="{00000000-0005-0000-0000-0000F1410000}"/>
    <cellStyle name="Calculation 3 6 2 9" xfId="38301" xr:uid="{00000000-0005-0000-0000-0000F2410000}"/>
    <cellStyle name="Calculation 3 6 3" xfId="4479" xr:uid="{00000000-0005-0000-0000-0000F3410000}"/>
    <cellStyle name="Calculation 3 6 3 10" xfId="41463" xr:uid="{00000000-0005-0000-0000-0000F4410000}"/>
    <cellStyle name="Calculation 3 6 3 2" xfId="10007" xr:uid="{00000000-0005-0000-0000-0000F5410000}"/>
    <cellStyle name="Calculation 3 6 3 3" xfId="13914" xr:uid="{00000000-0005-0000-0000-0000F6410000}"/>
    <cellStyle name="Calculation 3 6 3 4" xfId="18006" xr:uid="{00000000-0005-0000-0000-0000F7410000}"/>
    <cellStyle name="Calculation 3 6 3 5" xfId="21936" xr:uid="{00000000-0005-0000-0000-0000F8410000}"/>
    <cellStyle name="Calculation 3 6 3 6" xfId="25962" xr:uid="{00000000-0005-0000-0000-0000F9410000}"/>
    <cellStyle name="Calculation 3 6 3 7" xfId="29951" xr:uid="{00000000-0005-0000-0000-0000FA410000}"/>
    <cellStyle name="Calculation 3 6 3 8" xfId="33782" xr:uid="{00000000-0005-0000-0000-0000FB410000}"/>
    <cellStyle name="Calculation 3 6 3 9" xfId="37673" xr:uid="{00000000-0005-0000-0000-0000FC410000}"/>
    <cellStyle name="Calculation 3 6 4" xfId="6188" xr:uid="{00000000-0005-0000-0000-0000FD410000}"/>
    <cellStyle name="Calculation 3 6 4 10" xfId="43166" xr:uid="{00000000-0005-0000-0000-0000FE410000}"/>
    <cellStyle name="Calculation 3 6 4 2" xfId="11717" xr:uid="{00000000-0005-0000-0000-0000FF410000}"/>
    <cellStyle name="Calculation 3 6 4 3" xfId="15621" xr:uid="{00000000-0005-0000-0000-000000420000}"/>
    <cellStyle name="Calculation 3 6 4 4" xfId="19715" xr:uid="{00000000-0005-0000-0000-000001420000}"/>
    <cellStyle name="Calculation 3 6 4 5" xfId="23642" xr:uid="{00000000-0005-0000-0000-000002420000}"/>
    <cellStyle name="Calculation 3 6 4 6" xfId="27669" xr:uid="{00000000-0005-0000-0000-000003420000}"/>
    <cellStyle name="Calculation 3 6 4 7" xfId="31654" xr:uid="{00000000-0005-0000-0000-000004420000}"/>
    <cellStyle name="Calculation 3 6 4 8" xfId="35487" xr:uid="{00000000-0005-0000-0000-000005420000}"/>
    <cellStyle name="Calculation 3 6 4 9" xfId="39376" xr:uid="{00000000-0005-0000-0000-000006420000}"/>
    <cellStyle name="Calculation 3 6 5" xfId="8341" xr:uid="{00000000-0005-0000-0000-000007420000}"/>
    <cellStyle name="Calculation 3 6 6" xfId="12257" xr:uid="{00000000-0005-0000-0000-000008420000}"/>
    <cellStyle name="Calculation 3 6 7" xfId="16350" xr:uid="{00000000-0005-0000-0000-000009420000}"/>
    <cellStyle name="Calculation 3 6 8" xfId="20293" xr:uid="{00000000-0005-0000-0000-00000A420000}"/>
    <cellStyle name="Calculation 3 6 9" xfId="24311" xr:uid="{00000000-0005-0000-0000-00000B420000}"/>
    <cellStyle name="Calculation 3 7" xfId="3751" xr:uid="{00000000-0005-0000-0000-00000C420000}"/>
    <cellStyle name="Calculation 3 7 10" xfId="40735" xr:uid="{00000000-0005-0000-0000-00000D420000}"/>
    <cellStyle name="Calculation 3 7 2" xfId="9279" xr:uid="{00000000-0005-0000-0000-00000E420000}"/>
    <cellStyle name="Calculation 3 7 3" xfId="13186" xr:uid="{00000000-0005-0000-0000-00000F420000}"/>
    <cellStyle name="Calculation 3 7 4" xfId="17278" xr:uid="{00000000-0005-0000-0000-000010420000}"/>
    <cellStyle name="Calculation 3 7 5" xfId="21208" xr:uid="{00000000-0005-0000-0000-000011420000}"/>
    <cellStyle name="Calculation 3 7 6" xfId="25234" xr:uid="{00000000-0005-0000-0000-000012420000}"/>
    <cellStyle name="Calculation 3 7 7" xfId="29223" xr:uid="{00000000-0005-0000-0000-000013420000}"/>
    <cellStyle name="Calculation 3 7 8" xfId="33054" xr:uid="{00000000-0005-0000-0000-000014420000}"/>
    <cellStyle name="Calculation 3 7 9" xfId="36945" xr:uid="{00000000-0005-0000-0000-000015420000}"/>
    <cellStyle name="Calculation 3 8" xfId="4203" xr:uid="{00000000-0005-0000-0000-000016420000}"/>
    <cellStyle name="Calculation 3 8 10" xfId="41187" xr:uid="{00000000-0005-0000-0000-000017420000}"/>
    <cellStyle name="Calculation 3 8 2" xfId="9731" xr:uid="{00000000-0005-0000-0000-000018420000}"/>
    <cellStyle name="Calculation 3 8 3" xfId="13638" xr:uid="{00000000-0005-0000-0000-000019420000}"/>
    <cellStyle name="Calculation 3 8 4" xfId="17730" xr:uid="{00000000-0005-0000-0000-00001A420000}"/>
    <cellStyle name="Calculation 3 8 5" xfId="21660" xr:uid="{00000000-0005-0000-0000-00001B420000}"/>
    <cellStyle name="Calculation 3 8 6" xfId="25686" xr:uid="{00000000-0005-0000-0000-00001C420000}"/>
    <cellStyle name="Calculation 3 8 7" xfId="29675" xr:uid="{00000000-0005-0000-0000-00001D420000}"/>
    <cellStyle name="Calculation 3 8 8" xfId="33506" xr:uid="{00000000-0005-0000-0000-00001E420000}"/>
    <cellStyle name="Calculation 3 8 9" xfId="37397" xr:uid="{00000000-0005-0000-0000-00001F420000}"/>
    <cellStyle name="Calculation 3 9" xfId="3318" xr:uid="{00000000-0005-0000-0000-000020420000}"/>
    <cellStyle name="Calculation 3 9 10" xfId="40347" xr:uid="{00000000-0005-0000-0000-000021420000}"/>
    <cellStyle name="Calculation 3 9 2" xfId="8853" xr:uid="{00000000-0005-0000-0000-000022420000}"/>
    <cellStyle name="Calculation 3 9 3" xfId="12769" xr:uid="{00000000-0005-0000-0000-000023420000}"/>
    <cellStyle name="Calculation 3 9 4" xfId="16862" xr:uid="{00000000-0005-0000-0000-000024420000}"/>
    <cellStyle name="Calculation 3 9 5" xfId="20805" xr:uid="{00000000-0005-0000-0000-000025420000}"/>
    <cellStyle name="Calculation 3 9 6" xfId="24823" xr:uid="{00000000-0005-0000-0000-000026420000}"/>
    <cellStyle name="Calculation 3 9 7" xfId="28827" xr:uid="{00000000-0005-0000-0000-000027420000}"/>
    <cellStyle name="Calculation 3 9 8" xfId="32650" xr:uid="{00000000-0005-0000-0000-000028420000}"/>
    <cellStyle name="Calculation 3 9 9" xfId="36557" xr:uid="{00000000-0005-0000-0000-000029420000}"/>
    <cellStyle name="Calculation 4" xfId="3087" xr:uid="{00000000-0005-0000-0000-00002A420000}"/>
    <cellStyle name="Calculation 4 10" xfId="28596" xr:uid="{00000000-0005-0000-0000-00002B420000}"/>
    <cellStyle name="Calculation 4 11" xfId="32419" xr:uid="{00000000-0005-0000-0000-00002C420000}"/>
    <cellStyle name="Calculation 4 12" xfId="36326" xr:uid="{00000000-0005-0000-0000-00002D420000}"/>
    <cellStyle name="Calculation 4 13" xfId="40116" xr:uid="{00000000-0005-0000-0000-00002E420000}"/>
    <cellStyle name="Calculation 4 2" xfId="5388" xr:uid="{00000000-0005-0000-0000-00002F420000}"/>
    <cellStyle name="Calculation 4 2 10" xfId="42372" xr:uid="{00000000-0005-0000-0000-000030420000}"/>
    <cellStyle name="Calculation 4 2 2" xfId="10916" xr:uid="{00000000-0005-0000-0000-000031420000}"/>
    <cellStyle name="Calculation 4 2 3" xfId="14823" xr:uid="{00000000-0005-0000-0000-000032420000}"/>
    <cellStyle name="Calculation 4 2 4" xfId="18915" xr:uid="{00000000-0005-0000-0000-000033420000}"/>
    <cellStyle name="Calculation 4 2 5" xfId="22845" xr:uid="{00000000-0005-0000-0000-000034420000}"/>
    <cellStyle name="Calculation 4 2 6" xfId="26871" xr:uid="{00000000-0005-0000-0000-000035420000}"/>
    <cellStyle name="Calculation 4 2 7" xfId="30860" xr:uid="{00000000-0005-0000-0000-000036420000}"/>
    <cellStyle name="Calculation 4 2 8" xfId="34691" xr:uid="{00000000-0005-0000-0000-000037420000}"/>
    <cellStyle name="Calculation 4 2 9" xfId="38582" xr:uid="{00000000-0005-0000-0000-000038420000}"/>
    <cellStyle name="Calculation 4 3" xfId="4760" xr:uid="{00000000-0005-0000-0000-000039420000}"/>
    <cellStyle name="Calculation 4 3 10" xfId="41744" xr:uid="{00000000-0005-0000-0000-00003A420000}"/>
    <cellStyle name="Calculation 4 3 2" xfId="10288" xr:uid="{00000000-0005-0000-0000-00003B420000}"/>
    <cellStyle name="Calculation 4 3 3" xfId="14195" xr:uid="{00000000-0005-0000-0000-00003C420000}"/>
    <cellStyle name="Calculation 4 3 4" xfId="18287" xr:uid="{00000000-0005-0000-0000-00003D420000}"/>
    <cellStyle name="Calculation 4 3 5" xfId="22217" xr:uid="{00000000-0005-0000-0000-00003E420000}"/>
    <cellStyle name="Calculation 4 3 6" xfId="26243" xr:uid="{00000000-0005-0000-0000-00003F420000}"/>
    <cellStyle name="Calculation 4 3 7" xfId="30232" xr:uid="{00000000-0005-0000-0000-000040420000}"/>
    <cellStyle name="Calculation 4 3 8" xfId="34063" xr:uid="{00000000-0005-0000-0000-000041420000}"/>
    <cellStyle name="Calculation 4 3 9" xfId="37954" xr:uid="{00000000-0005-0000-0000-000042420000}"/>
    <cellStyle name="Calculation 4 4" xfId="6469" xr:uid="{00000000-0005-0000-0000-000043420000}"/>
    <cellStyle name="Calculation 4 4 10" xfId="43447" xr:uid="{00000000-0005-0000-0000-000044420000}"/>
    <cellStyle name="Calculation 4 4 2" xfId="11998" xr:uid="{00000000-0005-0000-0000-000045420000}"/>
    <cellStyle name="Calculation 4 4 3" xfId="15902" xr:uid="{00000000-0005-0000-0000-000046420000}"/>
    <cellStyle name="Calculation 4 4 4" xfId="19996" xr:uid="{00000000-0005-0000-0000-000047420000}"/>
    <cellStyle name="Calculation 4 4 5" xfId="23923" xr:uid="{00000000-0005-0000-0000-000048420000}"/>
    <cellStyle name="Calculation 4 4 6" xfId="27950" xr:uid="{00000000-0005-0000-0000-000049420000}"/>
    <cellStyle name="Calculation 4 4 7" xfId="31935" xr:uid="{00000000-0005-0000-0000-00004A420000}"/>
    <cellStyle name="Calculation 4 4 8" xfId="35768" xr:uid="{00000000-0005-0000-0000-00004B420000}"/>
    <cellStyle name="Calculation 4 4 9" xfId="39657" xr:uid="{00000000-0005-0000-0000-00004C420000}"/>
    <cellStyle name="Calculation 4 5" xfId="8622" xr:uid="{00000000-0005-0000-0000-00004D420000}"/>
    <cellStyle name="Calculation 4 6" xfId="12538" xr:uid="{00000000-0005-0000-0000-00004E420000}"/>
    <cellStyle name="Calculation 4 7" xfId="16631" xr:uid="{00000000-0005-0000-0000-00004F420000}"/>
    <cellStyle name="Calculation 4 8" xfId="20574" xr:uid="{00000000-0005-0000-0000-000050420000}"/>
    <cellStyle name="Calculation 4 9" xfId="24592" xr:uid="{00000000-0005-0000-0000-000051420000}"/>
    <cellStyle name="Calculation 5" xfId="4310" xr:uid="{00000000-0005-0000-0000-000052420000}"/>
    <cellStyle name="Calculation 5 10" xfId="41294" xr:uid="{00000000-0005-0000-0000-000053420000}"/>
    <cellStyle name="Calculation 5 2" xfId="9838" xr:uid="{00000000-0005-0000-0000-000054420000}"/>
    <cellStyle name="Calculation 5 3" xfId="13745" xr:uid="{00000000-0005-0000-0000-000055420000}"/>
    <cellStyle name="Calculation 5 4" xfId="17837" xr:uid="{00000000-0005-0000-0000-000056420000}"/>
    <cellStyle name="Calculation 5 5" xfId="21767" xr:uid="{00000000-0005-0000-0000-000057420000}"/>
    <cellStyle name="Calculation 5 6" xfId="25793" xr:uid="{00000000-0005-0000-0000-000058420000}"/>
    <cellStyle name="Calculation 5 7" xfId="29782" xr:uid="{00000000-0005-0000-0000-000059420000}"/>
    <cellStyle name="Calculation 5 8" xfId="33613" xr:uid="{00000000-0005-0000-0000-00005A420000}"/>
    <cellStyle name="Calculation 5 9" xfId="37504" xr:uid="{00000000-0005-0000-0000-00005B420000}"/>
    <cellStyle name="Calculation 6" xfId="4943" xr:uid="{00000000-0005-0000-0000-00005C420000}"/>
    <cellStyle name="Calculation 6 10" xfId="41927" xr:uid="{00000000-0005-0000-0000-00005D420000}"/>
    <cellStyle name="Calculation 6 2" xfId="10471" xr:uid="{00000000-0005-0000-0000-00005E420000}"/>
    <cellStyle name="Calculation 6 3" xfId="14378" xr:uid="{00000000-0005-0000-0000-00005F420000}"/>
    <cellStyle name="Calculation 6 4" xfId="18470" xr:uid="{00000000-0005-0000-0000-000060420000}"/>
    <cellStyle name="Calculation 6 5" xfId="22400" xr:uid="{00000000-0005-0000-0000-000061420000}"/>
    <cellStyle name="Calculation 6 6" xfId="26426" xr:uid="{00000000-0005-0000-0000-000062420000}"/>
    <cellStyle name="Calculation 6 7" xfId="30415" xr:uid="{00000000-0005-0000-0000-000063420000}"/>
    <cellStyle name="Calculation 6 8" xfId="34246" xr:uid="{00000000-0005-0000-0000-000064420000}"/>
    <cellStyle name="Calculation 6 9" xfId="38137" xr:uid="{00000000-0005-0000-0000-000065420000}"/>
    <cellStyle name="Calculation 7" xfId="3581" xr:uid="{00000000-0005-0000-0000-000066420000}"/>
    <cellStyle name="Calculation 7 10" xfId="40566" xr:uid="{00000000-0005-0000-0000-000067420000}"/>
    <cellStyle name="Calculation 7 2" xfId="9109" xr:uid="{00000000-0005-0000-0000-000068420000}"/>
    <cellStyle name="Calculation 7 3" xfId="13016" xr:uid="{00000000-0005-0000-0000-000069420000}"/>
    <cellStyle name="Calculation 7 4" xfId="17109" xr:uid="{00000000-0005-0000-0000-00006A420000}"/>
    <cellStyle name="Calculation 7 5" xfId="21038" xr:uid="{00000000-0005-0000-0000-00006B420000}"/>
    <cellStyle name="Calculation 7 6" xfId="25064" xr:uid="{00000000-0005-0000-0000-00006C420000}"/>
    <cellStyle name="Calculation 7 7" xfId="29054" xr:uid="{00000000-0005-0000-0000-00006D420000}"/>
    <cellStyle name="Calculation 7 8" xfId="32885" xr:uid="{00000000-0005-0000-0000-00006E420000}"/>
    <cellStyle name="Calculation 7 9" xfId="36776" xr:uid="{00000000-0005-0000-0000-00006F420000}"/>
    <cellStyle name="Calculation 8" xfId="6018" xr:uid="{00000000-0005-0000-0000-000070420000}"/>
    <cellStyle name="Calculation 8 10" xfId="42997" xr:uid="{00000000-0005-0000-0000-000071420000}"/>
    <cellStyle name="Calculation 8 2" xfId="11546" xr:uid="{00000000-0005-0000-0000-000072420000}"/>
    <cellStyle name="Calculation 8 3" xfId="15451" xr:uid="{00000000-0005-0000-0000-000073420000}"/>
    <cellStyle name="Calculation 8 4" xfId="19542" xr:uid="{00000000-0005-0000-0000-000074420000}"/>
    <cellStyle name="Calculation 8 5" xfId="23472" xr:uid="{00000000-0005-0000-0000-000075420000}"/>
    <cellStyle name="Calculation 8 6" xfId="27499" xr:uid="{00000000-0005-0000-0000-000076420000}"/>
    <cellStyle name="Calculation 8 7" xfId="31485" xr:uid="{00000000-0005-0000-0000-000077420000}"/>
    <cellStyle name="Calculation 8 8" xfId="35318" xr:uid="{00000000-0005-0000-0000-000078420000}"/>
    <cellStyle name="Calculation 8 9" xfId="39207" xr:uid="{00000000-0005-0000-0000-000079420000}"/>
    <cellStyle name="Calculation 9" xfId="12075" xr:uid="{00000000-0005-0000-0000-00007A420000}"/>
    <cellStyle name="Check Cell" xfId="2612" xr:uid="{00000000-0005-0000-0000-00007B420000}"/>
    <cellStyle name="Check Cell 2" xfId="353" xr:uid="{00000000-0005-0000-0000-00007C420000}"/>
    <cellStyle name="Check Cell 3" xfId="354" xr:uid="{00000000-0005-0000-0000-00007D420000}"/>
    <cellStyle name="Check Cell 4" xfId="355" xr:uid="{00000000-0005-0000-0000-00007E420000}"/>
    <cellStyle name="Comma 2" xfId="356" xr:uid="{00000000-0005-0000-0000-00007F420000}"/>
    <cellStyle name="Comma 2 2" xfId="357" xr:uid="{00000000-0005-0000-0000-000080420000}"/>
    <cellStyle name="Comma 2 2 2" xfId="358" xr:uid="{00000000-0005-0000-0000-000081420000}"/>
    <cellStyle name="Comma 2 3" xfId="5739" xr:uid="{00000000-0005-0000-0000-000082420000}"/>
    <cellStyle name="Comma 3" xfId="359" xr:uid="{00000000-0005-0000-0000-000083420000}"/>
    <cellStyle name="Comma 3 2" xfId="5740" xr:uid="{00000000-0005-0000-0000-000084420000}"/>
    <cellStyle name="Constants" xfId="7" xr:uid="{00000000-0005-0000-0000-000085420000}"/>
    <cellStyle name="ContentsHyperlink" xfId="360" xr:uid="{00000000-0005-0000-0000-000086420000}"/>
    <cellStyle name="CustomCellsOrange" xfId="361" xr:uid="{00000000-0005-0000-0000-000087420000}"/>
    <cellStyle name="CustomCellsOrange 10" xfId="15963" xr:uid="{00000000-0005-0000-0000-000088420000}"/>
    <cellStyle name="CustomCellsOrange 11" xfId="7255" xr:uid="{00000000-0005-0000-0000-000089420000}"/>
    <cellStyle name="CustomCellsOrange 12" xfId="6991" xr:uid="{00000000-0005-0000-0000-00008A420000}"/>
    <cellStyle name="CustomCellsOrange 2" xfId="362" xr:uid="{00000000-0005-0000-0000-00008B420000}"/>
    <cellStyle name="CustomCellsOrange 2 10" xfId="8146" xr:uid="{00000000-0005-0000-0000-00008C420000}"/>
    <cellStyle name="CustomCellsOrange 2 11" xfId="7259" xr:uid="{00000000-0005-0000-0000-00008D420000}"/>
    <cellStyle name="CustomCellsOrange 2 2" xfId="363" xr:uid="{00000000-0005-0000-0000-00008E420000}"/>
    <cellStyle name="CustomCellsOrange 2 2 10" xfId="5743" xr:uid="{00000000-0005-0000-0000-00008F420000}"/>
    <cellStyle name="CustomCellsOrange 2 2 10 10" xfId="42725" xr:uid="{00000000-0005-0000-0000-000090420000}"/>
    <cellStyle name="CustomCellsOrange 2 2 10 2" xfId="11271" xr:uid="{00000000-0005-0000-0000-000091420000}"/>
    <cellStyle name="CustomCellsOrange 2 2 10 3" xfId="15176" xr:uid="{00000000-0005-0000-0000-000092420000}"/>
    <cellStyle name="CustomCellsOrange 2 2 10 4" xfId="19270" xr:uid="{00000000-0005-0000-0000-000093420000}"/>
    <cellStyle name="CustomCellsOrange 2 2 10 5" xfId="23198" xr:uid="{00000000-0005-0000-0000-000094420000}"/>
    <cellStyle name="CustomCellsOrange 2 2 10 6" xfId="27224" xr:uid="{00000000-0005-0000-0000-000095420000}"/>
    <cellStyle name="CustomCellsOrange 2 2 10 7" xfId="31213" xr:uid="{00000000-0005-0000-0000-000096420000}"/>
    <cellStyle name="CustomCellsOrange 2 2 10 8" xfId="35044" xr:uid="{00000000-0005-0000-0000-000097420000}"/>
    <cellStyle name="CustomCellsOrange 2 2 10 9" xfId="38935" xr:uid="{00000000-0005-0000-0000-000098420000}"/>
    <cellStyle name="CustomCellsOrange 2 2 11" xfId="7848" xr:uid="{00000000-0005-0000-0000-000099420000}"/>
    <cellStyle name="CustomCellsOrange 2 2 12" xfId="15961" xr:uid="{00000000-0005-0000-0000-00009A420000}"/>
    <cellStyle name="CustomCellsOrange 2 2 13" xfId="6563" xr:uid="{00000000-0005-0000-0000-00009B420000}"/>
    <cellStyle name="CustomCellsOrange 2 2 14" xfId="19546" xr:uid="{00000000-0005-0000-0000-00009C420000}"/>
    <cellStyle name="CustomCellsOrange 2 2 2" xfId="364" xr:uid="{00000000-0005-0000-0000-00009D420000}"/>
    <cellStyle name="CustomCellsOrange 2 2 2 10" xfId="6564" xr:uid="{00000000-0005-0000-0000-00009E420000}"/>
    <cellStyle name="CustomCellsOrange 2 2 2 11" xfId="9079" xr:uid="{00000000-0005-0000-0000-00009F420000}"/>
    <cellStyle name="CustomCellsOrange 2 2 2 2" xfId="365" xr:uid="{00000000-0005-0000-0000-0000A0420000}"/>
    <cellStyle name="CustomCellsOrange 2 2 2 2 10" xfId="6565" xr:uid="{00000000-0005-0000-0000-0000A1420000}"/>
    <cellStyle name="CustomCellsOrange 2 2 2 2 11" xfId="6992" xr:uid="{00000000-0005-0000-0000-0000A2420000}"/>
    <cellStyle name="CustomCellsOrange 2 2 2 2 2" xfId="366" xr:uid="{00000000-0005-0000-0000-0000A3420000}"/>
    <cellStyle name="CustomCellsOrange 2 2 2 2 2 10" xfId="9072" xr:uid="{00000000-0005-0000-0000-0000A4420000}"/>
    <cellStyle name="CustomCellsOrange 2 2 2 2 2 2" xfId="2819" xr:uid="{00000000-0005-0000-0000-0000A5420000}"/>
    <cellStyle name="CustomCellsOrange 2 2 2 2 2 2 10" xfId="28328" xr:uid="{00000000-0005-0000-0000-0000A6420000}"/>
    <cellStyle name="CustomCellsOrange 2 2 2 2 2 2 11" xfId="32151" xr:uid="{00000000-0005-0000-0000-0000A7420000}"/>
    <cellStyle name="CustomCellsOrange 2 2 2 2 2 2 12" xfId="36058" xr:uid="{00000000-0005-0000-0000-0000A8420000}"/>
    <cellStyle name="CustomCellsOrange 2 2 2 2 2 2 13" xfId="39848" xr:uid="{00000000-0005-0000-0000-0000A9420000}"/>
    <cellStyle name="CustomCellsOrange 2 2 2 2 2 2 2" xfId="5120" xr:uid="{00000000-0005-0000-0000-0000AA420000}"/>
    <cellStyle name="CustomCellsOrange 2 2 2 2 2 2 2 10" xfId="42104" xr:uid="{00000000-0005-0000-0000-0000AB420000}"/>
    <cellStyle name="CustomCellsOrange 2 2 2 2 2 2 2 2" xfId="10648" xr:uid="{00000000-0005-0000-0000-0000AC420000}"/>
    <cellStyle name="CustomCellsOrange 2 2 2 2 2 2 2 3" xfId="14555" xr:uid="{00000000-0005-0000-0000-0000AD420000}"/>
    <cellStyle name="CustomCellsOrange 2 2 2 2 2 2 2 4" xfId="18647" xr:uid="{00000000-0005-0000-0000-0000AE420000}"/>
    <cellStyle name="CustomCellsOrange 2 2 2 2 2 2 2 5" xfId="22577" xr:uid="{00000000-0005-0000-0000-0000AF420000}"/>
    <cellStyle name="CustomCellsOrange 2 2 2 2 2 2 2 6" xfId="26603" xr:uid="{00000000-0005-0000-0000-0000B0420000}"/>
    <cellStyle name="CustomCellsOrange 2 2 2 2 2 2 2 7" xfId="30592" xr:uid="{00000000-0005-0000-0000-0000B1420000}"/>
    <cellStyle name="CustomCellsOrange 2 2 2 2 2 2 2 8" xfId="34423" xr:uid="{00000000-0005-0000-0000-0000B2420000}"/>
    <cellStyle name="CustomCellsOrange 2 2 2 2 2 2 2 9" xfId="38314" xr:uid="{00000000-0005-0000-0000-0000B3420000}"/>
    <cellStyle name="CustomCellsOrange 2 2 2 2 2 2 3" xfId="4492" xr:uid="{00000000-0005-0000-0000-0000B4420000}"/>
    <cellStyle name="CustomCellsOrange 2 2 2 2 2 2 3 10" xfId="41476" xr:uid="{00000000-0005-0000-0000-0000B5420000}"/>
    <cellStyle name="CustomCellsOrange 2 2 2 2 2 2 3 2" xfId="10020" xr:uid="{00000000-0005-0000-0000-0000B6420000}"/>
    <cellStyle name="CustomCellsOrange 2 2 2 2 2 2 3 3" xfId="13927" xr:uid="{00000000-0005-0000-0000-0000B7420000}"/>
    <cellStyle name="CustomCellsOrange 2 2 2 2 2 2 3 4" xfId="18019" xr:uid="{00000000-0005-0000-0000-0000B8420000}"/>
    <cellStyle name="CustomCellsOrange 2 2 2 2 2 2 3 5" xfId="21949" xr:uid="{00000000-0005-0000-0000-0000B9420000}"/>
    <cellStyle name="CustomCellsOrange 2 2 2 2 2 2 3 6" xfId="25975" xr:uid="{00000000-0005-0000-0000-0000BA420000}"/>
    <cellStyle name="CustomCellsOrange 2 2 2 2 2 2 3 7" xfId="29964" xr:uid="{00000000-0005-0000-0000-0000BB420000}"/>
    <cellStyle name="CustomCellsOrange 2 2 2 2 2 2 3 8" xfId="33795" xr:uid="{00000000-0005-0000-0000-0000BC420000}"/>
    <cellStyle name="CustomCellsOrange 2 2 2 2 2 2 3 9" xfId="37686" xr:uid="{00000000-0005-0000-0000-0000BD420000}"/>
    <cellStyle name="CustomCellsOrange 2 2 2 2 2 2 4" xfId="6201" xr:uid="{00000000-0005-0000-0000-0000BE420000}"/>
    <cellStyle name="CustomCellsOrange 2 2 2 2 2 2 4 10" xfId="43179" xr:uid="{00000000-0005-0000-0000-0000BF420000}"/>
    <cellStyle name="CustomCellsOrange 2 2 2 2 2 2 4 2" xfId="11730" xr:uid="{00000000-0005-0000-0000-0000C0420000}"/>
    <cellStyle name="CustomCellsOrange 2 2 2 2 2 2 4 3" xfId="15634" xr:uid="{00000000-0005-0000-0000-0000C1420000}"/>
    <cellStyle name="CustomCellsOrange 2 2 2 2 2 2 4 4" xfId="19728" xr:uid="{00000000-0005-0000-0000-0000C2420000}"/>
    <cellStyle name="CustomCellsOrange 2 2 2 2 2 2 4 5" xfId="23655" xr:uid="{00000000-0005-0000-0000-0000C3420000}"/>
    <cellStyle name="CustomCellsOrange 2 2 2 2 2 2 4 6" xfId="27682" xr:uid="{00000000-0005-0000-0000-0000C4420000}"/>
    <cellStyle name="CustomCellsOrange 2 2 2 2 2 2 4 7" xfId="31667" xr:uid="{00000000-0005-0000-0000-0000C5420000}"/>
    <cellStyle name="CustomCellsOrange 2 2 2 2 2 2 4 8" xfId="35500" xr:uid="{00000000-0005-0000-0000-0000C6420000}"/>
    <cellStyle name="CustomCellsOrange 2 2 2 2 2 2 4 9" xfId="39389" xr:uid="{00000000-0005-0000-0000-0000C7420000}"/>
    <cellStyle name="CustomCellsOrange 2 2 2 2 2 2 5" xfId="8354" xr:uid="{00000000-0005-0000-0000-0000C8420000}"/>
    <cellStyle name="CustomCellsOrange 2 2 2 2 2 2 6" xfId="12270" xr:uid="{00000000-0005-0000-0000-0000C9420000}"/>
    <cellStyle name="CustomCellsOrange 2 2 2 2 2 2 7" xfId="16363" xr:uid="{00000000-0005-0000-0000-0000CA420000}"/>
    <cellStyle name="CustomCellsOrange 2 2 2 2 2 2 8" xfId="20306" xr:uid="{00000000-0005-0000-0000-0000CB420000}"/>
    <cellStyle name="CustomCellsOrange 2 2 2 2 2 2 9" xfId="24324" xr:uid="{00000000-0005-0000-0000-0000CC420000}"/>
    <cellStyle name="CustomCellsOrange 2 2 2 2 2 3" xfId="3764" xr:uid="{00000000-0005-0000-0000-0000CD420000}"/>
    <cellStyle name="CustomCellsOrange 2 2 2 2 2 3 10" xfId="40748" xr:uid="{00000000-0005-0000-0000-0000CE420000}"/>
    <cellStyle name="CustomCellsOrange 2 2 2 2 2 3 2" xfId="9292" xr:uid="{00000000-0005-0000-0000-0000CF420000}"/>
    <cellStyle name="CustomCellsOrange 2 2 2 2 2 3 3" xfId="13199" xr:uid="{00000000-0005-0000-0000-0000D0420000}"/>
    <cellStyle name="CustomCellsOrange 2 2 2 2 2 3 4" xfId="17291" xr:uid="{00000000-0005-0000-0000-0000D1420000}"/>
    <cellStyle name="CustomCellsOrange 2 2 2 2 2 3 5" xfId="21221" xr:uid="{00000000-0005-0000-0000-0000D2420000}"/>
    <cellStyle name="CustomCellsOrange 2 2 2 2 2 3 6" xfId="25247" xr:uid="{00000000-0005-0000-0000-0000D3420000}"/>
    <cellStyle name="CustomCellsOrange 2 2 2 2 2 3 7" xfId="29236" xr:uid="{00000000-0005-0000-0000-0000D4420000}"/>
    <cellStyle name="CustomCellsOrange 2 2 2 2 2 3 8" xfId="33067" xr:uid="{00000000-0005-0000-0000-0000D5420000}"/>
    <cellStyle name="CustomCellsOrange 2 2 2 2 2 3 9" xfId="36958" xr:uid="{00000000-0005-0000-0000-0000D6420000}"/>
    <cellStyle name="CustomCellsOrange 2 2 2 2 2 4" xfId="4190" xr:uid="{00000000-0005-0000-0000-0000D7420000}"/>
    <cellStyle name="CustomCellsOrange 2 2 2 2 2 4 10" xfId="41174" xr:uid="{00000000-0005-0000-0000-0000D8420000}"/>
    <cellStyle name="CustomCellsOrange 2 2 2 2 2 4 2" xfId="9718" xr:uid="{00000000-0005-0000-0000-0000D9420000}"/>
    <cellStyle name="CustomCellsOrange 2 2 2 2 2 4 3" xfId="13625" xr:uid="{00000000-0005-0000-0000-0000DA420000}"/>
    <cellStyle name="CustomCellsOrange 2 2 2 2 2 4 4" xfId="17717" xr:uid="{00000000-0005-0000-0000-0000DB420000}"/>
    <cellStyle name="CustomCellsOrange 2 2 2 2 2 4 5" xfId="21647" xr:uid="{00000000-0005-0000-0000-0000DC420000}"/>
    <cellStyle name="CustomCellsOrange 2 2 2 2 2 4 6" xfId="25673" xr:uid="{00000000-0005-0000-0000-0000DD420000}"/>
    <cellStyle name="CustomCellsOrange 2 2 2 2 2 4 7" xfId="29662" xr:uid="{00000000-0005-0000-0000-0000DE420000}"/>
    <cellStyle name="CustomCellsOrange 2 2 2 2 2 4 8" xfId="33493" xr:uid="{00000000-0005-0000-0000-0000DF420000}"/>
    <cellStyle name="CustomCellsOrange 2 2 2 2 2 4 9" xfId="37384" xr:uid="{00000000-0005-0000-0000-0000E0420000}"/>
    <cellStyle name="CustomCellsOrange 2 2 2 2 2 5" xfId="3331" xr:uid="{00000000-0005-0000-0000-0000E1420000}"/>
    <cellStyle name="CustomCellsOrange 2 2 2 2 2 5 10" xfId="40360" xr:uid="{00000000-0005-0000-0000-0000E2420000}"/>
    <cellStyle name="CustomCellsOrange 2 2 2 2 2 5 2" xfId="8866" xr:uid="{00000000-0005-0000-0000-0000E3420000}"/>
    <cellStyle name="CustomCellsOrange 2 2 2 2 2 5 3" xfId="12782" xr:uid="{00000000-0005-0000-0000-0000E4420000}"/>
    <cellStyle name="CustomCellsOrange 2 2 2 2 2 5 4" xfId="16875" xr:uid="{00000000-0005-0000-0000-0000E5420000}"/>
    <cellStyle name="CustomCellsOrange 2 2 2 2 2 5 5" xfId="20818" xr:uid="{00000000-0005-0000-0000-0000E6420000}"/>
    <cellStyle name="CustomCellsOrange 2 2 2 2 2 5 6" xfId="24836" xr:uid="{00000000-0005-0000-0000-0000E7420000}"/>
    <cellStyle name="CustomCellsOrange 2 2 2 2 2 5 7" xfId="28840" xr:uid="{00000000-0005-0000-0000-0000E8420000}"/>
    <cellStyle name="CustomCellsOrange 2 2 2 2 2 5 8" xfId="32663" xr:uid="{00000000-0005-0000-0000-0000E9420000}"/>
    <cellStyle name="CustomCellsOrange 2 2 2 2 2 5 9" xfId="36570" xr:uid="{00000000-0005-0000-0000-0000EA420000}"/>
    <cellStyle name="CustomCellsOrange 2 2 2 2 2 6" xfId="5746" xr:uid="{00000000-0005-0000-0000-0000EB420000}"/>
    <cellStyle name="CustomCellsOrange 2 2 2 2 2 6 10" xfId="42728" xr:uid="{00000000-0005-0000-0000-0000EC420000}"/>
    <cellStyle name="CustomCellsOrange 2 2 2 2 2 6 2" xfId="11274" xr:uid="{00000000-0005-0000-0000-0000ED420000}"/>
    <cellStyle name="CustomCellsOrange 2 2 2 2 2 6 3" xfId="15179" xr:uid="{00000000-0005-0000-0000-0000EE420000}"/>
    <cellStyle name="CustomCellsOrange 2 2 2 2 2 6 4" xfId="19273" xr:uid="{00000000-0005-0000-0000-0000EF420000}"/>
    <cellStyle name="CustomCellsOrange 2 2 2 2 2 6 5" xfId="23201" xr:uid="{00000000-0005-0000-0000-0000F0420000}"/>
    <cellStyle name="CustomCellsOrange 2 2 2 2 2 6 6" xfId="27227" xr:uid="{00000000-0005-0000-0000-0000F1420000}"/>
    <cellStyle name="CustomCellsOrange 2 2 2 2 2 6 7" xfId="31216" xr:uid="{00000000-0005-0000-0000-0000F2420000}"/>
    <cellStyle name="CustomCellsOrange 2 2 2 2 2 6 8" xfId="35047" xr:uid="{00000000-0005-0000-0000-0000F3420000}"/>
    <cellStyle name="CustomCellsOrange 2 2 2 2 2 6 9" xfId="38938" xr:uid="{00000000-0005-0000-0000-0000F4420000}"/>
    <cellStyle name="CustomCellsOrange 2 2 2 2 2 7" xfId="7845" xr:uid="{00000000-0005-0000-0000-0000F5420000}"/>
    <cellStyle name="CustomCellsOrange 2 2 2 2 2 8" xfId="15958" xr:uid="{00000000-0005-0000-0000-0000F6420000}"/>
    <cellStyle name="CustomCellsOrange 2 2 2 2 2 9" xfId="8147" xr:uid="{00000000-0005-0000-0000-0000F7420000}"/>
    <cellStyle name="CustomCellsOrange 2 2 2 2 3" xfId="2818" xr:uid="{00000000-0005-0000-0000-0000F8420000}"/>
    <cellStyle name="CustomCellsOrange 2 2 2 2 3 10" xfId="28327" xr:uid="{00000000-0005-0000-0000-0000F9420000}"/>
    <cellStyle name="CustomCellsOrange 2 2 2 2 3 11" xfId="32150" xr:uid="{00000000-0005-0000-0000-0000FA420000}"/>
    <cellStyle name="CustomCellsOrange 2 2 2 2 3 12" xfId="36057" xr:uid="{00000000-0005-0000-0000-0000FB420000}"/>
    <cellStyle name="CustomCellsOrange 2 2 2 2 3 13" xfId="39847" xr:uid="{00000000-0005-0000-0000-0000FC420000}"/>
    <cellStyle name="CustomCellsOrange 2 2 2 2 3 2" xfId="5119" xr:uid="{00000000-0005-0000-0000-0000FD420000}"/>
    <cellStyle name="CustomCellsOrange 2 2 2 2 3 2 10" xfId="42103" xr:uid="{00000000-0005-0000-0000-0000FE420000}"/>
    <cellStyle name="CustomCellsOrange 2 2 2 2 3 2 2" xfId="10647" xr:uid="{00000000-0005-0000-0000-0000FF420000}"/>
    <cellStyle name="CustomCellsOrange 2 2 2 2 3 2 3" xfId="14554" xr:uid="{00000000-0005-0000-0000-000000430000}"/>
    <cellStyle name="CustomCellsOrange 2 2 2 2 3 2 4" xfId="18646" xr:uid="{00000000-0005-0000-0000-000001430000}"/>
    <cellStyle name="CustomCellsOrange 2 2 2 2 3 2 5" xfId="22576" xr:uid="{00000000-0005-0000-0000-000002430000}"/>
    <cellStyle name="CustomCellsOrange 2 2 2 2 3 2 6" xfId="26602" xr:uid="{00000000-0005-0000-0000-000003430000}"/>
    <cellStyle name="CustomCellsOrange 2 2 2 2 3 2 7" xfId="30591" xr:uid="{00000000-0005-0000-0000-000004430000}"/>
    <cellStyle name="CustomCellsOrange 2 2 2 2 3 2 8" xfId="34422" xr:uid="{00000000-0005-0000-0000-000005430000}"/>
    <cellStyle name="CustomCellsOrange 2 2 2 2 3 2 9" xfId="38313" xr:uid="{00000000-0005-0000-0000-000006430000}"/>
    <cellStyle name="CustomCellsOrange 2 2 2 2 3 3" xfId="4491" xr:uid="{00000000-0005-0000-0000-000007430000}"/>
    <cellStyle name="CustomCellsOrange 2 2 2 2 3 3 10" xfId="41475" xr:uid="{00000000-0005-0000-0000-000008430000}"/>
    <cellStyle name="CustomCellsOrange 2 2 2 2 3 3 2" xfId="10019" xr:uid="{00000000-0005-0000-0000-000009430000}"/>
    <cellStyle name="CustomCellsOrange 2 2 2 2 3 3 3" xfId="13926" xr:uid="{00000000-0005-0000-0000-00000A430000}"/>
    <cellStyle name="CustomCellsOrange 2 2 2 2 3 3 4" xfId="18018" xr:uid="{00000000-0005-0000-0000-00000B430000}"/>
    <cellStyle name="CustomCellsOrange 2 2 2 2 3 3 5" xfId="21948" xr:uid="{00000000-0005-0000-0000-00000C430000}"/>
    <cellStyle name="CustomCellsOrange 2 2 2 2 3 3 6" xfId="25974" xr:uid="{00000000-0005-0000-0000-00000D430000}"/>
    <cellStyle name="CustomCellsOrange 2 2 2 2 3 3 7" xfId="29963" xr:uid="{00000000-0005-0000-0000-00000E430000}"/>
    <cellStyle name="CustomCellsOrange 2 2 2 2 3 3 8" xfId="33794" xr:uid="{00000000-0005-0000-0000-00000F430000}"/>
    <cellStyle name="CustomCellsOrange 2 2 2 2 3 3 9" xfId="37685" xr:uid="{00000000-0005-0000-0000-000010430000}"/>
    <cellStyle name="CustomCellsOrange 2 2 2 2 3 4" xfId="6200" xr:uid="{00000000-0005-0000-0000-000011430000}"/>
    <cellStyle name="CustomCellsOrange 2 2 2 2 3 4 10" xfId="43178" xr:uid="{00000000-0005-0000-0000-000012430000}"/>
    <cellStyle name="CustomCellsOrange 2 2 2 2 3 4 2" xfId="11729" xr:uid="{00000000-0005-0000-0000-000013430000}"/>
    <cellStyle name="CustomCellsOrange 2 2 2 2 3 4 3" xfId="15633" xr:uid="{00000000-0005-0000-0000-000014430000}"/>
    <cellStyle name="CustomCellsOrange 2 2 2 2 3 4 4" xfId="19727" xr:uid="{00000000-0005-0000-0000-000015430000}"/>
    <cellStyle name="CustomCellsOrange 2 2 2 2 3 4 5" xfId="23654" xr:uid="{00000000-0005-0000-0000-000016430000}"/>
    <cellStyle name="CustomCellsOrange 2 2 2 2 3 4 6" xfId="27681" xr:uid="{00000000-0005-0000-0000-000017430000}"/>
    <cellStyle name="CustomCellsOrange 2 2 2 2 3 4 7" xfId="31666" xr:uid="{00000000-0005-0000-0000-000018430000}"/>
    <cellStyle name="CustomCellsOrange 2 2 2 2 3 4 8" xfId="35499" xr:uid="{00000000-0005-0000-0000-000019430000}"/>
    <cellStyle name="CustomCellsOrange 2 2 2 2 3 4 9" xfId="39388" xr:uid="{00000000-0005-0000-0000-00001A430000}"/>
    <cellStyle name="CustomCellsOrange 2 2 2 2 3 5" xfId="8353" xr:uid="{00000000-0005-0000-0000-00001B430000}"/>
    <cellStyle name="CustomCellsOrange 2 2 2 2 3 6" xfId="12269" xr:uid="{00000000-0005-0000-0000-00001C430000}"/>
    <cellStyle name="CustomCellsOrange 2 2 2 2 3 7" xfId="16362" xr:uid="{00000000-0005-0000-0000-00001D430000}"/>
    <cellStyle name="CustomCellsOrange 2 2 2 2 3 8" xfId="20305" xr:uid="{00000000-0005-0000-0000-00001E430000}"/>
    <cellStyle name="CustomCellsOrange 2 2 2 2 3 9" xfId="24323" xr:uid="{00000000-0005-0000-0000-00001F430000}"/>
    <cellStyle name="CustomCellsOrange 2 2 2 2 4" xfId="3763" xr:uid="{00000000-0005-0000-0000-000020430000}"/>
    <cellStyle name="CustomCellsOrange 2 2 2 2 4 10" xfId="40747" xr:uid="{00000000-0005-0000-0000-000021430000}"/>
    <cellStyle name="CustomCellsOrange 2 2 2 2 4 2" xfId="9291" xr:uid="{00000000-0005-0000-0000-000022430000}"/>
    <cellStyle name="CustomCellsOrange 2 2 2 2 4 3" xfId="13198" xr:uid="{00000000-0005-0000-0000-000023430000}"/>
    <cellStyle name="CustomCellsOrange 2 2 2 2 4 4" xfId="17290" xr:uid="{00000000-0005-0000-0000-000024430000}"/>
    <cellStyle name="CustomCellsOrange 2 2 2 2 4 5" xfId="21220" xr:uid="{00000000-0005-0000-0000-000025430000}"/>
    <cellStyle name="CustomCellsOrange 2 2 2 2 4 6" xfId="25246" xr:uid="{00000000-0005-0000-0000-000026430000}"/>
    <cellStyle name="CustomCellsOrange 2 2 2 2 4 7" xfId="29235" xr:uid="{00000000-0005-0000-0000-000027430000}"/>
    <cellStyle name="CustomCellsOrange 2 2 2 2 4 8" xfId="33066" xr:uid="{00000000-0005-0000-0000-000028430000}"/>
    <cellStyle name="CustomCellsOrange 2 2 2 2 4 9" xfId="36957" xr:uid="{00000000-0005-0000-0000-000029430000}"/>
    <cellStyle name="CustomCellsOrange 2 2 2 2 5" xfId="4191" xr:uid="{00000000-0005-0000-0000-00002A430000}"/>
    <cellStyle name="CustomCellsOrange 2 2 2 2 5 10" xfId="41175" xr:uid="{00000000-0005-0000-0000-00002B430000}"/>
    <cellStyle name="CustomCellsOrange 2 2 2 2 5 2" xfId="9719" xr:uid="{00000000-0005-0000-0000-00002C430000}"/>
    <cellStyle name="CustomCellsOrange 2 2 2 2 5 3" xfId="13626" xr:uid="{00000000-0005-0000-0000-00002D430000}"/>
    <cellStyle name="CustomCellsOrange 2 2 2 2 5 4" xfId="17718" xr:uid="{00000000-0005-0000-0000-00002E430000}"/>
    <cellStyle name="CustomCellsOrange 2 2 2 2 5 5" xfId="21648" xr:uid="{00000000-0005-0000-0000-00002F430000}"/>
    <cellStyle name="CustomCellsOrange 2 2 2 2 5 6" xfId="25674" xr:uid="{00000000-0005-0000-0000-000030430000}"/>
    <cellStyle name="CustomCellsOrange 2 2 2 2 5 7" xfId="29663" xr:uid="{00000000-0005-0000-0000-000031430000}"/>
    <cellStyle name="CustomCellsOrange 2 2 2 2 5 8" xfId="33494" xr:uid="{00000000-0005-0000-0000-000032430000}"/>
    <cellStyle name="CustomCellsOrange 2 2 2 2 5 9" xfId="37385" xr:uid="{00000000-0005-0000-0000-000033430000}"/>
    <cellStyle name="CustomCellsOrange 2 2 2 2 6" xfId="3330" xr:uid="{00000000-0005-0000-0000-000034430000}"/>
    <cellStyle name="CustomCellsOrange 2 2 2 2 6 10" xfId="40359" xr:uid="{00000000-0005-0000-0000-000035430000}"/>
    <cellStyle name="CustomCellsOrange 2 2 2 2 6 2" xfId="8865" xr:uid="{00000000-0005-0000-0000-000036430000}"/>
    <cellStyle name="CustomCellsOrange 2 2 2 2 6 3" xfId="12781" xr:uid="{00000000-0005-0000-0000-000037430000}"/>
    <cellStyle name="CustomCellsOrange 2 2 2 2 6 4" xfId="16874" xr:uid="{00000000-0005-0000-0000-000038430000}"/>
    <cellStyle name="CustomCellsOrange 2 2 2 2 6 5" xfId="20817" xr:uid="{00000000-0005-0000-0000-000039430000}"/>
    <cellStyle name="CustomCellsOrange 2 2 2 2 6 6" xfId="24835" xr:uid="{00000000-0005-0000-0000-00003A430000}"/>
    <cellStyle name="CustomCellsOrange 2 2 2 2 6 7" xfId="28839" xr:uid="{00000000-0005-0000-0000-00003B430000}"/>
    <cellStyle name="CustomCellsOrange 2 2 2 2 6 8" xfId="32662" xr:uid="{00000000-0005-0000-0000-00003C430000}"/>
    <cellStyle name="CustomCellsOrange 2 2 2 2 6 9" xfId="36569" xr:uid="{00000000-0005-0000-0000-00003D430000}"/>
    <cellStyle name="CustomCellsOrange 2 2 2 2 7" xfId="5745" xr:uid="{00000000-0005-0000-0000-00003E430000}"/>
    <cellStyle name="CustomCellsOrange 2 2 2 2 7 10" xfId="42727" xr:uid="{00000000-0005-0000-0000-00003F430000}"/>
    <cellStyle name="CustomCellsOrange 2 2 2 2 7 2" xfId="11273" xr:uid="{00000000-0005-0000-0000-000040430000}"/>
    <cellStyle name="CustomCellsOrange 2 2 2 2 7 3" xfId="15178" xr:uid="{00000000-0005-0000-0000-000041430000}"/>
    <cellStyle name="CustomCellsOrange 2 2 2 2 7 4" xfId="19272" xr:uid="{00000000-0005-0000-0000-000042430000}"/>
    <cellStyle name="CustomCellsOrange 2 2 2 2 7 5" xfId="23200" xr:uid="{00000000-0005-0000-0000-000043430000}"/>
    <cellStyle name="CustomCellsOrange 2 2 2 2 7 6" xfId="27226" xr:uid="{00000000-0005-0000-0000-000044430000}"/>
    <cellStyle name="CustomCellsOrange 2 2 2 2 7 7" xfId="31215" xr:uid="{00000000-0005-0000-0000-000045430000}"/>
    <cellStyle name="CustomCellsOrange 2 2 2 2 7 8" xfId="35046" xr:uid="{00000000-0005-0000-0000-000046430000}"/>
    <cellStyle name="CustomCellsOrange 2 2 2 2 7 9" xfId="38937" xr:uid="{00000000-0005-0000-0000-000047430000}"/>
    <cellStyle name="CustomCellsOrange 2 2 2 2 8" xfId="7846" xr:uid="{00000000-0005-0000-0000-000048430000}"/>
    <cellStyle name="CustomCellsOrange 2 2 2 2 9" xfId="15959" xr:uid="{00000000-0005-0000-0000-000049430000}"/>
    <cellStyle name="CustomCellsOrange 2 2 2 3" xfId="2817" xr:uid="{00000000-0005-0000-0000-00004A430000}"/>
    <cellStyle name="CustomCellsOrange 2 2 2 3 10" xfId="28326" xr:uid="{00000000-0005-0000-0000-00004B430000}"/>
    <cellStyle name="CustomCellsOrange 2 2 2 3 11" xfId="32149" xr:uid="{00000000-0005-0000-0000-00004C430000}"/>
    <cellStyle name="CustomCellsOrange 2 2 2 3 12" xfId="36056" xr:uid="{00000000-0005-0000-0000-00004D430000}"/>
    <cellStyle name="CustomCellsOrange 2 2 2 3 13" xfId="39846" xr:uid="{00000000-0005-0000-0000-00004E430000}"/>
    <cellStyle name="CustomCellsOrange 2 2 2 3 2" xfId="5118" xr:uid="{00000000-0005-0000-0000-00004F430000}"/>
    <cellStyle name="CustomCellsOrange 2 2 2 3 2 10" xfId="42102" xr:uid="{00000000-0005-0000-0000-000050430000}"/>
    <cellStyle name="CustomCellsOrange 2 2 2 3 2 2" xfId="10646" xr:uid="{00000000-0005-0000-0000-000051430000}"/>
    <cellStyle name="CustomCellsOrange 2 2 2 3 2 3" xfId="14553" xr:uid="{00000000-0005-0000-0000-000052430000}"/>
    <cellStyle name="CustomCellsOrange 2 2 2 3 2 4" xfId="18645" xr:uid="{00000000-0005-0000-0000-000053430000}"/>
    <cellStyle name="CustomCellsOrange 2 2 2 3 2 5" xfId="22575" xr:uid="{00000000-0005-0000-0000-000054430000}"/>
    <cellStyle name="CustomCellsOrange 2 2 2 3 2 6" xfId="26601" xr:uid="{00000000-0005-0000-0000-000055430000}"/>
    <cellStyle name="CustomCellsOrange 2 2 2 3 2 7" xfId="30590" xr:uid="{00000000-0005-0000-0000-000056430000}"/>
    <cellStyle name="CustomCellsOrange 2 2 2 3 2 8" xfId="34421" xr:uid="{00000000-0005-0000-0000-000057430000}"/>
    <cellStyle name="CustomCellsOrange 2 2 2 3 2 9" xfId="38312" xr:uid="{00000000-0005-0000-0000-000058430000}"/>
    <cellStyle name="CustomCellsOrange 2 2 2 3 3" xfId="4490" xr:uid="{00000000-0005-0000-0000-000059430000}"/>
    <cellStyle name="CustomCellsOrange 2 2 2 3 3 10" xfId="41474" xr:uid="{00000000-0005-0000-0000-00005A430000}"/>
    <cellStyle name="CustomCellsOrange 2 2 2 3 3 2" xfId="10018" xr:uid="{00000000-0005-0000-0000-00005B430000}"/>
    <cellStyle name="CustomCellsOrange 2 2 2 3 3 3" xfId="13925" xr:uid="{00000000-0005-0000-0000-00005C430000}"/>
    <cellStyle name="CustomCellsOrange 2 2 2 3 3 4" xfId="18017" xr:uid="{00000000-0005-0000-0000-00005D430000}"/>
    <cellStyle name="CustomCellsOrange 2 2 2 3 3 5" xfId="21947" xr:uid="{00000000-0005-0000-0000-00005E430000}"/>
    <cellStyle name="CustomCellsOrange 2 2 2 3 3 6" xfId="25973" xr:uid="{00000000-0005-0000-0000-00005F430000}"/>
    <cellStyle name="CustomCellsOrange 2 2 2 3 3 7" xfId="29962" xr:uid="{00000000-0005-0000-0000-000060430000}"/>
    <cellStyle name="CustomCellsOrange 2 2 2 3 3 8" xfId="33793" xr:uid="{00000000-0005-0000-0000-000061430000}"/>
    <cellStyle name="CustomCellsOrange 2 2 2 3 3 9" xfId="37684" xr:uid="{00000000-0005-0000-0000-000062430000}"/>
    <cellStyle name="CustomCellsOrange 2 2 2 3 4" xfId="6199" xr:uid="{00000000-0005-0000-0000-000063430000}"/>
    <cellStyle name="CustomCellsOrange 2 2 2 3 4 10" xfId="43177" xr:uid="{00000000-0005-0000-0000-000064430000}"/>
    <cellStyle name="CustomCellsOrange 2 2 2 3 4 2" xfId="11728" xr:uid="{00000000-0005-0000-0000-000065430000}"/>
    <cellStyle name="CustomCellsOrange 2 2 2 3 4 3" xfId="15632" xr:uid="{00000000-0005-0000-0000-000066430000}"/>
    <cellStyle name="CustomCellsOrange 2 2 2 3 4 4" xfId="19726" xr:uid="{00000000-0005-0000-0000-000067430000}"/>
    <cellStyle name="CustomCellsOrange 2 2 2 3 4 5" xfId="23653" xr:uid="{00000000-0005-0000-0000-000068430000}"/>
    <cellStyle name="CustomCellsOrange 2 2 2 3 4 6" xfId="27680" xr:uid="{00000000-0005-0000-0000-000069430000}"/>
    <cellStyle name="CustomCellsOrange 2 2 2 3 4 7" xfId="31665" xr:uid="{00000000-0005-0000-0000-00006A430000}"/>
    <cellStyle name="CustomCellsOrange 2 2 2 3 4 8" xfId="35498" xr:uid="{00000000-0005-0000-0000-00006B430000}"/>
    <cellStyle name="CustomCellsOrange 2 2 2 3 4 9" xfId="39387" xr:uid="{00000000-0005-0000-0000-00006C430000}"/>
    <cellStyle name="CustomCellsOrange 2 2 2 3 5" xfId="8352" xr:uid="{00000000-0005-0000-0000-00006D430000}"/>
    <cellStyle name="CustomCellsOrange 2 2 2 3 6" xfId="12268" xr:uid="{00000000-0005-0000-0000-00006E430000}"/>
    <cellStyle name="CustomCellsOrange 2 2 2 3 7" xfId="16361" xr:uid="{00000000-0005-0000-0000-00006F430000}"/>
    <cellStyle name="CustomCellsOrange 2 2 2 3 8" xfId="20304" xr:uid="{00000000-0005-0000-0000-000070430000}"/>
    <cellStyle name="CustomCellsOrange 2 2 2 3 9" xfId="24322" xr:uid="{00000000-0005-0000-0000-000071430000}"/>
    <cellStyle name="CustomCellsOrange 2 2 2 4" xfId="3762" xr:uid="{00000000-0005-0000-0000-000072430000}"/>
    <cellStyle name="CustomCellsOrange 2 2 2 4 10" xfId="40746" xr:uid="{00000000-0005-0000-0000-000073430000}"/>
    <cellStyle name="CustomCellsOrange 2 2 2 4 2" xfId="9290" xr:uid="{00000000-0005-0000-0000-000074430000}"/>
    <cellStyle name="CustomCellsOrange 2 2 2 4 3" xfId="13197" xr:uid="{00000000-0005-0000-0000-000075430000}"/>
    <cellStyle name="CustomCellsOrange 2 2 2 4 4" xfId="17289" xr:uid="{00000000-0005-0000-0000-000076430000}"/>
    <cellStyle name="CustomCellsOrange 2 2 2 4 5" xfId="21219" xr:uid="{00000000-0005-0000-0000-000077430000}"/>
    <cellStyle name="CustomCellsOrange 2 2 2 4 6" xfId="25245" xr:uid="{00000000-0005-0000-0000-000078430000}"/>
    <cellStyle name="CustomCellsOrange 2 2 2 4 7" xfId="29234" xr:uid="{00000000-0005-0000-0000-000079430000}"/>
    <cellStyle name="CustomCellsOrange 2 2 2 4 8" xfId="33065" xr:uid="{00000000-0005-0000-0000-00007A430000}"/>
    <cellStyle name="CustomCellsOrange 2 2 2 4 9" xfId="36956" xr:uid="{00000000-0005-0000-0000-00007B430000}"/>
    <cellStyle name="CustomCellsOrange 2 2 2 5" xfId="4192" xr:uid="{00000000-0005-0000-0000-00007C430000}"/>
    <cellStyle name="CustomCellsOrange 2 2 2 5 10" xfId="41176" xr:uid="{00000000-0005-0000-0000-00007D430000}"/>
    <cellStyle name="CustomCellsOrange 2 2 2 5 2" xfId="9720" xr:uid="{00000000-0005-0000-0000-00007E430000}"/>
    <cellStyle name="CustomCellsOrange 2 2 2 5 3" xfId="13627" xr:uid="{00000000-0005-0000-0000-00007F430000}"/>
    <cellStyle name="CustomCellsOrange 2 2 2 5 4" xfId="17719" xr:uid="{00000000-0005-0000-0000-000080430000}"/>
    <cellStyle name="CustomCellsOrange 2 2 2 5 5" xfId="21649" xr:uid="{00000000-0005-0000-0000-000081430000}"/>
    <cellStyle name="CustomCellsOrange 2 2 2 5 6" xfId="25675" xr:uid="{00000000-0005-0000-0000-000082430000}"/>
    <cellStyle name="CustomCellsOrange 2 2 2 5 7" xfId="29664" xr:uid="{00000000-0005-0000-0000-000083430000}"/>
    <cellStyle name="CustomCellsOrange 2 2 2 5 8" xfId="33495" xr:uid="{00000000-0005-0000-0000-000084430000}"/>
    <cellStyle name="CustomCellsOrange 2 2 2 5 9" xfId="37386" xr:uid="{00000000-0005-0000-0000-000085430000}"/>
    <cellStyle name="CustomCellsOrange 2 2 2 6" xfId="3329" xr:uid="{00000000-0005-0000-0000-000086430000}"/>
    <cellStyle name="CustomCellsOrange 2 2 2 6 10" xfId="40358" xr:uid="{00000000-0005-0000-0000-000087430000}"/>
    <cellStyle name="CustomCellsOrange 2 2 2 6 2" xfId="8864" xr:uid="{00000000-0005-0000-0000-000088430000}"/>
    <cellStyle name="CustomCellsOrange 2 2 2 6 3" xfId="12780" xr:uid="{00000000-0005-0000-0000-000089430000}"/>
    <cellStyle name="CustomCellsOrange 2 2 2 6 4" xfId="16873" xr:uid="{00000000-0005-0000-0000-00008A430000}"/>
    <cellStyle name="CustomCellsOrange 2 2 2 6 5" xfId="20816" xr:uid="{00000000-0005-0000-0000-00008B430000}"/>
    <cellStyle name="CustomCellsOrange 2 2 2 6 6" xfId="24834" xr:uid="{00000000-0005-0000-0000-00008C430000}"/>
    <cellStyle name="CustomCellsOrange 2 2 2 6 7" xfId="28838" xr:uid="{00000000-0005-0000-0000-00008D430000}"/>
    <cellStyle name="CustomCellsOrange 2 2 2 6 8" xfId="32661" xr:uid="{00000000-0005-0000-0000-00008E430000}"/>
    <cellStyle name="CustomCellsOrange 2 2 2 6 9" xfId="36568" xr:uid="{00000000-0005-0000-0000-00008F430000}"/>
    <cellStyle name="CustomCellsOrange 2 2 2 7" xfId="5744" xr:uid="{00000000-0005-0000-0000-000090430000}"/>
    <cellStyle name="CustomCellsOrange 2 2 2 7 10" xfId="42726" xr:uid="{00000000-0005-0000-0000-000091430000}"/>
    <cellStyle name="CustomCellsOrange 2 2 2 7 2" xfId="11272" xr:uid="{00000000-0005-0000-0000-000092430000}"/>
    <cellStyle name="CustomCellsOrange 2 2 2 7 3" xfId="15177" xr:uid="{00000000-0005-0000-0000-000093430000}"/>
    <cellStyle name="CustomCellsOrange 2 2 2 7 4" xfId="19271" xr:uid="{00000000-0005-0000-0000-000094430000}"/>
    <cellStyle name="CustomCellsOrange 2 2 2 7 5" xfId="23199" xr:uid="{00000000-0005-0000-0000-000095430000}"/>
    <cellStyle name="CustomCellsOrange 2 2 2 7 6" xfId="27225" xr:uid="{00000000-0005-0000-0000-000096430000}"/>
    <cellStyle name="CustomCellsOrange 2 2 2 7 7" xfId="31214" xr:uid="{00000000-0005-0000-0000-000097430000}"/>
    <cellStyle name="CustomCellsOrange 2 2 2 7 8" xfId="35045" xr:uid="{00000000-0005-0000-0000-000098430000}"/>
    <cellStyle name="CustomCellsOrange 2 2 2 7 9" xfId="38936" xr:uid="{00000000-0005-0000-0000-000099430000}"/>
    <cellStyle name="CustomCellsOrange 2 2 2 8" xfId="7847" xr:uid="{00000000-0005-0000-0000-00009A430000}"/>
    <cellStyle name="CustomCellsOrange 2 2 2 9" xfId="15960" xr:uid="{00000000-0005-0000-0000-00009B430000}"/>
    <cellStyle name="CustomCellsOrange 2 2 3" xfId="367" xr:uid="{00000000-0005-0000-0000-00009C430000}"/>
    <cellStyle name="CustomCellsOrange 2 2 3 10" xfId="6566" xr:uid="{00000000-0005-0000-0000-00009D430000}"/>
    <cellStyle name="CustomCellsOrange 2 2 3 11" xfId="19547" xr:uid="{00000000-0005-0000-0000-00009E430000}"/>
    <cellStyle name="CustomCellsOrange 2 2 3 2" xfId="368" xr:uid="{00000000-0005-0000-0000-00009F430000}"/>
    <cellStyle name="CustomCellsOrange 2 2 3 2 10" xfId="7228" xr:uid="{00000000-0005-0000-0000-0000A0430000}"/>
    <cellStyle name="CustomCellsOrange 2 2 3 2 2" xfId="2821" xr:uid="{00000000-0005-0000-0000-0000A1430000}"/>
    <cellStyle name="CustomCellsOrange 2 2 3 2 2 10" xfId="28330" xr:uid="{00000000-0005-0000-0000-0000A2430000}"/>
    <cellStyle name="CustomCellsOrange 2 2 3 2 2 11" xfId="32153" xr:uid="{00000000-0005-0000-0000-0000A3430000}"/>
    <cellStyle name="CustomCellsOrange 2 2 3 2 2 12" xfId="36060" xr:uid="{00000000-0005-0000-0000-0000A4430000}"/>
    <cellStyle name="CustomCellsOrange 2 2 3 2 2 13" xfId="39850" xr:uid="{00000000-0005-0000-0000-0000A5430000}"/>
    <cellStyle name="CustomCellsOrange 2 2 3 2 2 2" xfId="5122" xr:uid="{00000000-0005-0000-0000-0000A6430000}"/>
    <cellStyle name="CustomCellsOrange 2 2 3 2 2 2 10" xfId="42106" xr:uid="{00000000-0005-0000-0000-0000A7430000}"/>
    <cellStyle name="CustomCellsOrange 2 2 3 2 2 2 2" xfId="10650" xr:uid="{00000000-0005-0000-0000-0000A8430000}"/>
    <cellStyle name="CustomCellsOrange 2 2 3 2 2 2 3" xfId="14557" xr:uid="{00000000-0005-0000-0000-0000A9430000}"/>
    <cellStyle name="CustomCellsOrange 2 2 3 2 2 2 4" xfId="18649" xr:uid="{00000000-0005-0000-0000-0000AA430000}"/>
    <cellStyle name="CustomCellsOrange 2 2 3 2 2 2 5" xfId="22579" xr:uid="{00000000-0005-0000-0000-0000AB430000}"/>
    <cellStyle name="CustomCellsOrange 2 2 3 2 2 2 6" xfId="26605" xr:uid="{00000000-0005-0000-0000-0000AC430000}"/>
    <cellStyle name="CustomCellsOrange 2 2 3 2 2 2 7" xfId="30594" xr:uid="{00000000-0005-0000-0000-0000AD430000}"/>
    <cellStyle name="CustomCellsOrange 2 2 3 2 2 2 8" xfId="34425" xr:uid="{00000000-0005-0000-0000-0000AE430000}"/>
    <cellStyle name="CustomCellsOrange 2 2 3 2 2 2 9" xfId="38316" xr:uid="{00000000-0005-0000-0000-0000AF430000}"/>
    <cellStyle name="CustomCellsOrange 2 2 3 2 2 3" xfId="4494" xr:uid="{00000000-0005-0000-0000-0000B0430000}"/>
    <cellStyle name="CustomCellsOrange 2 2 3 2 2 3 10" xfId="41478" xr:uid="{00000000-0005-0000-0000-0000B1430000}"/>
    <cellStyle name="CustomCellsOrange 2 2 3 2 2 3 2" xfId="10022" xr:uid="{00000000-0005-0000-0000-0000B2430000}"/>
    <cellStyle name="CustomCellsOrange 2 2 3 2 2 3 3" xfId="13929" xr:uid="{00000000-0005-0000-0000-0000B3430000}"/>
    <cellStyle name="CustomCellsOrange 2 2 3 2 2 3 4" xfId="18021" xr:uid="{00000000-0005-0000-0000-0000B4430000}"/>
    <cellStyle name="CustomCellsOrange 2 2 3 2 2 3 5" xfId="21951" xr:uid="{00000000-0005-0000-0000-0000B5430000}"/>
    <cellStyle name="CustomCellsOrange 2 2 3 2 2 3 6" xfId="25977" xr:uid="{00000000-0005-0000-0000-0000B6430000}"/>
    <cellStyle name="CustomCellsOrange 2 2 3 2 2 3 7" xfId="29966" xr:uid="{00000000-0005-0000-0000-0000B7430000}"/>
    <cellStyle name="CustomCellsOrange 2 2 3 2 2 3 8" xfId="33797" xr:uid="{00000000-0005-0000-0000-0000B8430000}"/>
    <cellStyle name="CustomCellsOrange 2 2 3 2 2 3 9" xfId="37688" xr:uid="{00000000-0005-0000-0000-0000B9430000}"/>
    <cellStyle name="CustomCellsOrange 2 2 3 2 2 4" xfId="6203" xr:uid="{00000000-0005-0000-0000-0000BA430000}"/>
    <cellStyle name="CustomCellsOrange 2 2 3 2 2 4 10" xfId="43181" xr:uid="{00000000-0005-0000-0000-0000BB430000}"/>
    <cellStyle name="CustomCellsOrange 2 2 3 2 2 4 2" xfId="11732" xr:uid="{00000000-0005-0000-0000-0000BC430000}"/>
    <cellStyle name="CustomCellsOrange 2 2 3 2 2 4 3" xfId="15636" xr:uid="{00000000-0005-0000-0000-0000BD430000}"/>
    <cellStyle name="CustomCellsOrange 2 2 3 2 2 4 4" xfId="19730" xr:uid="{00000000-0005-0000-0000-0000BE430000}"/>
    <cellStyle name="CustomCellsOrange 2 2 3 2 2 4 5" xfId="23657" xr:uid="{00000000-0005-0000-0000-0000BF430000}"/>
    <cellStyle name="CustomCellsOrange 2 2 3 2 2 4 6" xfId="27684" xr:uid="{00000000-0005-0000-0000-0000C0430000}"/>
    <cellStyle name="CustomCellsOrange 2 2 3 2 2 4 7" xfId="31669" xr:uid="{00000000-0005-0000-0000-0000C1430000}"/>
    <cellStyle name="CustomCellsOrange 2 2 3 2 2 4 8" xfId="35502" xr:uid="{00000000-0005-0000-0000-0000C2430000}"/>
    <cellStyle name="CustomCellsOrange 2 2 3 2 2 4 9" xfId="39391" xr:uid="{00000000-0005-0000-0000-0000C3430000}"/>
    <cellStyle name="CustomCellsOrange 2 2 3 2 2 5" xfId="8356" xr:uid="{00000000-0005-0000-0000-0000C4430000}"/>
    <cellStyle name="CustomCellsOrange 2 2 3 2 2 6" xfId="12272" xr:uid="{00000000-0005-0000-0000-0000C5430000}"/>
    <cellStyle name="CustomCellsOrange 2 2 3 2 2 7" xfId="16365" xr:uid="{00000000-0005-0000-0000-0000C6430000}"/>
    <cellStyle name="CustomCellsOrange 2 2 3 2 2 8" xfId="20308" xr:uid="{00000000-0005-0000-0000-0000C7430000}"/>
    <cellStyle name="CustomCellsOrange 2 2 3 2 2 9" xfId="24326" xr:uid="{00000000-0005-0000-0000-0000C8430000}"/>
    <cellStyle name="CustomCellsOrange 2 2 3 2 3" xfId="3766" xr:uid="{00000000-0005-0000-0000-0000C9430000}"/>
    <cellStyle name="CustomCellsOrange 2 2 3 2 3 10" xfId="40750" xr:uid="{00000000-0005-0000-0000-0000CA430000}"/>
    <cellStyle name="CustomCellsOrange 2 2 3 2 3 2" xfId="9294" xr:uid="{00000000-0005-0000-0000-0000CB430000}"/>
    <cellStyle name="CustomCellsOrange 2 2 3 2 3 3" xfId="13201" xr:uid="{00000000-0005-0000-0000-0000CC430000}"/>
    <cellStyle name="CustomCellsOrange 2 2 3 2 3 4" xfId="17293" xr:uid="{00000000-0005-0000-0000-0000CD430000}"/>
    <cellStyle name="CustomCellsOrange 2 2 3 2 3 5" xfId="21223" xr:uid="{00000000-0005-0000-0000-0000CE430000}"/>
    <cellStyle name="CustomCellsOrange 2 2 3 2 3 6" xfId="25249" xr:uid="{00000000-0005-0000-0000-0000CF430000}"/>
    <cellStyle name="CustomCellsOrange 2 2 3 2 3 7" xfId="29238" xr:uid="{00000000-0005-0000-0000-0000D0430000}"/>
    <cellStyle name="CustomCellsOrange 2 2 3 2 3 8" xfId="33069" xr:uid="{00000000-0005-0000-0000-0000D1430000}"/>
    <cellStyle name="CustomCellsOrange 2 2 3 2 3 9" xfId="36960" xr:uid="{00000000-0005-0000-0000-0000D2430000}"/>
    <cellStyle name="CustomCellsOrange 2 2 3 2 4" xfId="4188" xr:uid="{00000000-0005-0000-0000-0000D3430000}"/>
    <cellStyle name="CustomCellsOrange 2 2 3 2 4 10" xfId="41172" xr:uid="{00000000-0005-0000-0000-0000D4430000}"/>
    <cellStyle name="CustomCellsOrange 2 2 3 2 4 2" xfId="9716" xr:uid="{00000000-0005-0000-0000-0000D5430000}"/>
    <cellStyle name="CustomCellsOrange 2 2 3 2 4 3" xfId="13623" xr:uid="{00000000-0005-0000-0000-0000D6430000}"/>
    <cellStyle name="CustomCellsOrange 2 2 3 2 4 4" xfId="17715" xr:uid="{00000000-0005-0000-0000-0000D7430000}"/>
    <cellStyle name="CustomCellsOrange 2 2 3 2 4 5" xfId="21645" xr:uid="{00000000-0005-0000-0000-0000D8430000}"/>
    <cellStyle name="CustomCellsOrange 2 2 3 2 4 6" xfId="25671" xr:uid="{00000000-0005-0000-0000-0000D9430000}"/>
    <cellStyle name="CustomCellsOrange 2 2 3 2 4 7" xfId="29660" xr:uid="{00000000-0005-0000-0000-0000DA430000}"/>
    <cellStyle name="CustomCellsOrange 2 2 3 2 4 8" xfId="33491" xr:uid="{00000000-0005-0000-0000-0000DB430000}"/>
    <cellStyle name="CustomCellsOrange 2 2 3 2 4 9" xfId="37382" xr:uid="{00000000-0005-0000-0000-0000DC430000}"/>
    <cellStyle name="CustomCellsOrange 2 2 3 2 5" xfId="3333" xr:uid="{00000000-0005-0000-0000-0000DD430000}"/>
    <cellStyle name="CustomCellsOrange 2 2 3 2 5 10" xfId="40362" xr:uid="{00000000-0005-0000-0000-0000DE430000}"/>
    <cellStyle name="CustomCellsOrange 2 2 3 2 5 2" xfId="8868" xr:uid="{00000000-0005-0000-0000-0000DF430000}"/>
    <cellStyle name="CustomCellsOrange 2 2 3 2 5 3" xfId="12784" xr:uid="{00000000-0005-0000-0000-0000E0430000}"/>
    <cellStyle name="CustomCellsOrange 2 2 3 2 5 4" xfId="16877" xr:uid="{00000000-0005-0000-0000-0000E1430000}"/>
    <cellStyle name="CustomCellsOrange 2 2 3 2 5 5" xfId="20820" xr:uid="{00000000-0005-0000-0000-0000E2430000}"/>
    <cellStyle name="CustomCellsOrange 2 2 3 2 5 6" xfId="24838" xr:uid="{00000000-0005-0000-0000-0000E3430000}"/>
    <cellStyle name="CustomCellsOrange 2 2 3 2 5 7" xfId="28842" xr:uid="{00000000-0005-0000-0000-0000E4430000}"/>
    <cellStyle name="CustomCellsOrange 2 2 3 2 5 8" xfId="32665" xr:uid="{00000000-0005-0000-0000-0000E5430000}"/>
    <cellStyle name="CustomCellsOrange 2 2 3 2 5 9" xfId="36572" xr:uid="{00000000-0005-0000-0000-0000E6430000}"/>
    <cellStyle name="CustomCellsOrange 2 2 3 2 6" xfId="5748" xr:uid="{00000000-0005-0000-0000-0000E7430000}"/>
    <cellStyle name="CustomCellsOrange 2 2 3 2 6 10" xfId="42730" xr:uid="{00000000-0005-0000-0000-0000E8430000}"/>
    <cellStyle name="CustomCellsOrange 2 2 3 2 6 2" xfId="11276" xr:uid="{00000000-0005-0000-0000-0000E9430000}"/>
    <cellStyle name="CustomCellsOrange 2 2 3 2 6 3" xfId="15181" xr:uid="{00000000-0005-0000-0000-0000EA430000}"/>
    <cellStyle name="CustomCellsOrange 2 2 3 2 6 4" xfId="19275" xr:uid="{00000000-0005-0000-0000-0000EB430000}"/>
    <cellStyle name="CustomCellsOrange 2 2 3 2 6 5" xfId="23203" xr:uid="{00000000-0005-0000-0000-0000EC430000}"/>
    <cellStyle name="CustomCellsOrange 2 2 3 2 6 6" xfId="27229" xr:uid="{00000000-0005-0000-0000-0000ED430000}"/>
    <cellStyle name="CustomCellsOrange 2 2 3 2 6 7" xfId="31218" xr:uid="{00000000-0005-0000-0000-0000EE430000}"/>
    <cellStyle name="CustomCellsOrange 2 2 3 2 6 8" xfId="35049" xr:uid="{00000000-0005-0000-0000-0000EF430000}"/>
    <cellStyle name="CustomCellsOrange 2 2 3 2 6 9" xfId="38940" xr:uid="{00000000-0005-0000-0000-0000F0430000}"/>
    <cellStyle name="CustomCellsOrange 2 2 3 2 7" xfId="7843" xr:uid="{00000000-0005-0000-0000-0000F1430000}"/>
    <cellStyle name="CustomCellsOrange 2 2 3 2 8" xfId="15956" xr:uid="{00000000-0005-0000-0000-0000F2430000}"/>
    <cellStyle name="CustomCellsOrange 2 2 3 2 9" xfId="6567" xr:uid="{00000000-0005-0000-0000-0000F3430000}"/>
    <cellStyle name="CustomCellsOrange 2 2 3 3" xfId="2820" xr:uid="{00000000-0005-0000-0000-0000F4430000}"/>
    <cellStyle name="CustomCellsOrange 2 2 3 3 10" xfId="28329" xr:uid="{00000000-0005-0000-0000-0000F5430000}"/>
    <cellStyle name="CustomCellsOrange 2 2 3 3 11" xfId="32152" xr:uid="{00000000-0005-0000-0000-0000F6430000}"/>
    <cellStyle name="CustomCellsOrange 2 2 3 3 12" xfId="36059" xr:uid="{00000000-0005-0000-0000-0000F7430000}"/>
    <cellStyle name="CustomCellsOrange 2 2 3 3 13" xfId="39849" xr:uid="{00000000-0005-0000-0000-0000F8430000}"/>
    <cellStyle name="CustomCellsOrange 2 2 3 3 2" xfId="5121" xr:uid="{00000000-0005-0000-0000-0000F9430000}"/>
    <cellStyle name="CustomCellsOrange 2 2 3 3 2 10" xfId="42105" xr:uid="{00000000-0005-0000-0000-0000FA430000}"/>
    <cellStyle name="CustomCellsOrange 2 2 3 3 2 2" xfId="10649" xr:uid="{00000000-0005-0000-0000-0000FB430000}"/>
    <cellStyle name="CustomCellsOrange 2 2 3 3 2 3" xfId="14556" xr:uid="{00000000-0005-0000-0000-0000FC430000}"/>
    <cellStyle name="CustomCellsOrange 2 2 3 3 2 4" xfId="18648" xr:uid="{00000000-0005-0000-0000-0000FD430000}"/>
    <cellStyle name="CustomCellsOrange 2 2 3 3 2 5" xfId="22578" xr:uid="{00000000-0005-0000-0000-0000FE430000}"/>
    <cellStyle name="CustomCellsOrange 2 2 3 3 2 6" xfId="26604" xr:uid="{00000000-0005-0000-0000-0000FF430000}"/>
    <cellStyle name="CustomCellsOrange 2 2 3 3 2 7" xfId="30593" xr:uid="{00000000-0005-0000-0000-000000440000}"/>
    <cellStyle name="CustomCellsOrange 2 2 3 3 2 8" xfId="34424" xr:uid="{00000000-0005-0000-0000-000001440000}"/>
    <cellStyle name="CustomCellsOrange 2 2 3 3 2 9" xfId="38315" xr:uid="{00000000-0005-0000-0000-000002440000}"/>
    <cellStyle name="CustomCellsOrange 2 2 3 3 3" xfId="4493" xr:uid="{00000000-0005-0000-0000-000003440000}"/>
    <cellStyle name="CustomCellsOrange 2 2 3 3 3 10" xfId="41477" xr:uid="{00000000-0005-0000-0000-000004440000}"/>
    <cellStyle name="CustomCellsOrange 2 2 3 3 3 2" xfId="10021" xr:uid="{00000000-0005-0000-0000-000005440000}"/>
    <cellStyle name="CustomCellsOrange 2 2 3 3 3 3" xfId="13928" xr:uid="{00000000-0005-0000-0000-000006440000}"/>
    <cellStyle name="CustomCellsOrange 2 2 3 3 3 4" xfId="18020" xr:uid="{00000000-0005-0000-0000-000007440000}"/>
    <cellStyle name="CustomCellsOrange 2 2 3 3 3 5" xfId="21950" xr:uid="{00000000-0005-0000-0000-000008440000}"/>
    <cellStyle name="CustomCellsOrange 2 2 3 3 3 6" xfId="25976" xr:uid="{00000000-0005-0000-0000-000009440000}"/>
    <cellStyle name="CustomCellsOrange 2 2 3 3 3 7" xfId="29965" xr:uid="{00000000-0005-0000-0000-00000A440000}"/>
    <cellStyle name="CustomCellsOrange 2 2 3 3 3 8" xfId="33796" xr:uid="{00000000-0005-0000-0000-00000B440000}"/>
    <cellStyle name="CustomCellsOrange 2 2 3 3 3 9" xfId="37687" xr:uid="{00000000-0005-0000-0000-00000C440000}"/>
    <cellStyle name="CustomCellsOrange 2 2 3 3 4" xfId="6202" xr:uid="{00000000-0005-0000-0000-00000D440000}"/>
    <cellStyle name="CustomCellsOrange 2 2 3 3 4 10" xfId="43180" xr:uid="{00000000-0005-0000-0000-00000E440000}"/>
    <cellStyle name="CustomCellsOrange 2 2 3 3 4 2" xfId="11731" xr:uid="{00000000-0005-0000-0000-00000F440000}"/>
    <cellStyle name="CustomCellsOrange 2 2 3 3 4 3" xfId="15635" xr:uid="{00000000-0005-0000-0000-000010440000}"/>
    <cellStyle name="CustomCellsOrange 2 2 3 3 4 4" xfId="19729" xr:uid="{00000000-0005-0000-0000-000011440000}"/>
    <cellStyle name="CustomCellsOrange 2 2 3 3 4 5" xfId="23656" xr:uid="{00000000-0005-0000-0000-000012440000}"/>
    <cellStyle name="CustomCellsOrange 2 2 3 3 4 6" xfId="27683" xr:uid="{00000000-0005-0000-0000-000013440000}"/>
    <cellStyle name="CustomCellsOrange 2 2 3 3 4 7" xfId="31668" xr:uid="{00000000-0005-0000-0000-000014440000}"/>
    <cellStyle name="CustomCellsOrange 2 2 3 3 4 8" xfId="35501" xr:uid="{00000000-0005-0000-0000-000015440000}"/>
    <cellStyle name="CustomCellsOrange 2 2 3 3 4 9" xfId="39390" xr:uid="{00000000-0005-0000-0000-000016440000}"/>
    <cellStyle name="CustomCellsOrange 2 2 3 3 5" xfId="8355" xr:uid="{00000000-0005-0000-0000-000017440000}"/>
    <cellStyle name="CustomCellsOrange 2 2 3 3 6" xfId="12271" xr:uid="{00000000-0005-0000-0000-000018440000}"/>
    <cellStyle name="CustomCellsOrange 2 2 3 3 7" xfId="16364" xr:uid="{00000000-0005-0000-0000-000019440000}"/>
    <cellStyle name="CustomCellsOrange 2 2 3 3 8" xfId="20307" xr:uid="{00000000-0005-0000-0000-00001A440000}"/>
    <cellStyle name="CustomCellsOrange 2 2 3 3 9" xfId="24325" xr:uid="{00000000-0005-0000-0000-00001B440000}"/>
    <cellStyle name="CustomCellsOrange 2 2 3 4" xfId="3765" xr:uid="{00000000-0005-0000-0000-00001C440000}"/>
    <cellStyle name="CustomCellsOrange 2 2 3 4 10" xfId="40749" xr:uid="{00000000-0005-0000-0000-00001D440000}"/>
    <cellStyle name="CustomCellsOrange 2 2 3 4 2" xfId="9293" xr:uid="{00000000-0005-0000-0000-00001E440000}"/>
    <cellStyle name="CustomCellsOrange 2 2 3 4 3" xfId="13200" xr:uid="{00000000-0005-0000-0000-00001F440000}"/>
    <cellStyle name="CustomCellsOrange 2 2 3 4 4" xfId="17292" xr:uid="{00000000-0005-0000-0000-000020440000}"/>
    <cellStyle name="CustomCellsOrange 2 2 3 4 5" xfId="21222" xr:uid="{00000000-0005-0000-0000-000021440000}"/>
    <cellStyle name="CustomCellsOrange 2 2 3 4 6" xfId="25248" xr:uid="{00000000-0005-0000-0000-000022440000}"/>
    <cellStyle name="CustomCellsOrange 2 2 3 4 7" xfId="29237" xr:uid="{00000000-0005-0000-0000-000023440000}"/>
    <cellStyle name="CustomCellsOrange 2 2 3 4 8" xfId="33068" xr:uid="{00000000-0005-0000-0000-000024440000}"/>
    <cellStyle name="CustomCellsOrange 2 2 3 4 9" xfId="36959" xr:uid="{00000000-0005-0000-0000-000025440000}"/>
    <cellStyle name="CustomCellsOrange 2 2 3 5" xfId="4189" xr:uid="{00000000-0005-0000-0000-000026440000}"/>
    <cellStyle name="CustomCellsOrange 2 2 3 5 10" xfId="41173" xr:uid="{00000000-0005-0000-0000-000027440000}"/>
    <cellStyle name="CustomCellsOrange 2 2 3 5 2" xfId="9717" xr:uid="{00000000-0005-0000-0000-000028440000}"/>
    <cellStyle name="CustomCellsOrange 2 2 3 5 3" xfId="13624" xr:uid="{00000000-0005-0000-0000-000029440000}"/>
    <cellStyle name="CustomCellsOrange 2 2 3 5 4" xfId="17716" xr:uid="{00000000-0005-0000-0000-00002A440000}"/>
    <cellStyle name="CustomCellsOrange 2 2 3 5 5" xfId="21646" xr:uid="{00000000-0005-0000-0000-00002B440000}"/>
    <cellStyle name="CustomCellsOrange 2 2 3 5 6" xfId="25672" xr:uid="{00000000-0005-0000-0000-00002C440000}"/>
    <cellStyle name="CustomCellsOrange 2 2 3 5 7" xfId="29661" xr:uid="{00000000-0005-0000-0000-00002D440000}"/>
    <cellStyle name="CustomCellsOrange 2 2 3 5 8" xfId="33492" xr:uid="{00000000-0005-0000-0000-00002E440000}"/>
    <cellStyle name="CustomCellsOrange 2 2 3 5 9" xfId="37383" xr:uid="{00000000-0005-0000-0000-00002F440000}"/>
    <cellStyle name="CustomCellsOrange 2 2 3 6" xfId="3332" xr:uid="{00000000-0005-0000-0000-000030440000}"/>
    <cellStyle name="CustomCellsOrange 2 2 3 6 10" xfId="40361" xr:uid="{00000000-0005-0000-0000-000031440000}"/>
    <cellStyle name="CustomCellsOrange 2 2 3 6 2" xfId="8867" xr:uid="{00000000-0005-0000-0000-000032440000}"/>
    <cellStyle name="CustomCellsOrange 2 2 3 6 3" xfId="12783" xr:uid="{00000000-0005-0000-0000-000033440000}"/>
    <cellStyle name="CustomCellsOrange 2 2 3 6 4" xfId="16876" xr:uid="{00000000-0005-0000-0000-000034440000}"/>
    <cellStyle name="CustomCellsOrange 2 2 3 6 5" xfId="20819" xr:uid="{00000000-0005-0000-0000-000035440000}"/>
    <cellStyle name="CustomCellsOrange 2 2 3 6 6" xfId="24837" xr:uid="{00000000-0005-0000-0000-000036440000}"/>
    <cellStyle name="CustomCellsOrange 2 2 3 6 7" xfId="28841" xr:uid="{00000000-0005-0000-0000-000037440000}"/>
    <cellStyle name="CustomCellsOrange 2 2 3 6 8" xfId="32664" xr:uid="{00000000-0005-0000-0000-000038440000}"/>
    <cellStyle name="CustomCellsOrange 2 2 3 6 9" xfId="36571" xr:uid="{00000000-0005-0000-0000-000039440000}"/>
    <cellStyle name="CustomCellsOrange 2 2 3 7" xfId="5747" xr:uid="{00000000-0005-0000-0000-00003A440000}"/>
    <cellStyle name="CustomCellsOrange 2 2 3 7 10" xfId="42729" xr:uid="{00000000-0005-0000-0000-00003B440000}"/>
    <cellStyle name="CustomCellsOrange 2 2 3 7 2" xfId="11275" xr:uid="{00000000-0005-0000-0000-00003C440000}"/>
    <cellStyle name="CustomCellsOrange 2 2 3 7 3" xfId="15180" xr:uid="{00000000-0005-0000-0000-00003D440000}"/>
    <cellStyle name="CustomCellsOrange 2 2 3 7 4" xfId="19274" xr:uid="{00000000-0005-0000-0000-00003E440000}"/>
    <cellStyle name="CustomCellsOrange 2 2 3 7 5" xfId="23202" xr:uid="{00000000-0005-0000-0000-00003F440000}"/>
    <cellStyle name="CustomCellsOrange 2 2 3 7 6" xfId="27228" xr:uid="{00000000-0005-0000-0000-000040440000}"/>
    <cellStyle name="CustomCellsOrange 2 2 3 7 7" xfId="31217" xr:uid="{00000000-0005-0000-0000-000041440000}"/>
    <cellStyle name="CustomCellsOrange 2 2 3 7 8" xfId="35048" xr:uid="{00000000-0005-0000-0000-000042440000}"/>
    <cellStyle name="CustomCellsOrange 2 2 3 7 9" xfId="38939" xr:uid="{00000000-0005-0000-0000-000043440000}"/>
    <cellStyle name="CustomCellsOrange 2 2 3 8" xfId="7844" xr:uid="{00000000-0005-0000-0000-000044440000}"/>
    <cellStyle name="CustomCellsOrange 2 2 3 9" xfId="15957" xr:uid="{00000000-0005-0000-0000-000045440000}"/>
    <cellStyle name="CustomCellsOrange 2 2 4" xfId="369" xr:uid="{00000000-0005-0000-0000-000046440000}"/>
    <cellStyle name="CustomCellsOrange 2 2 4 10" xfId="6568" xr:uid="{00000000-0005-0000-0000-000047440000}"/>
    <cellStyle name="CustomCellsOrange 2 2 4 11" xfId="23482" xr:uid="{00000000-0005-0000-0000-000048440000}"/>
    <cellStyle name="CustomCellsOrange 2 2 4 2" xfId="370" xr:uid="{00000000-0005-0000-0000-000049440000}"/>
    <cellStyle name="CustomCellsOrange 2 2 4 2 10" xfId="21048" xr:uid="{00000000-0005-0000-0000-00004A440000}"/>
    <cellStyle name="CustomCellsOrange 2 2 4 2 2" xfId="2823" xr:uid="{00000000-0005-0000-0000-00004B440000}"/>
    <cellStyle name="CustomCellsOrange 2 2 4 2 2 10" xfId="28332" xr:uid="{00000000-0005-0000-0000-00004C440000}"/>
    <cellStyle name="CustomCellsOrange 2 2 4 2 2 11" xfId="32155" xr:uid="{00000000-0005-0000-0000-00004D440000}"/>
    <cellStyle name="CustomCellsOrange 2 2 4 2 2 12" xfId="36062" xr:uid="{00000000-0005-0000-0000-00004E440000}"/>
    <cellStyle name="CustomCellsOrange 2 2 4 2 2 13" xfId="39852" xr:uid="{00000000-0005-0000-0000-00004F440000}"/>
    <cellStyle name="CustomCellsOrange 2 2 4 2 2 2" xfId="5124" xr:uid="{00000000-0005-0000-0000-000050440000}"/>
    <cellStyle name="CustomCellsOrange 2 2 4 2 2 2 10" xfId="42108" xr:uid="{00000000-0005-0000-0000-000051440000}"/>
    <cellStyle name="CustomCellsOrange 2 2 4 2 2 2 2" xfId="10652" xr:uid="{00000000-0005-0000-0000-000052440000}"/>
    <cellStyle name="CustomCellsOrange 2 2 4 2 2 2 3" xfId="14559" xr:uid="{00000000-0005-0000-0000-000053440000}"/>
    <cellStyle name="CustomCellsOrange 2 2 4 2 2 2 4" xfId="18651" xr:uid="{00000000-0005-0000-0000-000054440000}"/>
    <cellStyle name="CustomCellsOrange 2 2 4 2 2 2 5" xfId="22581" xr:uid="{00000000-0005-0000-0000-000055440000}"/>
    <cellStyle name="CustomCellsOrange 2 2 4 2 2 2 6" xfId="26607" xr:uid="{00000000-0005-0000-0000-000056440000}"/>
    <cellStyle name="CustomCellsOrange 2 2 4 2 2 2 7" xfId="30596" xr:uid="{00000000-0005-0000-0000-000057440000}"/>
    <cellStyle name="CustomCellsOrange 2 2 4 2 2 2 8" xfId="34427" xr:uid="{00000000-0005-0000-0000-000058440000}"/>
    <cellStyle name="CustomCellsOrange 2 2 4 2 2 2 9" xfId="38318" xr:uid="{00000000-0005-0000-0000-000059440000}"/>
    <cellStyle name="CustomCellsOrange 2 2 4 2 2 3" xfId="4496" xr:uid="{00000000-0005-0000-0000-00005A440000}"/>
    <cellStyle name="CustomCellsOrange 2 2 4 2 2 3 10" xfId="41480" xr:uid="{00000000-0005-0000-0000-00005B440000}"/>
    <cellStyle name="CustomCellsOrange 2 2 4 2 2 3 2" xfId="10024" xr:uid="{00000000-0005-0000-0000-00005C440000}"/>
    <cellStyle name="CustomCellsOrange 2 2 4 2 2 3 3" xfId="13931" xr:uid="{00000000-0005-0000-0000-00005D440000}"/>
    <cellStyle name="CustomCellsOrange 2 2 4 2 2 3 4" xfId="18023" xr:uid="{00000000-0005-0000-0000-00005E440000}"/>
    <cellStyle name="CustomCellsOrange 2 2 4 2 2 3 5" xfId="21953" xr:uid="{00000000-0005-0000-0000-00005F440000}"/>
    <cellStyle name="CustomCellsOrange 2 2 4 2 2 3 6" xfId="25979" xr:uid="{00000000-0005-0000-0000-000060440000}"/>
    <cellStyle name="CustomCellsOrange 2 2 4 2 2 3 7" xfId="29968" xr:uid="{00000000-0005-0000-0000-000061440000}"/>
    <cellStyle name="CustomCellsOrange 2 2 4 2 2 3 8" xfId="33799" xr:uid="{00000000-0005-0000-0000-000062440000}"/>
    <cellStyle name="CustomCellsOrange 2 2 4 2 2 3 9" xfId="37690" xr:uid="{00000000-0005-0000-0000-000063440000}"/>
    <cellStyle name="CustomCellsOrange 2 2 4 2 2 4" xfId="6205" xr:uid="{00000000-0005-0000-0000-000064440000}"/>
    <cellStyle name="CustomCellsOrange 2 2 4 2 2 4 10" xfId="43183" xr:uid="{00000000-0005-0000-0000-000065440000}"/>
    <cellStyle name="CustomCellsOrange 2 2 4 2 2 4 2" xfId="11734" xr:uid="{00000000-0005-0000-0000-000066440000}"/>
    <cellStyle name="CustomCellsOrange 2 2 4 2 2 4 3" xfId="15638" xr:uid="{00000000-0005-0000-0000-000067440000}"/>
    <cellStyle name="CustomCellsOrange 2 2 4 2 2 4 4" xfId="19732" xr:uid="{00000000-0005-0000-0000-000068440000}"/>
    <cellStyle name="CustomCellsOrange 2 2 4 2 2 4 5" xfId="23659" xr:uid="{00000000-0005-0000-0000-000069440000}"/>
    <cellStyle name="CustomCellsOrange 2 2 4 2 2 4 6" xfId="27686" xr:uid="{00000000-0005-0000-0000-00006A440000}"/>
    <cellStyle name="CustomCellsOrange 2 2 4 2 2 4 7" xfId="31671" xr:uid="{00000000-0005-0000-0000-00006B440000}"/>
    <cellStyle name="CustomCellsOrange 2 2 4 2 2 4 8" xfId="35504" xr:uid="{00000000-0005-0000-0000-00006C440000}"/>
    <cellStyle name="CustomCellsOrange 2 2 4 2 2 4 9" xfId="39393" xr:uid="{00000000-0005-0000-0000-00006D440000}"/>
    <cellStyle name="CustomCellsOrange 2 2 4 2 2 5" xfId="8358" xr:uid="{00000000-0005-0000-0000-00006E440000}"/>
    <cellStyle name="CustomCellsOrange 2 2 4 2 2 6" xfId="12274" xr:uid="{00000000-0005-0000-0000-00006F440000}"/>
    <cellStyle name="CustomCellsOrange 2 2 4 2 2 7" xfId="16367" xr:uid="{00000000-0005-0000-0000-000070440000}"/>
    <cellStyle name="CustomCellsOrange 2 2 4 2 2 8" xfId="20310" xr:uid="{00000000-0005-0000-0000-000071440000}"/>
    <cellStyle name="CustomCellsOrange 2 2 4 2 2 9" xfId="24328" xr:uid="{00000000-0005-0000-0000-000072440000}"/>
    <cellStyle name="CustomCellsOrange 2 2 4 2 3" xfId="3768" xr:uid="{00000000-0005-0000-0000-000073440000}"/>
    <cellStyle name="CustomCellsOrange 2 2 4 2 3 10" xfId="40752" xr:uid="{00000000-0005-0000-0000-000074440000}"/>
    <cellStyle name="CustomCellsOrange 2 2 4 2 3 2" xfId="9296" xr:uid="{00000000-0005-0000-0000-000075440000}"/>
    <cellStyle name="CustomCellsOrange 2 2 4 2 3 3" xfId="13203" xr:uid="{00000000-0005-0000-0000-000076440000}"/>
    <cellStyle name="CustomCellsOrange 2 2 4 2 3 4" xfId="17295" xr:uid="{00000000-0005-0000-0000-000077440000}"/>
    <cellStyle name="CustomCellsOrange 2 2 4 2 3 5" xfId="21225" xr:uid="{00000000-0005-0000-0000-000078440000}"/>
    <cellStyle name="CustomCellsOrange 2 2 4 2 3 6" xfId="25251" xr:uid="{00000000-0005-0000-0000-000079440000}"/>
    <cellStyle name="CustomCellsOrange 2 2 4 2 3 7" xfId="29240" xr:uid="{00000000-0005-0000-0000-00007A440000}"/>
    <cellStyle name="CustomCellsOrange 2 2 4 2 3 8" xfId="33071" xr:uid="{00000000-0005-0000-0000-00007B440000}"/>
    <cellStyle name="CustomCellsOrange 2 2 4 2 3 9" xfId="36962" xr:uid="{00000000-0005-0000-0000-00007C440000}"/>
    <cellStyle name="CustomCellsOrange 2 2 4 2 4" xfId="4186" xr:uid="{00000000-0005-0000-0000-00007D440000}"/>
    <cellStyle name="CustomCellsOrange 2 2 4 2 4 10" xfId="41170" xr:uid="{00000000-0005-0000-0000-00007E440000}"/>
    <cellStyle name="CustomCellsOrange 2 2 4 2 4 2" xfId="9714" xr:uid="{00000000-0005-0000-0000-00007F440000}"/>
    <cellStyle name="CustomCellsOrange 2 2 4 2 4 3" xfId="13621" xr:uid="{00000000-0005-0000-0000-000080440000}"/>
    <cellStyle name="CustomCellsOrange 2 2 4 2 4 4" xfId="17713" xr:uid="{00000000-0005-0000-0000-000081440000}"/>
    <cellStyle name="CustomCellsOrange 2 2 4 2 4 5" xfId="21643" xr:uid="{00000000-0005-0000-0000-000082440000}"/>
    <cellStyle name="CustomCellsOrange 2 2 4 2 4 6" xfId="25669" xr:uid="{00000000-0005-0000-0000-000083440000}"/>
    <cellStyle name="CustomCellsOrange 2 2 4 2 4 7" xfId="29658" xr:uid="{00000000-0005-0000-0000-000084440000}"/>
    <cellStyle name="CustomCellsOrange 2 2 4 2 4 8" xfId="33489" xr:uid="{00000000-0005-0000-0000-000085440000}"/>
    <cellStyle name="CustomCellsOrange 2 2 4 2 4 9" xfId="37380" xr:uid="{00000000-0005-0000-0000-000086440000}"/>
    <cellStyle name="CustomCellsOrange 2 2 4 2 5" xfId="3335" xr:uid="{00000000-0005-0000-0000-000087440000}"/>
    <cellStyle name="CustomCellsOrange 2 2 4 2 5 10" xfId="40364" xr:uid="{00000000-0005-0000-0000-000088440000}"/>
    <cellStyle name="CustomCellsOrange 2 2 4 2 5 2" xfId="8870" xr:uid="{00000000-0005-0000-0000-000089440000}"/>
    <cellStyle name="CustomCellsOrange 2 2 4 2 5 3" xfId="12786" xr:uid="{00000000-0005-0000-0000-00008A440000}"/>
    <cellStyle name="CustomCellsOrange 2 2 4 2 5 4" xfId="16879" xr:uid="{00000000-0005-0000-0000-00008B440000}"/>
    <cellStyle name="CustomCellsOrange 2 2 4 2 5 5" xfId="20822" xr:uid="{00000000-0005-0000-0000-00008C440000}"/>
    <cellStyle name="CustomCellsOrange 2 2 4 2 5 6" xfId="24840" xr:uid="{00000000-0005-0000-0000-00008D440000}"/>
    <cellStyle name="CustomCellsOrange 2 2 4 2 5 7" xfId="28844" xr:uid="{00000000-0005-0000-0000-00008E440000}"/>
    <cellStyle name="CustomCellsOrange 2 2 4 2 5 8" xfId="32667" xr:uid="{00000000-0005-0000-0000-00008F440000}"/>
    <cellStyle name="CustomCellsOrange 2 2 4 2 5 9" xfId="36574" xr:uid="{00000000-0005-0000-0000-000090440000}"/>
    <cellStyle name="CustomCellsOrange 2 2 4 2 6" xfId="5750" xr:uid="{00000000-0005-0000-0000-000091440000}"/>
    <cellStyle name="CustomCellsOrange 2 2 4 2 6 10" xfId="42732" xr:uid="{00000000-0005-0000-0000-000092440000}"/>
    <cellStyle name="CustomCellsOrange 2 2 4 2 6 2" xfId="11278" xr:uid="{00000000-0005-0000-0000-000093440000}"/>
    <cellStyle name="CustomCellsOrange 2 2 4 2 6 3" xfId="15183" xr:uid="{00000000-0005-0000-0000-000094440000}"/>
    <cellStyle name="CustomCellsOrange 2 2 4 2 6 4" xfId="19277" xr:uid="{00000000-0005-0000-0000-000095440000}"/>
    <cellStyle name="CustomCellsOrange 2 2 4 2 6 5" xfId="23205" xr:uid="{00000000-0005-0000-0000-000096440000}"/>
    <cellStyle name="CustomCellsOrange 2 2 4 2 6 6" xfId="27231" xr:uid="{00000000-0005-0000-0000-000097440000}"/>
    <cellStyle name="CustomCellsOrange 2 2 4 2 6 7" xfId="31220" xr:uid="{00000000-0005-0000-0000-000098440000}"/>
    <cellStyle name="CustomCellsOrange 2 2 4 2 6 8" xfId="35051" xr:uid="{00000000-0005-0000-0000-000099440000}"/>
    <cellStyle name="CustomCellsOrange 2 2 4 2 6 9" xfId="38942" xr:uid="{00000000-0005-0000-0000-00009A440000}"/>
    <cellStyle name="CustomCellsOrange 2 2 4 2 7" xfId="7841" xr:uid="{00000000-0005-0000-0000-00009B440000}"/>
    <cellStyle name="CustomCellsOrange 2 2 4 2 8" xfId="15954" xr:uid="{00000000-0005-0000-0000-00009C440000}"/>
    <cellStyle name="CustomCellsOrange 2 2 4 2 9" xfId="8148" xr:uid="{00000000-0005-0000-0000-00009D440000}"/>
    <cellStyle name="CustomCellsOrange 2 2 4 3" xfId="2822" xr:uid="{00000000-0005-0000-0000-00009E440000}"/>
    <cellStyle name="CustomCellsOrange 2 2 4 3 10" xfId="28331" xr:uid="{00000000-0005-0000-0000-00009F440000}"/>
    <cellStyle name="CustomCellsOrange 2 2 4 3 11" xfId="32154" xr:uid="{00000000-0005-0000-0000-0000A0440000}"/>
    <cellStyle name="CustomCellsOrange 2 2 4 3 12" xfId="36061" xr:uid="{00000000-0005-0000-0000-0000A1440000}"/>
    <cellStyle name="CustomCellsOrange 2 2 4 3 13" xfId="39851" xr:uid="{00000000-0005-0000-0000-0000A2440000}"/>
    <cellStyle name="CustomCellsOrange 2 2 4 3 2" xfId="5123" xr:uid="{00000000-0005-0000-0000-0000A3440000}"/>
    <cellStyle name="CustomCellsOrange 2 2 4 3 2 10" xfId="42107" xr:uid="{00000000-0005-0000-0000-0000A4440000}"/>
    <cellStyle name="CustomCellsOrange 2 2 4 3 2 2" xfId="10651" xr:uid="{00000000-0005-0000-0000-0000A5440000}"/>
    <cellStyle name="CustomCellsOrange 2 2 4 3 2 3" xfId="14558" xr:uid="{00000000-0005-0000-0000-0000A6440000}"/>
    <cellStyle name="CustomCellsOrange 2 2 4 3 2 4" xfId="18650" xr:uid="{00000000-0005-0000-0000-0000A7440000}"/>
    <cellStyle name="CustomCellsOrange 2 2 4 3 2 5" xfId="22580" xr:uid="{00000000-0005-0000-0000-0000A8440000}"/>
    <cellStyle name="CustomCellsOrange 2 2 4 3 2 6" xfId="26606" xr:uid="{00000000-0005-0000-0000-0000A9440000}"/>
    <cellStyle name="CustomCellsOrange 2 2 4 3 2 7" xfId="30595" xr:uid="{00000000-0005-0000-0000-0000AA440000}"/>
    <cellStyle name="CustomCellsOrange 2 2 4 3 2 8" xfId="34426" xr:uid="{00000000-0005-0000-0000-0000AB440000}"/>
    <cellStyle name="CustomCellsOrange 2 2 4 3 2 9" xfId="38317" xr:uid="{00000000-0005-0000-0000-0000AC440000}"/>
    <cellStyle name="CustomCellsOrange 2 2 4 3 3" xfId="4495" xr:uid="{00000000-0005-0000-0000-0000AD440000}"/>
    <cellStyle name="CustomCellsOrange 2 2 4 3 3 10" xfId="41479" xr:uid="{00000000-0005-0000-0000-0000AE440000}"/>
    <cellStyle name="CustomCellsOrange 2 2 4 3 3 2" xfId="10023" xr:uid="{00000000-0005-0000-0000-0000AF440000}"/>
    <cellStyle name="CustomCellsOrange 2 2 4 3 3 3" xfId="13930" xr:uid="{00000000-0005-0000-0000-0000B0440000}"/>
    <cellStyle name="CustomCellsOrange 2 2 4 3 3 4" xfId="18022" xr:uid="{00000000-0005-0000-0000-0000B1440000}"/>
    <cellStyle name="CustomCellsOrange 2 2 4 3 3 5" xfId="21952" xr:uid="{00000000-0005-0000-0000-0000B2440000}"/>
    <cellStyle name="CustomCellsOrange 2 2 4 3 3 6" xfId="25978" xr:uid="{00000000-0005-0000-0000-0000B3440000}"/>
    <cellStyle name="CustomCellsOrange 2 2 4 3 3 7" xfId="29967" xr:uid="{00000000-0005-0000-0000-0000B4440000}"/>
    <cellStyle name="CustomCellsOrange 2 2 4 3 3 8" xfId="33798" xr:uid="{00000000-0005-0000-0000-0000B5440000}"/>
    <cellStyle name="CustomCellsOrange 2 2 4 3 3 9" xfId="37689" xr:uid="{00000000-0005-0000-0000-0000B6440000}"/>
    <cellStyle name="CustomCellsOrange 2 2 4 3 4" xfId="6204" xr:uid="{00000000-0005-0000-0000-0000B7440000}"/>
    <cellStyle name="CustomCellsOrange 2 2 4 3 4 10" xfId="43182" xr:uid="{00000000-0005-0000-0000-0000B8440000}"/>
    <cellStyle name="CustomCellsOrange 2 2 4 3 4 2" xfId="11733" xr:uid="{00000000-0005-0000-0000-0000B9440000}"/>
    <cellStyle name="CustomCellsOrange 2 2 4 3 4 3" xfId="15637" xr:uid="{00000000-0005-0000-0000-0000BA440000}"/>
    <cellStyle name="CustomCellsOrange 2 2 4 3 4 4" xfId="19731" xr:uid="{00000000-0005-0000-0000-0000BB440000}"/>
    <cellStyle name="CustomCellsOrange 2 2 4 3 4 5" xfId="23658" xr:uid="{00000000-0005-0000-0000-0000BC440000}"/>
    <cellStyle name="CustomCellsOrange 2 2 4 3 4 6" xfId="27685" xr:uid="{00000000-0005-0000-0000-0000BD440000}"/>
    <cellStyle name="CustomCellsOrange 2 2 4 3 4 7" xfId="31670" xr:uid="{00000000-0005-0000-0000-0000BE440000}"/>
    <cellStyle name="CustomCellsOrange 2 2 4 3 4 8" xfId="35503" xr:uid="{00000000-0005-0000-0000-0000BF440000}"/>
    <cellStyle name="CustomCellsOrange 2 2 4 3 4 9" xfId="39392" xr:uid="{00000000-0005-0000-0000-0000C0440000}"/>
    <cellStyle name="CustomCellsOrange 2 2 4 3 5" xfId="8357" xr:uid="{00000000-0005-0000-0000-0000C1440000}"/>
    <cellStyle name="CustomCellsOrange 2 2 4 3 6" xfId="12273" xr:uid="{00000000-0005-0000-0000-0000C2440000}"/>
    <cellStyle name="CustomCellsOrange 2 2 4 3 7" xfId="16366" xr:uid="{00000000-0005-0000-0000-0000C3440000}"/>
    <cellStyle name="CustomCellsOrange 2 2 4 3 8" xfId="20309" xr:uid="{00000000-0005-0000-0000-0000C4440000}"/>
    <cellStyle name="CustomCellsOrange 2 2 4 3 9" xfId="24327" xr:uid="{00000000-0005-0000-0000-0000C5440000}"/>
    <cellStyle name="CustomCellsOrange 2 2 4 4" xfId="3767" xr:uid="{00000000-0005-0000-0000-0000C6440000}"/>
    <cellStyle name="CustomCellsOrange 2 2 4 4 10" xfId="40751" xr:uid="{00000000-0005-0000-0000-0000C7440000}"/>
    <cellStyle name="CustomCellsOrange 2 2 4 4 2" xfId="9295" xr:uid="{00000000-0005-0000-0000-0000C8440000}"/>
    <cellStyle name="CustomCellsOrange 2 2 4 4 3" xfId="13202" xr:uid="{00000000-0005-0000-0000-0000C9440000}"/>
    <cellStyle name="CustomCellsOrange 2 2 4 4 4" xfId="17294" xr:uid="{00000000-0005-0000-0000-0000CA440000}"/>
    <cellStyle name="CustomCellsOrange 2 2 4 4 5" xfId="21224" xr:uid="{00000000-0005-0000-0000-0000CB440000}"/>
    <cellStyle name="CustomCellsOrange 2 2 4 4 6" xfId="25250" xr:uid="{00000000-0005-0000-0000-0000CC440000}"/>
    <cellStyle name="CustomCellsOrange 2 2 4 4 7" xfId="29239" xr:uid="{00000000-0005-0000-0000-0000CD440000}"/>
    <cellStyle name="CustomCellsOrange 2 2 4 4 8" xfId="33070" xr:uid="{00000000-0005-0000-0000-0000CE440000}"/>
    <cellStyle name="CustomCellsOrange 2 2 4 4 9" xfId="36961" xr:uid="{00000000-0005-0000-0000-0000CF440000}"/>
    <cellStyle name="CustomCellsOrange 2 2 4 5" xfId="4187" xr:uid="{00000000-0005-0000-0000-0000D0440000}"/>
    <cellStyle name="CustomCellsOrange 2 2 4 5 10" xfId="41171" xr:uid="{00000000-0005-0000-0000-0000D1440000}"/>
    <cellStyle name="CustomCellsOrange 2 2 4 5 2" xfId="9715" xr:uid="{00000000-0005-0000-0000-0000D2440000}"/>
    <cellStyle name="CustomCellsOrange 2 2 4 5 3" xfId="13622" xr:uid="{00000000-0005-0000-0000-0000D3440000}"/>
    <cellStyle name="CustomCellsOrange 2 2 4 5 4" xfId="17714" xr:uid="{00000000-0005-0000-0000-0000D4440000}"/>
    <cellStyle name="CustomCellsOrange 2 2 4 5 5" xfId="21644" xr:uid="{00000000-0005-0000-0000-0000D5440000}"/>
    <cellStyle name="CustomCellsOrange 2 2 4 5 6" xfId="25670" xr:uid="{00000000-0005-0000-0000-0000D6440000}"/>
    <cellStyle name="CustomCellsOrange 2 2 4 5 7" xfId="29659" xr:uid="{00000000-0005-0000-0000-0000D7440000}"/>
    <cellStyle name="CustomCellsOrange 2 2 4 5 8" xfId="33490" xr:uid="{00000000-0005-0000-0000-0000D8440000}"/>
    <cellStyle name="CustomCellsOrange 2 2 4 5 9" xfId="37381" xr:uid="{00000000-0005-0000-0000-0000D9440000}"/>
    <cellStyle name="CustomCellsOrange 2 2 4 6" xfId="3334" xr:uid="{00000000-0005-0000-0000-0000DA440000}"/>
    <cellStyle name="CustomCellsOrange 2 2 4 6 10" xfId="40363" xr:uid="{00000000-0005-0000-0000-0000DB440000}"/>
    <cellStyle name="CustomCellsOrange 2 2 4 6 2" xfId="8869" xr:uid="{00000000-0005-0000-0000-0000DC440000}"/>
    <cellStyle name="CustomCellsOrange 2 2 4 6 3" xfId="12785" xr:uid="{00000000-0005-0000-0000-0000DD440000}"/>
    <cellStyle name="CustomCellsOrange 2 2 4 6 4" xfId="16878" xr:uid="{00000000-0005-0000-0000-0000DE440000}"/>
    <cellStyle name="CustomCellsOrange 2 2 4 6 5" xfId="20821" xr:uid="{00000000-0005-0000-0000-0000DF440000}"/>
    <cellStyle name="CustomCellsOrange 2 2 4 6 6" xfId="24839" xr:uid="{00000000-0005-0000-0000-0000E0440000}"/>
    <cellStyle name="CustomCellsOrange 2 2 4 6 7" xfId="28843" xr:uid="{00000000-0005-0000-0000-0000E1440000}"/>
    <cellStyle name="CustomCellsOrange 2 2 4 6 8" xfId="32666" xr:uid="{00000000-0005-0000-0000-0000E2440000}"/>
    <cellStyle name="CustomCellsOrange 2 2 4 6 9" xfId="36573" xr:uid="{00000000-0005-0000-0000-0000E3440000}"/>
    <cellStyle name="CustomCellsOrange 2 2 4 7" xfId="5749" xr:uid="{00000000-0005-0000-0000-0000E4440000}"/>
    <cellStyle name="CustomCellsOrange 2 2 4 7 10" xfId="42731" xr:uid="{00000000-0005-0000-0000-0000E5440000}"/>
    <cellStyle name="CustomCellsOrange 2 2 4 7 2" xfId="11277" xr:uid="{00000000-0005-0000-0000-0000E6440000}"/>
    <cellStyle name="CustomCellsOrange 2 2 4 7 3" xfId="15182" xr:uid="{00000000-0005-0000-0000-0000E7440000}"/>
    <cellStyle name="CustomCellsOrange 2 2 4 7 4" xfId="19276" xr:uid="{00000000-0005-0000-0000-0000E8440000}"/>
    <cellStyle name="CustomCellsOrange 2 2 4 7 5" xfId="23204" xr:uid="{00000000-0005-0000-0000-0000E9440000}"/>
    <cellStyle name="CustomCellsOrange 2 2 4 7 6" xfId="27230" xr:uid="{00000000-0005-0000-0000-0000EA440000}"/>
    <cellStyle name="CustomCellsOrange 2 2 4 7 7" xfId="31219" xr:uid="{00000000-0005-0000-0000-0000EB440000}"/>
    <cellStyle name="CustomCellsOrange 2 2 4 7 8" xfId="35050" xr:uid="{00000000-0005-0000-0000-0000EC440000}"/>
    <cellStyle name="CustomCellsOrange 2 2 4 7 9" xfId="38941" xr:uid="{00000000-0005-0000-0000-0000ED440000}"/>
    <cellStyle name="CustomCellsOrange 2 2 4 8" xfId="7842" xr:uid="{00000000-0005-0000-0000-0000EE440000}"/>
    <cellStyle name="CustomCellsOrange 2 2 4 9" xfId="15955" xr:uid="{00000000-0005-0000-0000-0000EF440000}"/>
    <cellStyle name="CustomCellsOrange 2 2 5" xfId="371" xr:uid="{00000000-0005-0000-0000-0000F0440000}"/>
    <cellStyle name="CustomCellsOrange 2 2 5 10" xfId="6569" xr:uid="{00000000-0005-0000-0000-0000F1440000}"/>
    <cellStyle name="CustomCellsOrange 2 2 5 11" xfId="23469" xr:uid="{00000000-0005-0000-0000-0000F2440000}"/>
    <cellStyle name="CustomCellsOrange 2 2 5 2" xfId="372" xr:uid="{00000000-0005-0000-0000-0000F3440000}"/>
    <cellStyle name="CustomCellsOrange 2 2 5 2 10" xfId="21025" xr:uid="{00000000-0005-0000-0000-0000F4440000}"/>
    <cellStyle name="CustomCellsOrange 2 2 5 2 2" xfId="2825" xr:uid="{00000000-0005-0000-0000-0000F5440000}"/>
    <cellStyle name="CustomCellsOrange 2 2 5 2 2 10" xfId="28334" xr:uid="{00000000-0005-0000-0000-0000F6440000}"/>
    <cellStyle name="CustomCellsOrange 2 2 5 2 2 11" xfId="32157" xr:uid="{00000000-0005-0000-0000-0000F7440000}"/>
    <cellStyle name="CustomCellsOrange 2 2 5 2 2 12" xfId="36064" xr:uid="{00000000-0005-0000-0000-0000F8440000}"/>
    <cellStyle name="CustomCellsOrange 2 2 5 2 2 13" xfId="39854" xr:uid="{00000000-0005-0000-0000-0000F9440000}"/>
    <cellStyle name="CustomCellsOrange 2 2 5 2 2 2" xfId="5126" xr:uid="{00000000-0005-0000-0000-0000FA440000}"/>
    <cellStyle name="CustomCellsOrange 2 2 5 2 2 2 10" xfId="42110" xr:uid="{00000000-0005-0000-0000-0000FB440000}"/>
    <cellStyle name="CustomCellsOrange 2 2 5 2 2 2 2" xfId="10654" xr:uid="{00000000-0005-0000-0000-0000FC440000}"/>
    <cellStyle name="CustomCellsOrange 2 2 5 2 2 2 3" xfId="14561" xr:uid="{00000000-0005-0000-0000-0000FD440000}"/>
    <cellStyle name="CustomCellsOrange 2 2 5 2 2 2 4" xfId="18653" xr:uid="{00000000-0005-0000-0000-0000FE440000}"/>
    <cellStyle name="CustomCellsOrange 2 2 5 2 2 2 5" xfId="22583" xr:uid="{00000000-0005-0000-0000-0000FF440000}"/>
    <cellStyle name="CustomCellsOrange 2 2 5 2 2 2 6" xfId="26609" xr:uid="{00000000-0005-0000-0000-000000450000}"/>
    <cellStyle name="CustomCellsOrange 2 2 5 2 2 2 7" xfId="30598" xr:uid="{00000000-0005-0000-0000-000001450000}"/>
    <cellStyle name="CustomCellsOrange 2 2 5 2 2 2 8" xfId="34429" xr:uid="{00000000-0005-0000-0000-000002450000}"/>
    <cellStyle name="CustomCellsOrange 2 2 5 2 2 2 9" xfId="38320" xr:uid="{00000000-0005-0000-0000-000003450000}"/>
    <cellStyle name="CustomCellsOrange 2 2 5 2 2 3" xfId="4498" xr:uid="{00000000-0005-0000-0000-000004450000}"/>
    <cellStyle name="CustomCellsOrange 2 2 5 2 2 3 10" xfId="41482" xr:uid="{00000000-0005-0000-0000-000005450000}"/>
    <cellStyle name="CustomCellsOrange 2 2 5 2 2 3 2" xfId="10026" xr:uid="{00000000-0005-0000-0000-000006450000}"/>
    <cellStyle name="CustomCellsOrange 2 2 5 2 2 3 3" xfId="13933" xr:uid="{00000000-0005-0000-0000-000007450000}"/>
    <cellStyle name="CustomCellsOrange 2 2 5 2 2 3 4" xfId="18025" xr:uid="{00000000-0005-0000-0000-000008450000}"/>
    <cellStyle name="CustomCellsOrange 2 2 5 2 2 3 5" xfId="21955" xr:uid="{00000000-0005-0000-0000-000009450000}"/>
    <cellStyle name="CustomCellsOrange 2 2 5 2 2 3 6" xfId="25981" xr:uid="{00000000-0005-0000-0000-00000A450000}"/>
    <cellStyle name="CustomCellsOrange 2 2 5 2 2 3 7" xfId="29970" xr:uid="{00000000-0005-0000-0000-00000B450000}"/>
    <cellStyle name="CustomCellsOrange 2 2 5 2 2 3 8" xfId="33801" xr:uid="{00000000-0005-0000-0000-00000C450000}"/>
    <cellStyle name="CustomCellsOrange 2 2 5 2 2 3 9" xfId="37692" xr:uid="{00000000-0005-0000-0000-00000D450000}"/>
    <cellStyle name="CustomCellsOrange 2 2 5 2 2 4" xfId="6207" xr:uid="{00000000-0005-0000-0000-00000E450000}"/>
    <cellStyle name="CustomCellsOrange 2 2 5 2 2 4 10" xfId="43185" xr:uid="{00000000-0005-0000-0000-00000F450000}"/>
    <cellStyle name="CustomCellsOrange 2 2 5 2 2 4 2" xfId="11736" xr:uid="{00000000-0005-0000-0000-000010450000}"/>
    <cellStyle name="CustomCellsOrange 2 2 5 2 2 4 3" xfId="15640" xr:uid="{00000000-0005-0000-0000-000011450000}"/>
    <cellStyle name="CustomCellsOrange 2 2 5 2 2 4 4" xfId="19734" xr:uid="{00000000-0005-0000-0000-000012450000}"/>
    <cellStyle name="CustomCellsOrange 2 2 5 2 2 4 5" xfId="23661" xr:uid="{00000000-0005-0000-0000-000013450000}"/>
    <cellStyle name="CustomCellsOrange 2 2 5 2 2 4 6" xfId="27688" xr:uid="{00000000-0005-0000-0000-000014450000}"/>
    <cellStyle name="CustomCellsOrange 2 2 5 2 2 4 7" xfId="31673" xr:uid="{00000000-0005-0000-0000-000015450000}"/>
    <cellStyle name="CustomCellsOrange 2 2 5 2 2 4 8" xfId="35506" xr:uid="{00000000-0005-0000-0000-000016450000}"/>
    <cellStyle name="CustomCellsOrange 2 2 5 2 2 4 9" xfId="39395" xr:uid="{00000000-0005-0000-0000-000017450000}"/>
    <cellStyle name="CustomCellsOrange 2 2 5 2 2 5" xfId="8360" xr:uid="{00000000-0005-0000-0000-000018450000}"/>
    <cellStyle name="CustomCellsOrange 2 2 5 2 2 6" xfId="12276" xr:uid="{00000000-0005-0000-0000-000019450000}"/>
    <cellStyle name="CustomCellsOrange 2 2 5 2 2 7" xfId="16369" xr:uid="{00000000-0005-0000-0000-00001A450000}"/>
    <cellStyle name="CustomCellsOrange 2 2 5 2 2 8" xfId="20312" xr:uid="{00000000-0005-0000-0000-00001B450000}"/>
    <cellStyle name="CustomCellsOrange 2 2 5 2 2 9" xfId="24330" xr:uid="{00000000-0005-0000-0000-00001C450000}"/>
    <cellStyle name="CustomCellsOrange 2 2 5 2 3" xfId="3770" xr:uid="{00000000-0005-0000-0000-00001D450000}"/>
    <cellStyle name="CustomCellsOrange 2 2 5 2 3 10" xfId="40754" xr:uid="{00000000-0005-0000-0000-00001E450000}"/>
    <cellStyle name="CustomCellsOrange 2 2 5 2 3 2" xfId="9298" xr:uid="{00000000-0005-0000-0000-00001F450000}"/>
    <cellStyle name="CustomCellsOrange 2 2 5 2 3 3" xfId="13205" xr:uid="{00000000-0005-0000-0000-000020450000}"/>
    <cellStyle name="CustomCellsOrange 2 2 5 2 3 4" xfId="17297" xr:uid="{00000000-0005-0000-0000-000021450000}"/>
    <cellStyle name="CustomCellsOrange 2 2 5 2 3 5" xfId="21227" xr:uid="{00000000-0005-0000-0000-000022450000}"/>
    <cellStyle name="CustomCellsOrange 2 2 5 2 3 6" xfId="25253" xr:uid="{00000000-0005-0000-0000-000023450000}"/>
    <cellStyle name="CustomCellsOrange 2 2 5 2 3 7" xfId="29242" xr:uid="{00000000-0005-0000-0000-000024450000}"/>
    <cellStyle name="CustomCellsOrange 2 2 5 2 3 8" xfId="33073" xr:uid="{00000000-0005-0000-0000-000025450000}"/>
    <cellStyle name="CustomCellsOrange 2 2 5 2 3 9" xfId="36964" xr:uid="{00000000-0005-0000-0000-000026450000}"/>
    <cellStyle name="CustomCellsOrange 2 2 5 2 4" xfId="4184" xr:uid="{00000000-0005-0000-0000-000027450000}"/>
    <cellStyle name="CustomCellsOrange 2 2 5 2 4 10" xfId="41168" xr:uid="{00000000-0005-0000-0000-000028450000}"/>
    <cellStyle name="CustomCellsOrange 2 2 5 2 4 2" xfId="9712" xr:uid="{00000000-0005-0000-0000-000029450000}"/>
    <cellStyle name="CustomCellsOrange 2 2 5 2 4 3" xfId="13619" xr:uid="{00000000-0005-0000-0000-00002A450000}"/>
    <cellStyle name="CustomCellsOrange 2 2 5 2 4 4" xfId="17711" xr:uid="{00000000-0005-0000-0000-00002B450000}"/>
    <cellStyle name="CustomCellsOrange 2 2 5 2 4 5" xfId="21641" xr:uid="{00000000-0005-0000-0000-00002C450000}"/>
    <cellStyle name="CustomCellsOrange 2 2 5 2 4 6" xfId="25667" xr:uid="{00000000-0005-0000-0000-00002D450000}"/>
    <cellStyle name="CustomCellsOrange 2 2 5 2 4 7" xfId="29656" xr:uid="{00000000-0005-0000-0000-00002E450000}"/>
    <cellStyle name="CustomCellsOrange 2 2 5 2 4 8" xfId="33487" xr:uid="{00000000-0005-0000-0000-00002F450000}"/>
    <cellStyle name="CustomCellsOrange 2 2 5 2 4 9" xfId="37378" xr:uid="{00000000-0005-0000-0000-000030450000}"/>
    <cellStyle name="CustomCellsOrange 2 2 5 2 5" xfId="3337" xr:uid="{00000000-0005-0000-0000-000031450000}"/>
    <cellStyle name="CustomCellsOrange 2 2 5 2 5 10" xfId="40366" xr:uid="{00000000-0005-0000-0000-000032450000}"/>
    <cellStyle name="CustomCellsOrange 2 2 5 2 5 2" xfId="8872" xr:uid="{00000000-0005-0000-0000-000033450000}"/>
    <cellStyle name="CustomCellsOrange 2 2 5 2 5 3" xfId="12788" xr:uid="{00000000-0005-0000-0000-000034450000}"/>
    <cellStyle name="CustomCellsOrange 2 2 5 2 5 4" xfId="16881" xr:uid="{00000000-0005-0000-0000-000035450000}"/>
    <cellStyle name="CustomCellsOrange 2 2 5 2 5 5" xfId="20824" xr:uid="{00000000-0005-0000-0000-000036450000}"/>
    <cellStyle name="CustomCellsOrange 2 2 5 2 5 6" xfId="24842" xr:uid="{00000000-0005-0000-0000-000037450000}"/>
    <cellStyle name="CustomCellsOrange 2 2 5 2 5 7" xfId="28846" xr:uid="{00000000-0005-0000-0000-000038450000}"/>
    <cellStyle name="CustomCellsOrange 2 2 5 2 5 8" xfId="32669" xr:uid="{00000000-0005-0000-0000-000039450000}"/>
    <cellStyle name="CustomCellsOrange 2 2 5 2 5 9" xfId="36576" xr:uid="{00000000-0005-0000-0000-00003A450000}"/>
    <cellStyle name="CustomCellsOrange 2 2 5 2 6" xfId="5752" xr:uid="{00000000-0005-0000-0000-00003B450000}"/>
    <cellStyle name="CustomCellsOrange 2 2 5 2 6 10" xfId="42734" xr:uid="{00000000-0005-0000-0000-00003C450000}"/>
    <cellStyle name="CustomCellsOrange 2 2 5 2 6 2" xfId="11280" xr:uid="{00000000-0005-0000-0000-00003D450000}"/>
    <cellStyle name="CustomCellsOrange 2 2 5 2 6 3" xfId="15185" xr:uid="{00000000-0005-0000-0000-00003E450000}"/>
    <cellStyle name="CustomCellsOrange 2 2 5 2 6 4" xfId="19279" xr:uid="{00000000-0005-0000-0000-00003F450000}"/>
    <cellStyle name="CustomCellsOrange 2 2 5 2 6 5" xfId="23207" xr:uid="{00000000-0005-0000-0000-000040450000}"/>
    <cellStyle name="CustomCellsOrange 2 2 5 2 6 6" xfId="27233" xr:uid="{00000000-0005-0000-0000-000041450000}"/>
    <cellStyle name="CustomCellsOrange 2 2 5 2 6 7" xfId="31222" xr:uid="{00000000-0005-0000-0000-000042450000}"/>
    <cellStyle name="CustomCellsOrange 2 2 5 2 6 8" xfId="35053" xr:uid="{00000000-0005-0000-0000-000043450000}"/>
    <cellStyle name="CustomCellsOrange 2 2 5 2 6 9" xfId="38944" xr:uid="{00000000-0005-0000-0000-000044450000}"/>
    <cellStyle name="CustomCellsOrange 2 2 5 2 7" xfId="7839" xr:uid="{00000000-0005-0000-0000-000045450000}"/>
    <cellStyle name="CustomCellsOrange 2 2 5 2 8" xfId="15952" xr:uid="{00000000-0005-0000-0000-000046450000}"/>
    <cellStyle name="CustomCellsOrange 2 2 5 2 9" xfId="6570" xr:uid="{00000000-0005-0000-0000-000047450000}"/>
    <cellStyle name="CustomCellsOrange 2 2 5 3" xfId="2824" xr:uid="{00000000-0005-0000-0000-000048450000}"/>
    <cellStyle name="CustomCellsOrange 2 2 5 3 10" xfId="28333" xr:uid="{00000000-0005-0000-0000-000049450000}"/>
    <cellStyle name="CustomCellsOrange 2 2 5 3 11" xfId="32156" xr:uid="{00000000-0005-0000-0000-00004A450000}"/>
    <cellStyle name="CustomCellsOrange 2 2 5 3 12" xfId="36063" xr:uid="{00000000-0005-0000-0000-00004B450000}"/>
    <cellStyle name="CustomCellsOrange 2 2 5 3 13" xfId="39853" xr:uid="{00000000-0005-0000-0000-00004C450000}"/>
    <cellStyle name="CustomCellsOrange 2 2 5 3 2" xfId="5125" xr:uid="{00000000-0005-0000-0000-00004D450000}"/>
    <cellStyle name="CustomCellsOrange 2 2 5 3 2 10" xfId="42109" xr:uid="{00000000-0005-0000-0000-00004E450000}"/>
    <cellStyle name="CustomCellsOrange 2 2 5 3 2 2" xfId="10653" xr:uid="{00000000-0005-0000-0000-00004F450000}"/>
    <cellStyle name="CustomCellsOrange 2 2 5 3 2 3" xfId="14560" xr:uid="{00000000-0005-0000-0000-000050450000}"/>
    <cellStyle name="CustomCellsOrange 2 2 5 3 2 4" xfId="18652" xr:uid="{00000000-0005-0000-0000-000051450000}"/>
    <cellStyle name="CustomCellsOrange 2 2 5 3 2 5" xfId="22582" xr:uid="{00000000-0005-0000-0000-000052450000}"/>
    <cellStyle name="CustomCellsOrange 2 2 5 3 2 6" xfId="26608" xr:uid="{00000000-0005-0000-0000-000053450000}"/>
    <cellStyle name="CustomCellsOrange 2 2 5 3 2 7" xfId="30597" xr:uid="{00000000-0005-0000-0000-000054450000}"/>
    <cellStyle name="CustomCellsOrange 2 2 5 3 2 8" xfId="34428" xr:uid="{00000000-0005-0000-0000-000055450000}"/>
    <cellStyle name="CustomCellsOrange 2 2 5 3 2 9" xfId="38319" xr:uid="{00000000-0005-0000-0000-000056450000}"/>
    <cellStyle name="CustomCellsOrange 2 2 5 3 3" xfId="4497" xr:uid="{00000000-0005-0000-0000-000057450000}"/>
    <cellStyle name="CustomCellsOrange 2 2 5 3 3 10" xfId="41481" xr:uid="{00000000-0005-0000-0000-000058450000}"/>
    <cellStyle name="CustomCellsOrange 2 2 5 3 3 2" xfId="10025" xr:uid="{00000000-0005-0000-0000-000059450000}"/>
    <cellStyle name="CustomCellsOrange 2 2 5 3 3 3" xfId="13932" xr:uid="{00000000-0005-0000-0000-00005A450000}"/>
    <cellStyle name="CustomCellsOrange 2 2 5 3 3 4" xfId="18024" xr:uid="{00000000-0005-0000-0000-00005B450000}"/>
    <cellStyle name="CustomCellsOrange 2 2 5 3 3 5" xfId="21954" xr:uid="{00000000-0005-0000-0000-00005C450000}"/>
    <cellStyle name="CustomCellsOrange 2 2 5 3 3 6" xfId="25980" xr:uid="{00000000-0005-0000-0000-00005D450000}"/>
    <cellStyle name="CustomCellsOrange 2 2 5 3 3 7" xfId="29969" xr:uid="{00000000-0005-0000-0000-00005E450000}"/>
    <cellStyle name="CustomCellsOrange 2 2 5 3 3 8" xfId="33800" xr:uid="{00000000-0005-0000-0000-00005F450000}"/>
    <cellStyle name="CustomCellsOrange 2 2 5 3 3 9" xfId="37691" xr:uid="{00000000-0005-0000-0000-000060450000}"/>
    <cellStyle name="CustomCellsOrange 2 2 5 3 4" xfId="6206" xr:uid="{00000000-0005-0000-0000-000061450000}"/>
    <cellStyle name="CustomCellsOrange 2 2 5 3 4 10" xfId="43184" xr:uid="{00000000-0005-0000-0000-000062450000}"/>
    <cellStyle name="CustomCellsOrange 2 2 5 3 4 2" xfId="11735" xr:uid="{00000000-0005-0000-0000-000063450000}"/>
    <cellStyle name="CustomCellsOrange 2 2 5 3 4 3" xfId="15639" xr:uid="{00000000-0005-0000-0000-000064450000}"/>
    <cellStyle name="CustomCellsOrange 2 2 5 3 4 4" xfId="19733" xr:uid="{00000000-0005-0000-0000-000065450000}"/>
    <cellStyle name="CustomCellsOrange 2 2 5 3 4 5" xfId="23660" xr:uid="{00000000-0005-0000-0000-000066450000}"/>
    <cellStyle name="CustomCellsOrange 2 2 5 3 4 6" xfId="27687" xr:uid="{00000000-0005-0000-0000-000067450000}"/>
    <cellStyle name="CustomCellsOrange 2 2 5 3 4 7" xfId="31672" xr:uid="{00000000-0005-0000-0000-000068450000}"/>
    <cellStyle name="CustomCellsOrange 2 2 5 3 4 8" xfId="35505" xr:uid="{00000000-0005-0000-0000-000069450000}"/>
    <cellStyle name="CustomCellsOrange 2 2 5 3 4 9" xfId="39394" xr:uid="{00000000-0005-0000-0000-00006A450000}"/>
    <cellStyle name="CustomCellsOrange 2 2 5 3 5" xfId="8359" xr:uid="{00000000-0005-0000-0000-00006B450000}"/>
    <cellStyle name="CustomCellsOrange 2 2 5 3 6" xfId="12275" xr:uid="{00000000-0005-0000-0000-00006C450000}"/>
    <cellStyle name="CustomCellsOrange 2 2 5 3 7" xfId="16368" xr:uid="{00000000-0005-0000-0000-00006D450000}"/>
    <cellStyle name="CustomCellsOrange 2 2 5 3 8" xfId="20311" xr:uid="{00000000-0005-0000-0000-00006E450000}"/>
    <cellStyle name="CustomCellsOrange 2 2 5 3 9" xfId="24329" xr:uid="{00000000-0005-0000-0000-00006F450000}"/>
    <cellStyle name="CustomCellsOrange 2 2 5 4" xfId="3769" xr:uid="{00000000-0005-0000-0000-000070450000}"/>
    <cellStyle name="CustomCellsOrange 2 2 5 4 10" xfId="40753" xr:uid="{00000000-0005-0000-0000-000071450000}"/>
    <cellStyle name="CustomCellsOrange 2 2 5 4 2" xfId="9297" xr:uid="{00000000-0005-0000-0000-000072450000}"/>
    <cellStyle name="CustomCellsOrange 2 2 5 4 3" xfId="13204" xr:uid="{00000000-0005-0000-0000-000073450000}"/>
    <cellStyle name="CustomCellsOrange 2 2 5 4 4" xfId="17296" xr:uid="{00000000-0005-0000-0000-000074450000}"/>
    <cellStyle name="CustomCellsOrange 2 2 5 4 5" xfId="21226" xr:uid="{00000000-0005-0000-0000-000075450000}"/>
    <cellStyle name="CustomCellsOrange 2 2 5 4 6" xfId="25252" xr:uid="{00000000-0005-0000-0000-000076450000}"/>
    <cellStyle name="CustomCellsOrange 2 2 5 4 7" xfId="29241" xr:uid="{00000000-0005-0000-0000-000077450000}"/>
    <cellStyle name="CustomCellsOrange 2 2 5 4 8" xfId="33072" xr:uid="{00000000-0005-0000-0000-000078450000}"/>
    <cellStyle name="CustomCellsOrange 2 2 5 4 9" xfId="36963" xr:uid="{00000000-0005-0000-0000-000079450000}"/>
    <cellStyle name="CustomCellsOrange 2 2 5 5" xfId="4185" xr:uid="{00000000-0005-0000-0000-00007A450000}"/>
    <cellStyle name="CustomCellsOrange 2 2 5 5 10" xfId="41169" xr:uid="{00000000-0005-0000-0000-00007B450000}"/>
    <cellStyle name="CustomCellsOrange 2 2 5 5 2" xfId="9713" xr:uid="{00000000-0005-0000-0000-00007C450000}"/>
    <cellStyle name="CustomCellsOrange 2 2 5 5 3" xfId="13620" xr:uid="{00000000-0005-0000-0000-00007D450000}"/>
    <cellStyle name="CustomCellsOrange 2 2 5 5 4" xfId="17712" xr:uid="{00000000-0005-0000-0000-00007E450000}"/>
    <cellStyle name="CustomCellsOrange 2 2 5 5 5" xfId="21642" xr:uid="{00000000-0005-0000-0000-00007F450000}"/>
    <cellStyle name="CustomCellsOrange 2 2 5 5 6" xfId="25668" xr:uid="{00000000-0005-0000-0000-000080450000}"/>
    <cellStyle name="CustomCellsOrange 2 2 5 5 7" xfId="29657" xr:uid="{00000000-0005-0000-0000-000081450000}"/>
    <cellStyle name="CustomCellsOrange 2 2 5 5 8" xfId="33488" xr:uid="{00000000-0005-0000-0000-000082450000}"/>
    <cellStyle name="CustomCellsOrange 2 2 5 5 9" xfId="37379" xr:uid="{00000000-0005-0000-0000-000083450000}"/>
    <cellStyle name="CustomCellsOrange 2 2 5 6" xfId="3336" xr:uid="{00000000-0005-0000-0000-000084450000}"/>
    <cellStyle name="CustomCellsOrange 2 2 5 6 10" xfId="40365" xr:uid="{00000000-0005-0000-0000-000085450000}"/>
    <cellStyle name="CustomCellsOrange 2 2 5 6 2" xfId="8871" xr:uid="{00000000-0005-0000-0000-000086450000}"/>
    <cellStyle name="CustomCellsOrange 2 2 5 6 3" xfId="12787" xr:uid="{00000000-0005-0000-0000-000087450000}"/>
    <cellStyle name="CustomCellsOrange 2 2 5 6 4" xfId="16880" xr:uid="{00000000-0005-0000-0000-000088450000}"/>
    <cellStyle name="CustomCellsOrange 2 2 5 6 5" xfId="20823" xr:uid="{00000000-0005-0000-0000-000089450000}"/>
    <cellStyle name="CustomCellsOrange 2 2 5 6 6" xfId="24841" xr:uid="{00000000-0005-0000-0000-00008A450000}"/>
    <cellStyle name="CustomCellsOrange 2 2 5 6 7" xfId="28845" xr:uid="{00000000-0005-0000-0000-00008B450000}"/>
    <cellStyle name="CustomCellsOrange 2 2 5 6 8" xfId="32668" xr:uid="{00000000-0005-0000-0000-00008C450000}"/>
    <cellStyle name="CustomCellsOrange 2 2 5 6 9" xfId="36575" xr:uid="{00000000-0005-0000-0000-00008D450000}"/>
    <cellStyle name="CustomCellsOrange 2 2 5 7" xfId="5751" xr:uid="{00000000-0005-0000-0000-00008E450000}"/>
    <cellStyle name="CustomCellsOrange 2 2 5 7 10" xfId="42733" xr:uid="{00000000-0005-0000-0000-00008F450000}"/>
    <cellStyle name="CustomCellsOrange 2 2 5 7 2" xfId="11279" xr:uid="{00000000-0005-0000-0000-000090450000}"/>
    <cellStyle name="CustomCellsOrange 2 2 5 7 3" xfId="15184" xr:uid="{00000000-0005-0000-0000-000091450000}"/>
    <cellStyle name="CustomCellsOrange 2 2 5 7 4" xfId="19278" xr:uid="{00000000-0005-0000-0000-000092450000}"/>
    <cellStyle name="CustomCellsOrange 2 2 5 7 5" xfId="23206" xr:uid="{00000000-0005-0000-0000-000093450000}"/>
    <cellStyle name="CustomCellsOrange 2 2 5 7 6" xfId="27232" xr:uid="{00000000-0005-0000-0000-000094450000}"/>
    <cellStyle name="CustomCellsOrange 2 2 5 7 7" xfId="31221" xr:uid="{00000000-0005-0000-0000-000095450000}"/>
    <cellStyle name="CustomCellsOrange 2 2 5 7 8" xfId="35052" xr:uid="{00000000-0005-0000-0000-000096450000}"/>
    <cellStyle name="CustomCellsOrange 2 2 5 7 9" xfId="38943" xr:uid="{00000000-0005-0000-0000-000097450000}"/>
    <cellStyle name="CustomCellsOrange 2 2 5 8" xfId="7840" xr:uid="{00000000-0005-0000-0000-000098450000}"/>
    <cellStyle name="CustomCellsOrange 2 2 5 9" xfId="15953" xr:uid="{00000000-0005-0000-0000-000099450000}"/>
    <cellStyle name="CustomCellsOrange 2 2 6" xfId="2816" xr:uid="{00000000-0005-0000-0000-00009A450000}"/>
    <cellStyle name="CustomCellsOrange 2 2 6 10" xfId="28325" xr:uid="{00000000-0005-0000-0000-00009B450000}"/>
    <cellStyle name="CustomCellsOrange 2 2 6 11" xfId="32148" xr:uid="{00000000-0005-0000-0000-00009C450000}"/>
    <cellStyle name="CustomCellsOrange 2 2 6 12" xfId="36055" xr:uid="{00000000-0005-0000-0000-00009D450000}"/>
    <cellStyle name="CustomCellsOrange 2 2 6 13" xfId="39845" xr:uid="{00000000-0005-0000-0000-00009E450000}"/>
    <cellStyle name="CustomCellsOrange 2 2 6 2" xfId="5117" xr:uid="{00000000-0005-0000-0000-00009F450000}"/>
    <cellStyle name="CustomCellsOrange 2 2 6 2 10" xfId="42101" xr:uid="{00000000-0005-0000-0000-0000A0450000}"/>
    <cellStyle name="CustomCellsOrange 2 2 6 2 2" xfId="10645" xr:uid="{00000000-0005-0000-0000-0000A1450000}"/>
    <cellStyle name="CustomCellsOrange 2 2 6 2 3" xfId="14552" xr:uid="{00000000-0005-0000-0000-0000A2450000}"/>
    <cellStyle name="CustomCellsOrange 2 2 6 2 4" xfId="18644" xr:uid="{00000000-0005-0000-0000-0000A3450000}"/>
    <cellStyle name="CustomCellsOrange 2 2 6 2 5" xfId="22574" xr:uid="{00000000-0005-0000-0000-0000A4450000}"/>
    <cellStyle name="CustomCellsOrange 2 2 6 2 6" xfId="26600" xr:uid="{00000000-0005-0000-0000-0000A5450000}"/>
    <cellStyle name="CustomCellsOrange 2 2 6 2 7" xfId="30589" xr:uid="{00000000-0005-0000-0000-0000A6450000}"/>
    <cellStyle name="CustomCellsOrange 2 2 6 2 8" xfId="34420" xr:uid="{00000000-0005-0000-0000-0000A7450000}"/>
    <cellStyle name="CustomCellsOrange 2 2 6 2 9" xfId="38311" xr:uid="{00000000-0005-0000-0000-0000A8450000}"/>
    <cellStyle name="CustomCellsOrange 2 2 6 3" xfId="4489" xr:uid="{00000000-0005-0000-0000-0000A9450000}"/>
    <cellStyle name="CustomCellsOrange 2 2 6 3 10" xfId="41473" xr:uid="{00000000-0005-0000-0000-0000AA450000}"/>
    <cellStyle name="CustomCellsOrange 2 2 6 3 2" xfId="10017" xr:uid="{00000000-0005-0000-0000-0000AB450000}"/>
    <cellStyle name="CustomCellsOrange 2 2 6 3 3" xfId="13924" xr:uid="{00000000-0005-0000-0000-0000AC450000}"/>
    <cellStyle name="CustomCellsOrange 2 2 6 3 4" xfId="18016" xr:uid="{00000000-0005-0000-0000-0000AD450000}"/>
    <cellStyle name="CustomCellsOrange 2 2 6 3 5" xfId="21946" xr:uid="{00000000-0005-0000-0000-0000AE450000}"/>
    <cellStyle name="CustomCellsOrange 2 2 6 3 6" xfId="25972" xr:uid="{00000000-0005-0000-0000-0000AF450000}"/>
    <cellStyle name="CustomCellsOrange 2 2 6 3 7" xfId="29961" xr:uid="{00000000-0005-0000-0000-0000B0450000}"/>
    <cellStyle name="CustomCellsOrange 2 2 6 3 8" xfId="33792" xr:uid="{00000000-0005-0000-0000-0000B1450000}"/>
    <cellStyle name="CustomCellsOrange 2 2 6 3 9" xfId="37683" xr:uid="{00000000-0005-0000-0000-0000B2450000}"/>
    <cellStyle name="CustomCellsOrange 2 2 6 4" xfId="6198" xr:uid="{00000000-0005-0000-0000-0000B3450000}"/>
    <cellStyle name="CustomCellsOrange 2 2 6 4 10" xfId="43176" xr:uid="{00000000-0005-0000-0000-0000B4450000}"/>
    <cellStyle name="CustomCellsOrange 2 2 6 4 2" xfId="11727" xr:uid="{00000000-0005-0000-0000-0000B5450000}"/>
    <cellStyle name="CustomCellsOrange 2 2 6 4 3" xfId="15631" xr:uid="{00000000-0005-0000-0000-0000B6450000}"/>
    <cellStyle name="CustomCellsOrange 2 2 6 4 4" xfId="19725" xr:uid="{00000000-0005-0000-0000-0000B7450000}"/>
    <cellStyle name="CustomCellsOrange 2 2 6 4 5" xfId="23652" xr:uid="{00000000-0005-0000-0000-0000B8450000}"/>
    <cellStyle name="CustomCellsOrange 2 2 6 4 6" xfId="27679" xr:uid="{00000000-0005-0000-0000-0000B9450000}"/>
    <cellStyle name="CustomCellsOrange 2 2 6 4 7" xfId="31664" xr:uid="{00000000-0005-0000-0000-0000BA450000}"/>
    <cellStyle name="CustomCellsOrange 2 2 6 4 8" xfId="35497" xr:uid="{00000000-0005-0000-0000-0000BB450000}"/>
    <cellStyle name="CustomCellsOrange 2 2 6 4 9" xfId="39386" xr:uid="{00000000-0005-0000-0000-0000BC450000}"/>
    <cellStyle name="CustomCellsOrange 2 2 6 5" xfId="8351" xr:uid="{00000000-0005-0000-0000-0000BD450000}"/>
    <cellStyle name="CustomCellsOrange 2 2 6 6" xfId="12267" xr:uid="{00000000-0005-0000-0000-0000BE450000}"/>
    <cellStyle name="CustomCellsOrange 2 2 6 7" xfId="16360" xr:uid="{00000000-0005-0000-0000-0000BF450000}"/>
    <cellStyle name="CustomCellsOrange 2 2 6 8" xfId="20303" xr:uid="{00000000-0005-0000-0000-0000C0450000}"/>
    <cellStyle name="CustomCellsOrange 2 2 6 9" xfId="24321" xr:uid="{00000000-0005-0000-0000-0000C1450000}"/>
    <cellStyle name="CustomCellsOrange 2 2 7" xfId="3761" xr:uid="{00000000-0005-0000-0000-0000C2450000}"/>
    <cellStyle name="CustomCellsOrange 2 2 7 10" xfId="40745" xr:uid="{00000000-0005-0000-0000-0000C3450000}"/>
    <cellStyle name="CustomCellsOrange 2 2 7 2" xfId="9289" xr:uid="{00000000-0005-0000-0000-0000C4450000}"/>
    <cellStyle name="CustomCellsOrange 2 2 7 3" xfId="13196" xr:uid="{00000000-0005-0000-0000-0000C5450000}"/>
    <cellStyle name="CustomCellsOrange 2 2 7 4" xfId="17288" xr:uid="{00000000-0005-0000-0000-0000C6450000}"/>
    <cellStyle name="CustomCellsOrange 2 2 7 5" xfId="21218" xr:uid="{00000000-0005-0000-0000-0000C7450000}"/>
    <cellStyle name="CustomCellsOrange 2 2 7 6" xfId="25244" xr:uid="{00000000-0005-0000-0000-0000C8450000}"/>
    <cellStyle name="CustomCellsOrange 2 2 7 7" xfId="29233" xr:uid="{00000000-0005-0000-0000-0000C9450000}"/>
    <cellStyle name="CustomCellsOrange 2 2 7 8" xfId="33064" xr:uid="{00000000-0005-0000-0000-0000CA450000}"/>
    <cellStyle name="CustomCellsOrange 2 2 7 9" xfId="36955" xr:uid="{00000000-0005-0000-0000-0000CB450000}"/>
    <cellStyle name="CustomCellsOrange 2 2 8" xfId="4193" xr:uid="{00000000-0005-0000-0000-0000CC450000}"/>
    <cellStyle name="CustomCellsOrange 2 2 8 10" xfId="41177" xr:uid="{00000000-0005-0000-0000-0000CD450000}"/>
    <cellStyle name="CustomCellsOrange 2 2 8 2" xfId="9721" xr:uid="{00000000-0005-0000-0000-0000CE450000}"/>
    <cellStyle name="CustomCellsOrange 2 2 8 3" xfId="13628" xr:uid="{00000000-0005-0000-0000-0000CF450000}"/>
    <cellStyle name="CustomCellsOrange 2 2 8 4" xfId="17720" xr:uid="{00000000-0005-0000-0000-0000D0450000}"/>
    <cellStyle name="CustomCellsOrange 2 2 8 5" xfId="21650" xr:uid="{00000000-0005-0000-0000-0000D1450000}"/>
    <cellStyle name="CustomCellsOrange 2 2 8 6" xfId="25676" xr:uid="{00000000-0005-0000-0000-0000D2450000}"/>
    <cellStyle name="CustomCellsOrange 2 2 8 7" xfId="29665" xr:uid="{00000000-0005-0000-0000-0000D3450000}"/>
    <cellStyle name="CustomCellsOrange 2 2 8 8" xfId="33496" xr:uid="{00000000-0005-0000-0000-0000D4450000}"/>
    <cellStyle name="CustomCellsOrange 2 2 8 9" xfId="37387" xr:uid="{00000000-0005-0000-0000-0000D5450000}"/>
    <cellStyle name="CustomCellsOrange 2 2 9" xfId="3328" xr:uid="{00000000-0005-0000-0000-0000D6450000}"/>
    <cellStyle name="CustomCellsOrange 2 2 9 10" xfId="40357" xr:uid="{00000000-0005-0000-0000-0000D7450000}"/>
    <cellStyle name="CustomCellsOrange 2 2 9 2" xfId="8863" xr:uid="{00000000-0005-0000-0000-0000D8450000}"/>
    <cellStyle name="CustomCellsOrange 2 2 9 3" xfId="12779" xr:uid="{00000000-0005-0000-0000-0000D9450000}"/>
    <cellStyle name="CustomCellsOrange 2 2 9 4" xfId="16872" xr:uid="{00000000-0005-0000-0000-0000DA450000}"/>
    <cellStyle name="CustomCellsOrange 2 2 9 5" xfId="20815" xr:uid="{00000000-0005-0000-0000-0000DB450000}"/>
    <cellStyle name="CustomCellsOrange 2 2 9 6" xfId="24833" xr:uid="{00000000-0005-0000-0000-0000DC450000}"/>
    <cellStyle name="CustomCellsOrange 2 2 9 7" xfId="28837" xr:uid="{00000000-0005-0000-0000-0000DD450000}"/>
    <cellStyle name="CustomCellsOrange 2 2 9 8" xfId="32660" xr:uid="{00000000-0005-0000-0000-0000DE450000}"/>
    <cellStyle name="CustomCellsOrange 2 2 9 9" xfId="36567" xr:uid="{00000000-0005-0000-0000-0000DF450000}"/>
    <cellStyle name="CustomCellsOrange 2 3" xfId="2815" xr:uid="{00000000-0005-0000-0000-0000E0450000}"/>
    <cellStyle name="CustomCellsOrange 2 3 10" xfId="28324" xr:uid="{00000000-0005-0000-0000-0000E1450000}"/>
    <cellStyle name="CustomCellsOrange 2 3 11" xfId="32147" xr:uid="{00000000-0005-0000-0000-0000E2450000}"/>
    <cellStyle name="CustomCellsOrange 2 3 12" xfId="36054" xr:uid="{00000000-0005-0000-0000-0000E3450000}"/>
    <cellStyle name="CustomCellsOrange 2 3 13" xfId="39844" xr:uid="{00000000-0005-0000-0000-0000E4450000}"/>
    <cellStyle name="CustomCellsOrange 2 3 2" xfId="5116" xr:uid="{00000000-0005-0000-0000-0000E5450000}"/>
    <cellStyle name="CustomCellsOrange 2 3 2 10" xfId="42100" xr:uid="{00000000-0005-0000-0000-0000E6450000}"/>
    <cellStyle name="CustomCellsOrange 2 3 2 2" xfId="10644" xr:uid="{00000000-0005-0000-0000-0000E7450000}"/>
    <cellStyle name="CustomCellsOrange 2 3 2 3" xfId="14551" xr:uid="{00000000-0005-0000-0000-0000E8450000}"/>
    <cellStyle name="CustomCellsOrange 2 3 2 4" xfId="18643" xr:uid="{00000000-0005-0000-0000-0000E9450000}"/>
    <cellStyle name="CustomCellsOrange 2 3 2 5" xfId="22573" xr:uid="{00000000-0005-0000-0000-0000EA450000}"/>
    <cellStyle name="CustomCellsOrange 2 3 2 6" xfId="26599" xr:uid="{00000000-0005-0000-0000-0000EB450000}"/>
    <cellStyle name="CustomCellsOrange 2 3 2 7" xfId="30588" xr:uid="{00000000-0005-0000-0000-0000EC450000}"/>
    <cellStyle name="CustomCellsOrange 2 3 2 8" xfId="34419" xr:uid="{00000000-0005-0000-0000-0000ED450000}"/>
    <cellStyle name="CustomCellsOrange 2 3 2 9" xfId="38310" xr:uid="{00000000-0005-0000-0000-0000EE450000}"/>
    <cellStyle name="CustomCellsOrange 2 3 3" xfId="4488" xr:uid="{00000000-0005-0000-0000-0000EF450000}"/>
    <cellStyle name="CustomCellsOrange 2 3 3 10" xfId="41472" xr:uid="{00000000-0005-0000-0000-0000F0450000}"/>
    <cellStyle name="CustomCellsOrange 2 3 3 2" xfId="10016" xr:uid="{00000000-0005-0000-0000-0000F1450000}"/>
    <cellStyle name="CustomCellsOrange 2 3 3 3" xfId="13923" xr:uid="{00000000-0005-0000-0000-0000F2450000}"/>
    <cellStyle name="CustomCellsOrange 2 3 3 4" xfId="18015" xr:uid="{00000000-0005-0000-0000-0000F3450000}"/>
    <cellStyle name="CustomCellsOrange 2 3 3 5" xfId="21945" xr:uid="{00000000-0005-0000-0000-0000F4450000}"/>
    <cellStyle name="CustomCellsOrange 2 3 3 6" xfId="25971" xr:uid="{00000000-0005-0000-0000-0000F5450000}"/>
    <cellStyle name="CustomCellsOrange 2 3 3 7" xfId="29960" xr:uid="{00000000-0005-0000-0000-0000F6450000}"/>
    <cellStyle name="CustomCellsOrange 2 3 3 8" xfId="33791" xr:uid="{00000000-0005-0000-0000-0000F7450000}"/>
    <cellStyle name="CustomCellsOrange 2 3 3 9" xfId="37682" xr:uid="{00000000-0005-0000-0000-0000F8450000}"/>
    <cellStyle name="CustomCellsOrange 2 3 4" xfId="6197" xr:uid="{00000000-0005-0000-0000-0000F9450000}"/>
    <cellStyle name="CustomCellsOrange 2 3 4 10" xfId="43175" xr:uid="{00000000-0005-0000-0000-0000FA450000}"/>
    <cellStyle name="CustomCellsOrange 2 3 4 2" xfId="11726" xr:uid="{00000000-0005-0000-0000-0000FB450000}"/>
    <cellStyle name="CustomCellsOrange 2 3 4 3" xfId="15630" xr:uid="{00000000-0005-0000-0000-0000FC450000}"/>
    <cellStyle name="CustomCellsOrange 2 3 4 4" xfId="19724" xr:uid="{00000000-0005-0000-0000-0000FD450000}"/>
    <cellStyle name="CustomCellsOrange 2 3 4 5" xfId="23651" xr:uid="{00000000-0005-0000-0000-0000FE450000}"/>
    <cellStyle name="CustomCellsOrange 2 3 4 6" xfId="27678" xr:uid="{00000000-0005-0000-0000-0000FF450000}"/>
    <cellStyle name="CustomCellsOrange 2 3 4 7" xfId="31663" xr:uid="{00000000-0005-0000-0000-000000460000}"/>
    <cellStyle name="CustomCellsOrange 2 3 4 8" xfId="35496" xr:uid="{00000000-0005-0000-0000-000001460000}"/>
    <cellStyle name="CustomCellsOrange 2 3 4 9" xfId="39385" xr:uid="{00000000-0005-0000-0000-000002460000}"/>
    <cellStyle name="CustomCellsOrange 2 3 5" xfId="8350" xr:uid="{00000000-0005-0000-0000-000003460000}"/>
    <cellStyle name="CustomCellsOrange 2 3 6" xfId="12266" xr:uid="{00000000-0005-0000-0000-000004460000}"/>
    <cellStyle name="CustomCellsOrange 2 3 7" xfId="16359" xr:uid="{00000000-0005-0000-0000-000005460000}"/>
    <cellStyle name="CustomCellsOrange 2 3 8" xfId="20302" xr:uid="{00000000-0005-0000-0000-000006460000}"/>
    <cellStyle name="CustomCellsOrange 2 3 9" xfId="24320" xr:uid="{00000000-0005-0000-0000-000007460000}"/>
    <cellStyle name="CustomCellsOrange 2 4" xfId="3760" xr:uid="{00000000-0005-0000-0000-000008460000}"/>
    <cellStyle name="CustomCellsOrange 2 4 10" xfId="40744" xr:uid="{00000000-0005-0000-0000-000009460000}"/>
    <cellStyle name="CustomCellsOrange 2 4 2" xfId="9288" xr:uid="{00000000-0005-0000-0000-00000A460000}"/>
    <cellStyle name="CustomCellsOrange 2 4 3" xfId="13195" xr:uid="{00000000-0005-0000-0000-00000B460000}"/>
    <cellStyle name="CustomCellsOrange 2 4 4" xfId="17287" xr:uid="{00000000-0005-0000-0000-00000C460000}"/>
    <cellStyle name="CustomCellsOrange 2 4 5" xfId="21217" xr:uid="{00000000-0005-0000-0000-00000D460000}"/>
    <cellStyle name="CustomCellsOrange 2 4 6" xfId="25243" xr:uid="{00000000-0005-0000-0000-00000E460000}"/>
    <cellStyle name="CustomCellsOrange 2 4 7" xfId="29232" xr:uid="{00000000-0005-0000-0000-00000F460000}"/>
    <cellStyle name="CustomCellsOrange 2 4 8" xfId="33063" xr:uid="{00000000-0005-0000-0000-000010460000}"/>
    <cellStyle name="CustomCellsOrange 2 4 9" xfId="36954" xr:uid="{00000000-0005-0000-0000-000011460000}"/>
    <cellStyle name="CustomCellsOrange 2 5" xfId="4194" xr:uid="{00000000-0005-0000-0000-000012460000}"/>
    <cellStyle name="CustomCellsOrange 2 5 10" xfId="41178" xr:uid="{00000000-0005-0000-0000-000013460000}"/>
    <cellStyle name="CustomCellsOrange 2 5 2" xfId="9722" xr:uid="{00000000-0005-0000-0000-000014460000}"/>
    <cellStyle name="CustomCellsOrange 2 5 3" xfId="13629" xr:uid="{00000000-0005-0000-0000-000015460000}"/>
    <cellStyle name="CustomCellsOrange 2 5 4" xfId="17721" xr:uid="{00000000-0005-0000-0000-000016460000}"/>
    <cellStyle name="CustomCellsOrange 2 5 5" xfId="21651" xr:uid="{00000000-0005-0000-0000-000017460000}"/>
    <cellStyle name="CustomCellsOrange 2 5 6" xfId="25677" xr:uid="{00000000-0005-0000-0000-000018460000}"/>
    <cellStyle name="CustomCellsOrange 2 5 7" xfId="29666" xr:uid="{00000000-0005-0000-0000-000019460000}"/>
    <cellStyle name="CustomCellsOrange 2 5 8" xfId="33497" xr:uid="{00000000-0005-0000-0000-00001A460000}"/>
    <cellStyle name="CustomCellsOrange 2 5 9" xfId="37388" xr:uid="{00000000-0005-0000-0000-00001B460000}"/>
    <cellStyle name="CustomCellsOrange 2 6" xfId="3327" xr:uid="{00000000-0005-0000-0000-00001C460000}"/>
    <cellStyle name="CustomCellsOrange 2 6 10" xfId="40356" xr:uid="{00000000-0005-0000-0000-00001D460000}"/>
    <cellStyle name="CustomCellsOrange 2 6 2" xfId="8862" xr:uid="{00000000-0005-0000-0000-00001E460000}"/>
    <cellStyle name="CustomCellsOrange 2 6 3" xfId="12778" xr:uid="{00000000-0005-0000-0000-00001F460000}"/>
    <cellStyle name="CustomCellsOrange 2 6 4" xfId="16871" xr:uid="{00000000-0005-0000-0000-000020460000}"/>
    <cellStyle name="CustomCellsOrange 2 6 5" xfId="20814" xr:uid="{00000000-0005-0000-0000-000021460000}"/>
    <cellStyle name="CustomCellsOrange 2 6 6" xfId="24832" xr:uid="{00000000-0005-0000-0000-000022460000}"/>
    <cellStyle name="CustomCellsOrange 2 6 7" xfId="28836" xr:uid="{00000000-0005-0000-0000-000023460000}"/>
    <cellStyle name="CustomCellsOrange 2 6 8" xfId="32659" xr:uid="{00000000-0005-0000-0000-000024460000}"/>
    <cellStyle name="CustomCellsOrange 2 6 9" xfId="36566" xr:uid="{00000000-0005-0000-0000-000025460000}"/>
    <cellStyle name="CustomCellsOrange 2 7" xfId="5742" xr:uid="{00000000-0005-0000-0000-000026460000}"/>
    <cellStyle name="CustomCellsOrange 2 7 10" xfId="42724" xr:uid="{00000000-0005-0000-0000-000027460000}"/>
    <cellStyle name="CustomCellsOrange 2 7 2" xfId="11270" xr:uid="{00000000-0005-0000-0000-000028460000}"/>
    <cellStyle name="CustomCellsOrange 2 7 3" xfId="15175" xr:uid="{00000000-0005-0000-0000-000029460000}"/>
    <cellStyle name="CustomCellsOrange 2 7 4" xfId="19269" xr:uid="{00000000-0005-0000-0000-00002A460000}"/>
    <cellStyle name="CustomCellsOrange 2 7 5" xfId="23197" xr:uid="{00000000-0005-0000-0000-00002B460000}"/>
    <cellStyle name="CustomCellsOrange 2 7 6" xfId="27223" xr:uid="{00000000-0005-0000-0000-00002C460000}"/>
    <cellStyle name="CustomCellsOrange 2 7 7" xfId="31212" xr:uid="{00000000-0005-0000-0000-00002D460000}"/>
    <cellStyle name="CustomCellsOrange 2 7 8" xfId="35043" xr:uid="{00000000-0005-0000-0000-00002E460000}"/>
    <cellStyle name="CustomCellsOrange 2 7 9" xfId="38934" xr:uid="{00000000-0005-0000-0000-00002F460000}"/>
    <cellStyle name="CustomCellsOrange 2 8" xfId="7849" xr:uid="{00000000-0005-0000-0000-000030460000}"/>
    <cellStyle name="CustomCellsOrange 2 9" xfId="15962" xr:uid="{00000000-0005-0000-0000-000031460000}"/>
    <cellStyle name="CustomCellsOrange 3" xfId="373" xr:uid="{00000000-0005-0000-0000-000032460000}"/>
    <cellStyle name="CustomCellsOrange 3 10" xfId="5753" xr:uid="{00000000-0005-0000-0000-000033460000}"/>
    <cellStyle name="CustomCellsOrange 3 10 10" xfId="42735" xr:uid="{00000000-0005-0000-0000-000034460000}"/>
    <cellStyle name="CustomCellsOrange 3 10 2" xfId="11281" xr:uid="{00000000-0005-0000-0000-000035460000}"/>
    <cellStyle name="CustomCellsOrange 3 10 3" xfId="15186" xr:uid="{00000000-0005-0000-0000-000036460000}"/>
    <cellStyle name="CustomCellsOrange 3 10 4" xfId="19280" xr:uid="{00000000-0005-0000-0000-000037460000}"/>
    <cellStyle name="CustomCellsOrange 3 10 5" xfId="23208" xr:uid="{00000000-0005-0000-0000-000038460000}"/>
    <cellStyle name="CustomCellsOrange 3 10 6" xfId="27234" xr:uid="{00000000-0005-0000-0000-000039460000}"/>
    <cellStyle name="CustomCellsOrange 3 10 7" xfId="31223" xr:uid="{00000000-0005-0000-0000-00003A460000}"/>
    <cellStyle name="CustomCellsOrange 3 10 8" xfId="35054" xr:uid="{00000000-0005-0000-0000-00003B460000}"/>
    <cellStyle name="CustomCellsOrange 3 10 9" xfId="38945" xr:uid="{00000000-0005-0000-0000-00003C460000}"/>
    <cellStyle name="CustomCellsOrange 3 11" xfId="7838" xr:uid="{00000000-0005-0000-0000-00003D460000}"/>
    <cellStyle name="CustomCellsOrange 3 12" xfId="15951" xr:uid="{00000000-0005-0000-0000-00003E460000}"/>
    <cellStyle name="CustomCellsOrange 3 13" xfId="6571" xr:uid="{00000000-0005-0000-0000-00003F460000}"/>
    <cellStyle name="CustomCellsOrange 3 14" xfId="7595" xr:uid="{00000000-0005-0000-0000-000040460000}"/>
    <cellStyle name="CustomCellsOrange 3 2" xfId="374" xr:uid="{00000000-0005-0000-0000-000041460000}"/>
    <cellStyle name="CustomCellsOrange 3 2 10" xfId="8149" xr:uid="{00000000-0005-0000-0000-000042460000}"/>
    <cellStyle name="CustomCellsOrange 3 2 11" xfId="20133" xr:uid="{00000000-0005-0000-0000-000043460000}"/>
    <cellStyle name="CustomCellsOrange 3 2 2" xfId="375" xr:uid="{00000000-0005-0000-0000-000044460000}"/>
    <cellStyle name="CustomCellsOrange 3 2 2 10" xfId="20131" xr:uid="{00000000-0005-0000-0000-000045460000}"/>
    <cellStyle name="CustomCellsOrange 3 2 2 2" xfId="2828" xr:uid="{00000000-0005-0000-0000-000046460000}"/>
    <cellStyle name="CustomCellsOrange 3 2 2 2 10" xfId="28337" xr:uid="{00000000-0005-0000-0000-000047460000}"/>
    <cellStyle name="CustomCellsOrange 3 2 2 2 11" xfId="32160" xr:uid="{00000000-0005-0000-0000-000048460000}"/>
    <cellStyle name="CustomCellsOrange 3 2 2 2 12" xfId="36067" xr:uid="{00000000-0005-0000-0000-000049460000}"/>
    <cellStyle name="CustomCellsOrange 3 2 2 2 13" xfId="39857" xr:uid="{00000000-0005-0000-0000-00004A460000}"/>
    <cellStyle name="CustomCellsOrange 3 2 2 2 2" xfId="5129" xr:uid="{00000000-0005-0000-0000-00004B460000}"/>
    <cellStyle name="CustomCellsOrange 3 2 2 2 2 10" xfId="42113" xr:uid="{00000000-0005-0000-0000-00004C460000}"/>
    <cellStyle name="CustomCellsOrange 3 2 2 2 2 2" xfId="10657" xr:uid="{00000000-0005-0000-0000-00004D460000}"/>
    <cellStyle name="CustomCellsOrange 3 2 2 2 2 3" xfId="14564" xr:uid="{00000000-0005-0000-0000-00004E460000}"/>
    <cellStyle name="CustomCellsOrange 3 2 2 2 2 4" xfId="18656" xr:uid="{00000000-0005-0000-0000-00004F460000}"/>
    <cellStyle name="CustomCellsOrange 3 2 2 2 2 5" xfId="22586" xr:uid="{00000000-0005-0000-0000-000050460000}"/>
    <cellStyle name="CustomCellsOrange 3 2 2 2 2 6" xfId="26612" xr:uid="{00000000-0005-0000-0000-000051460000}"/>
    <cellStyle name="CustomCellsOrange 3 2 2 2 2 7" xfId="30601" xr:uid="{00000000-0005-0000-0000-000052460000}"/>
    <cellStyle name="CustomCellsOrange 3 2 2 2 2 8" xfId="34432" xr:uid="{00000000-0005-0000-0000-000053460000}"/>
    <cellStyle name="CustomCellsOrange 3 2 2 2 2 9" xfId="38323" xr:uid="{00000000-0005-0000-0000-000054460000}"/>
    <cellStyle name="CustomCellsOrange 3 2 2 2 3" xfId="4501" xr:uid="{00000000-0005-0000-0000-000055460000}"/>
    <cellStyle name="CustomCellsOrange 3 2 2 2 3 10" xfId="41485" xr:uid="{00000000-0005-0000-0000-000056460000}"/>
    <cellStyle name="CustomCellsOrange 3 2 2 2 3 2" xfId="10029" xr:uid="{00000000-0005-0000-0000-000057460000}"/>
    <cellStyle name="CustomCellsOrange 3 2 2 2 3 3" xfId="13936" xr:uid="{00000000-0005-0000-0000-000058460000}"/>
    <cellStyle name="CustomCellsOrange 3 2 2 2 3 4" xfId="18028" xr:uid="{00000000-0005-0000-0000-000059460000}"/>
    <cellStyle name="CustomCellsOrange 3 2 2 2 3 5" xfId="21958" xr:uid="{00000000-0005-0000-0000-00005A460000}"/>
    <cellStyle name="CustomCellsOrange 3 2 2 2 3 6" xfId="25984" xr:uid="{00000000-0005-0000-0000-00005B460000}"/>
    <cellStyle name="CustomCellsOrange 3 2 2 2 3 7" xfId="29973" xr:uid="{00000000-0005-0000-0000-00005C460000}"/>
    <cellStyle name="CustomCellsOrange 3 2 2 2 3 8" xfId="33804" xr:uid="{00000000-0005-0000-0000-00005D460000}"/>
    <cellStyle name="CustomCellsOrange 3 2 2 2 3 9" xfId="37695" xr:uid="{00000000-0005-0000-0000-00005E460000}"/>
    <cellStyle name="CustomCellsOrange 3 2 2 2 4" xfId="6210" xr:uid="{00000000-0005-0000-0000-00005F460000}"/>
    <cellStyle name="CustomCellsOrange 3 2 2 2 4 10" xfId="43188" xr:uid="{00000000-0005-0000-0000-000060460000}"/>
    <cellStyle name="CustomCellsOrange 3 2 2 2 4 2" xfId="11739" xr:uid="{00000000-0005-0000-0000-000061460000}"/>
    <cellStyle name="CustomCellsOrange 3 2 2 2 4 3" xfId="15643" xr:uid="{00000000-0005-0000-0000-000062460000}"/>
    <cellStyle name="CustomCellsOrange 3 2 2 2 4 4" xfId="19737" xr:uid="{00000000-0005-0000-0000-000063460000}"/>
    <cellStyle name="CustomCellsOrange 3 2 2 2 4 5" xfId="23664" xr:uid="{00000000-0005-0000-0000-000064460000}"/>
    <cellStyle name="CustomCellsOrange 3 2 2 2 4 6" xfId="27691" xr:uid="{00000000-0005-0000-0000-000065460000}"/>
    <cellStyle name="CustomCellsOrange 3 2 2 2 4 7" xfId="31676" xr:uid="{00000000-0005-0000-0000-000066460000}"/>
    <cellStyle name="CustomCellsOrange 3 2 2 2 4 8" xfId="35509" xr:uid="{00000000-0005-0000-0000-000067460000}"/>
    <cellStyle name="CustomCellsOrange 3 2 2 2 4 9" xfId="39398" xr:uid="{00000000-0005-0000-0000-000068460000}"/>
    <cellStyle name="CustomCellsOrange 3 2 2 2 5" xfId="8363" xr:uid="{00000000-0005-0000-0000-000069460000}"/>
    <cellStyle name="CustomCellsOrange 3 2 2 2 6" xfId="12279" xr:uid="{00000000-0005-0000-0000-00006A460000}"/>
    <cellStyle name="CustomCellsOrange 3 2 2 2 7" xfId="16372" xr:uid="{00000000-0005-0000-0000-00006B460000}"/>
    <cellStyle name="CustomCellsOrange 3 2 2 2 8" xfId="20315" xr:uid="{00000000-0005-0000-0000-00006C460000}"/>
    <cellStyle name="CustomCellsOrange 3 2 2 2 9" xfId="24333" xr:uid="{00000000-0005-0000-0000-00006D460000}"/>
    <cellStyle name="CustomCellsOrange 3 2 2 3" xfId="3773" xr:uid="{00000000-0005-0000-0000-00006E460000}"/>
    <cellStyle name="CustomCellsOrange 3 2 2 3 10" xfId="40757" xr:uid="{00000000-0005-0000-0000-00006F460000}"/>
    <cellStyle name="CustomCellsOrange 3 2 2 3 2" xfId="9301" xr:uid="{00000000-0005-0000-0000-000070460000}"/>
    <cellStyle name="CustomCellsOrange 3 2 2 3 3" xfId="13208" xr:uid="{00000000-0005-0000-0000-000071460000}"/>
    <cellStyle name="CustomCellsOrange 3 2 2 3 4" xfId="17300" xr:uid="{00000000-0005-0000-0000-000072460000}"/>
    <cellStyle name="CustomCellsOrange 3 2 2 3 5" xfId="21230" xr:uid="{00000000-0005-0000-0000-000073460000}"/>
    <cellStyle name="CustomCellsOrange 3 2 2 3 6" xfId="25256" xr:uid="{00000000-0005-0000-0000-000074460000}"/>
    <cellStyle name="CustomCellsOrange 3 2 2 3 7" xfId="29245" xr:uid="{00000000-0005-0000-0000-000075460000}"/>
    <cellStyle name="CustomCellsOrange 3 2 2 3 8" xfId="33076" xr:uid="{00000000-0005-0000-0000-000076460000}"/>
    <cellStyle name="CustomCellsOrange 3 2 2 3 9" xfId="36967" xr:uid="{00000000-0005-0000-0000-000077460000}"/>
    <cellStyle name="CustomCellsOrange 3 2 2 4" xfId="4181" xr:uid="{00000000-0005-0000-0000-000078460000}"/>
    <cellStyle name="CustomCellsOrange 3 2 2 4 10" xfId="41165" xr:uid="{00000000-0005-0000-0000-000079460000}"/>
    <cellStyle name="CustomCellsOrange 3 2 2 4 2" xfId="9709" xr:uid="{00000000-0005-0000-0000-00007A460000}"/>
    <cellStyle name="CustomCellsOrange 3 2 2 4 3" xfId="13616" xr:uid="{00000000-0005-0000-0000-00007B460000}"/>
    <cellStyle name="CustomCellsOrange 3 2 2 4 4" xfId="17708" xr:uid="{00000000-0005-0000-0000-00007C460000}"/>
    <cellStyle name="CustomCellsOrange 3 2 2 4 5" xfId="21638" xr:uid="{00000000-0005-0000-0000-00007D460000}"/>
    <cellStyle name="CustomCellsOrange 3 2 2 4 6" xfId="25664" xr:uid="{00000000-0005-0000-0000-00007E460000}"/>
    <cellStyle name="CustomCellsOrange 3 2 2 4 7" xfId="29653" xr:uid="{00000000-0005-0000-0000-00007F460000}"/>
    <cellStyle name="CustomCellsOrange 3 2 2 4 8" xfId="33484" xr:uid="{00000000-0005-0000-0000-000080460000}"/>
    <cellStyle name="CustomCellsOrange 3 2 2 4 9" xfId="37375" xr:uid="{00000000-0005-0000-0000-000081460000}"/>
    <cellStyle name="CustomCellsOrange 3 2 2 5" xfId="3340" xr:uid="{00000000-0005-0000-0000-000082460000}"/>
    <cellStyle name="CustomCellsOrange 3 2 2 5 10" xfId="40369" xr:uid="{00000000-0005-0000-0000-000083460000}"/>
    <cellStyle name="CustomCellsOrange 3 2 2 5 2" xfId="8875" xr:uid="{00000000-0005-0000-0000-000084460000}"/>
    <cellStyle name="CustomCellsOrange 3 2 2 5 3" xfId="12791" xr:uid="{00000000-0005-0000-0000-000085460000}"/>
    <cellStyle name="CustomCellsOrange 3 2 2 5 4" xfId="16884" xr:uid="{00000000-0005-0000-0000-000086460000}"/>
    <cellStyle name="CustomCellsOrange 3 2 2 5 5" xfId="20827" xr:uid="{00000000-0005-0000-0000-000087460000}"/>
    <cellStyle name="CustomCellsOrange 3 2 2 5 6" xfId="24845" xr:uid="{00000000-0005-0000-0000-000088460000}"/>
    <cellStyle name="CustomCellsOrange 3 2 2 5 7" xfId="28849" xr:uid="{00000000-0005-0000-0000-000089460000}"/>
    <cellStyle name="CustomCellsOrange 3 2 2 5 8" xfId="32672" xr:uid="{00000000-0005-0000-0000-00008A460000}"/>
    <cellStyle name="CustomCellsOrange 3 2 2 5 9" xfId="36579" xr:uid="{00000000-0005-0000-0000-00008B460000}"/>
    <cellStyle name="CustomCellsOrange 3 2 2 6" xfId="5755" xr:uid="{00000000-0005-0000-0000-00008C460000}"/>
    <cellStyle name="CustomCellsOrange 3 2 2 6 10" xfId="42737" xr:uid="{00000000-0005-0000-0000-00008D460000}"/>
    <cellStyle name="CustomCellsOrange 3 2 2 6 2" xfId="11283" xr:uid="{00000000-0005-0000-0000-00008E460000}"/>
    <cellStyle name="CustomCellsOrange 3 2 2 6 3" xfId="15188" xr:uid="{00000000-0005-0000-0000-00008F460000}"/>
    <cellStyle name="CustomCellsOrange 3 2 2 6 4" xfId="19282" xr:uid="{00000000-0005-0000-0000-000090460000}"/>
    <cellStyle name="CustomCellsOrange 3 2 2 6 5" xfId="23210" xr:uid="{00000000-0005-0000-0000-000091460000}"/>
    <cellStyle name="CustomCellsOrange 3 2 2 6 6" xfId="27236" xr:uid="{00000000-0005-0000-0000-000092460000}"/>
    <cellStyle name="CustomCellsOrange 3 2 2 6 7" xfId="31225" xr:uid="{00000000-0005-0000-0000-000093460000}"/>
    <cellStyle name="CustomCellsOrange 3 2 2 6 8" xfId="35056" xr:uid="{00000000-0005-0000-0000-000094460000}"/>
    <cellStyle name="CustomCellsOrange 3 2 2 6 9" xfId="38947" xr:uid="{00000000-0005-0000-0000-000095460000}"/>
    <cellStyle name="CustomCellsOrange 3 2 2 7" xfId="7836" xr:uid="{00000000-0005-0000-0000-000096460000}"/>
    <cellStyle name="CustomCellsOrange 3 2 2 8" xfId="15949" xr:uid="{00000000-0005-0000-0000-000097460000}"/>
    <cellStyle name="CustomCellsOrange 3 2 2 9" xfId="6572" xr:uid="{00000000-0005-0000-0000-000098460000}"/>
    <cellStyle name="CustomCellsOrange 3 2 3" xfId="2827" xr:uid="{00000000-0005-0000-0000-000099460000}"/>
    <cellStyle name="CustomCellsOrange 3 2 3 10" xfId="28336" xr:uid="{00000000-0005-0000-0000-00009A460000}"/>
    <cellStyle name="CustomCellsOrange 3 2 3 11" xfId="32159" xr:uid="{00000000-0005-0000-0000-00009B460000}"/>
    <cellStyle name="CustomCellsOrange 3 2 3 12" xfId="36066" xr:uid="{00000000-0005-0000-0000-00009C460000}"/>
    <cellStyle name="CustomCellsOrange 3 2 3 13" xfId="39856" xr:uid="{00000000-0005-0000-0000-00009D460000}"/>
    <cellStyle name="CustomCellsOrange 3 2 3 2" xfId="5128" xr:uid="{00000000-0005-0000-0000-00009E460000}"/>
    <cellStyle name="CustomCellsOrange 3 2 3 2 10" xfId="42112" xr:uid="{00000000-0005-0000-0000-00009F460000}"/>
    <cellStyle name="CustomCellsOrange 3 2 3 2 2" xfId="10656" xr:uid="{00000000-0005-0000-0000-0000A0460000}"/>
    <cellStyle name="CustomCellsOrange 3 2 3 2 3" xfId="14563" xr:uid="{00000000-0005-0000-0000-0000A1460000}"/>
    <cellStyle name="CustomCellsOrange 3 2 3 2 4" xfId="18655" xr:uid="{00000000-0005-0000-0000-0000A2460000}"/>
    <cellStyle name="CustomCellsOrange 3 2 3 2 5" xfId="22585" xr:uid="{00000000-0005-0000-0000-0000A3460000}"/>
    <cellStyle name="CustomCellsOrange 3 2 3 2 6" xfId="26611" xr:uid="{00000000-0005-0000-0000-0000A4460000}"/>
    <cellStyle name="CustomCellsOrange 3 2 3 2 7" xfId="30600" xr:uid="{00000000-0005-0000-0000-0000A5460000}"/>
    <cellStyle name="CustomCellsOrange 3 2 3 2 8" xfId="34431" xr:uid="{00000000-0005-0000-0000-0000A6460000}"/>
    <cellStyle name="CustomCellsOrange 3 2 3 2 9" xfId="38322" xr:uid="{00000000-0005-0000-0000-0000A7460000}"/>
    <cellStyle name="CustomCellsOrange 3 2 3 3" xfId="4500" xr:uid="{00000000-0005-0000-0000-0000A8460000}"/>
    <cellStyle name="CustomCellsOrange 3 2 3 3 10" xfId="41484" xr:uid="{00000000-0005-0000-0000-0000A9460000}"/>
    <cellStyle name="CustomCellsOrange 3 2 3 3 2" xfId="10028" xr:uid="{00000000-0005-0000-0000-0000AA460000}"/>
    <cellStyle name="CustomCellsOrange 3 2 3 3 3" xfId="13935" xr:uid="{00000000-0005-0000-0000-0000AB460000}"/>
    <cellStyle name="CustomCellsOrange 3 2 3 3 4" xfId="18027" xr:uid="{00000000-0005-0000-0000-0000AC460000}"/>
    <cellStyle name="CustomCellsOrange 3 2 3 3 5" xfId="21957" xr:uid="{00000000-0005-0000-0000-0000AD460000}"/>
    <cellStyle name="CustomCellsOrange 3 2 3 3 6" xfId="25983" xr:uid="{00000000-0005-0000-0000-0000AE460000}"/>
    <cellStyle name="CustomCellsOrange 3 2 3 3 7" xfId="29972" xr:uid="{00000000-0005-0000-0000-0000AF460000}"/>
    <cellStyle name="CustomCellsOrange 3 2 3 3 8" xfId="33803" xr:uid="{00000000-0005-0000-0000-0000B0460000}"/>
    <cellStyle name="CustomCellsOrange 3 2 3 3 9" xfId="37694" xr:uid="{00000000-0005-0000-0000-0000B1460000}"/>
    <cellStyle name="CustomCellsOrange 3 2 3 4" xfId="6209" xr:uid="{00000000-0005-0000-0000-0000B2460000}"/>
    <cellStyle name="CustomCellsOrange 3 2 3 4 10" xfId="43187" xr:uid="{00000000-0005-0000-0000-0000B3460000}"/>
    <cellStyle name="CustomCellsOrange 3 2 3 4 2" xfId="11738" xr:uid="{00000000-0005-0000-0000-0000B4460000}"/>
    <cellStyle name="CustomCellsOrange 3 2 3 4 3" xfId="15642" xr:uid="{00000000-0005-0000-0000-0000B5460000}"/>
    <cellStyle name="CustomCellsOrange 3 2 3 4 4" xfId="19736" xr:uid="{00000000-0005-0000-0000-0000B6460000}"/>
    <cellStyle name="CustomCellsOrange 3 2 3 4 5" xfId="23663" xr:uid="{00000000-0005-0000-0000-0000B7460000}"/>
    <cellStyle name="CustomCellsOrange 3 2 3 4 6" xfId="27690" xr:uid="{00000000-0005-0000-0000-0000B8460000}"/>
    <cellStyle name="CustomCellsOrange 3 2 3 4 7" xfId="31675" xr:uid="{00000000-0005-0000-0000-0000B9460000}"/>
    <cellStyle name="CustomCellsOrange 3 2 3 4 8" xfId="35508" xr:uid="{00000000-0005-0000-0000-0000BA460000}"/>
    <cellStyle name="CustomCellsOrange 3 2 3 4 9" xfId="39397" xr:uid="{00000000-0005-0000-0000-0000BB460000}"/>
    <cellStyle name="CustomCellsOrange 3 2 3 5" xfId="8362" xr:uid="{00000000-0005-0000-0000-0000BC460000}"/>
    <cellStyle name="CustomCellsOrange 3 2 3 6" xfId="12278" xr:uid="{00000000-0005-0000-0000-0000BD460000}"/>
    <cellStyle name="CustomCellsOrange 3 2 3 7" xfId="16371" xr:uid="{00000000-0005-0000-0000-0000BE460000}"/>
    <cellStyle name="CustomCellsOrange 3 2 3 8" xfId="20314" xr:uid="{00000000-0005-0000-0000-0000BF460000}"/>
    <cellStyle name="CustomCellsOrange 3 2 3 9" xfId="24332" xr:uid="{00000000-0005-0000-0000-0000C0460000}"/>
    <cellStyle name="CustomCellsOrange 3 2 4" xfId="3772" xr:uid="{00000000-0005-0000-0000-0000C1460000}"/>
    <cellStyle name="CustomCellsOrange 3 2 4 10" xfId="40756" xr:uid="{00000000-0005-0000-0000-0000C2460000}"/>
    <cellStyle name="CustomCellsOrange 3 2 4 2" xfId="9300" xr:uid="{00000000-0005-0000-0000-0000C3460000}"/>
    <cellStyle name="CustomCellsOrange 3 2 4 3" xfId="13207" xr:uid="{00000000-0005-0000-0000-0000C4460000}"/>
    <cellStyle name="CustomCellsOrange 3 2 4 4" xfId="17299" xr:uid="{00000000-0005-0000-0000-0000C5460000}"/>
    <cellStyle name="CustomCellsOrange 3 2 4 5" xfId="21229" xr:uid="{00000000-0005-0000-0000-0000C6460000}"/>
    <cellStyle name="CustomCellsOrange 3 2 4 6" xfId="25255" xr:uid="{00000000-0005-0000-0000-0000C7460000}"/>
    <cellStyle name="CustomCellsOrange 3 2 4 7" xfId="29244" xr:uid="{00000000-0005-0000-0000-0000C8460000}"/>
    <cellStyle name="CustomCellsOrange 3 2 4 8" xfId="33075" xr:uid="{00000000-0005-0000-0000-0000C9460000}"/>
    <cellStyle name="CustomCellsOrange 3 2 4 9" xfId="36966" xr:uid="{00000000-0005-0000-0000-0000CA460000}"/>
    <cellStyle name="CustomCellsOrange 3 2 5" xfId="4182" xr:uid="{00000000-0005-0000-0000-0000CB460000}"/>
    <cellStyle name="CustomCellsOrange 3 2 5 10" xfId="41166" xr:uid="{00000000-0005-0000-0000-0000CC460000}"/>
    <cellStyle name="CustomCellsOrange 3 2 5 2" xfId="9710" xr:uid="{00000000-0005-0000-0000-0000CD460000}"/>
    <cellStyle name="CustomCellsOrange 3 2 5 3" xfId="13617" xr:uid="{00000000-0005-0000-0000-0000CE460000}"/>
    <cellStyle name="CustomCellsOrange 3 2 5 4" xfId="17709" xr:uid="{00000000-0005-0000-0000-0000CF460000}"/>
    <cellStyle name="CustomCellsOrange 3 2 5 5" xfId="21639" xr:uid="{00000000-0005-0000-0000-0000D0460000}"/>
    <cellStyle name="CustomCellsOrange 3 2 5 6" xfId="25665" xr:uid="{00000000-0005-0000-0000-0000D1460000}"/>
    <cellStyle name="CustomCellsOrange 3 2 5 7" xfId="29654" xr:uid="{00000000-0005-0000-0000-0000D2460000}"/>
    <cellStyle name="CustomCellsOrange 3 2 5 8" xfId="33485" xr:uid="{00000000-0005-0000-0000-0000D3460000}"/>
    <cellStyle name="CustomCellsOrange 3 2 5 9" xfId="37376" xr:uid="{00000000-0005-0000-0000-0000D4460000}"/>
    <cellStyle name="CustomCellsOrange 3 2 6" xfId="3339" xr:uid="{00000000-0005-0000-0000-0000D5460000}"/>
    <cellStyle name="CustomCellsOrange 3 2 6 10" xfId="40368" xr:uid="{00000000-0005-0000-0000-0000D6460000}"/>
    <cellStyle name="CustomCellsOrange 3 2 6 2" xfId="8874" xr:uid="{00000000-0005-0000-0000-0000D7460000}"/>
    <cellStyle name="CustomCellsOrange 3 2 6 3" xfId="12790" xr:uid="{00000000-0005-0000-0000-0000D8460000}"/>
    <cellStyle name="CustomCellsOrange 3 2 6 4" xfId="16883" xr:uid="{00000000-0005-0000-0000-0000D9460000}"/>
    <cellStyle name="CustomCellsOrange 3 2 6 5" xfId="20826" xr:uid="{00000000-0005-0000-0000-0000DA460000}"/>
    <cellStyle name="CustomCellsOrange 3 2 6 6" xfId="24844" xr:uid="{00000000-0005-0000-0000-0000DB460000}"/>
    <cellStyle name="CustomCellsOrange 3 2 6 7" xfId="28848" xr:uid="{00000000-0005-0000-0000-0000DC460000}"/>
    <cellStyle name="CustomCellsOrange 3 2 6 8" xfId="32671" xr:uid="{00000000-0005-0000-0000-0000DD460000}"/>
    <cellStyle name="CustomCellsOrange 3 2 6 9" xfId="36578" xr:uid="{00000000-0005-0000-0000-0000DE460000}"/>
    <cellStyle name="CustomCellsOrange 3 2 7" xfId="5754" xr:uid="{00000000-0005-0000-0000-0000DF460000}"/>
    <cellStyle name="CustomCellsOrange 3 2 7 10" xfId="42736" xr:uid="{00000000-0005-0000-0000-0000E0460000}"/>
    <cellStyle name="CustomCellsOrange 3 2 7 2" xfId="11282" xr:uid="{00000000-0005-0000-0000-0000E1460000}"/>
    <cellStyle name="CustomCellsOrange 3 2 7 3" xfId="15187" xr:uid="{00000000-0005-0000-0000-0000E2460000}"/>
    <cellStyle name="CustomCellsOrange 3 2 7 4" xfId="19281" xr:uid="{00000000-0005-0000-0000-0000E3460000}"/>
    <cellStyle name="CustomCellsOrange 3 2 7 5" xfId="23209" xr:uid="{00000000-0005-0000-0000-0000E4460000}"/>
    <cellStyle name="CustomCellsOrange 3 2 7 6" xfId="27235" xr:uid="{00000000-0005-0000-0000-0000E5460000}"/>
    <cellStyle name="CustomCellsOrange 3 2 7 7" xfId="31224" xr:uid="{00000000-0005-0000-0000-0000E6460000}"/>
    <cellStyle name="CustomCellsOrange 3 2 7 8" xfId="35055" xr:uid="{00000000-0005-0000-0000-0000E7460000}"/>
    <cellStyle name="CustomCellsOrange 3 2 7 9" xfId="38946" xr:uid="{00000000-0005-0000-0000-0000E8460000}"/>
    <cellStyle name="CustomCellsOrange 3 2 8" xfId="7837" xr:uid="{00000000-0005-0000-0000-0000E9460000}"/>
    <cellStyle name="CustomCellsOrange 3 2 9" xfId="15950" xr:uid="{00000000-0005-0000-0000-0000EA460000}"/>
    <cellStyle name="CustomCellsOrange 3 3" xfId="376" xr:uid="{00000000-0005-0000-0000-0000EB460000}"/>
    <cellStyle name="CustomCellsOrange 3 3 10" xfId="6573" xr:uid="{00000000-0005-0000-0000-0000EC460000}"/>
    <cellStyle name="CustomCellsOrange 3 3 11" xfId="20096" xr:uid="{00000000-0005-0000-0000-0000ED460000}"/>
    <cellStyle name="CustomCellsOrange 3 3 2" xfId="377" xr:uid="{00000000-0005-0000-0000-0000EE460000}"/>
    <cellStyle name="CustomCellsOrange 3 3 2 10" xfId="7651" xr:uid="{00000000-0005-0000-0000-0000EF460000}"/>
    <cellStyle name="CustomCellsOrange 3 3 2 2" xfId="2830" xr:uid="{00000000-0005-0000-0000-0000F0460000}"/>
    <cellStyle name="CustomCellsOrange 3 3 2 2 10" xfId="28339" xr:uid="{00000000-0005-0000-0000-0000F1460000}"/>
    <cellStyle name="CustomCellsOrange 3 3 2 2 11" xfId="32162" xr:uid="{00000000-0005-0000-0000-0000F2460000}"/>
    <cellStyle name="CustomCellsOrange 3 3 2 2 12" xfId="36069" xr:uid="{00000000-0005-0000-0000-0000F3460000}"/>
    <cellStyle name="CustomCellsOrange 3 3 2 2 13" xfId="39859" xr:uid="{00000000-0005-0000-0000-0000F4460000}"/>
    <cellStyle name="CustomCellsOrange 3 3 2 2 2" xfId="5131" xr:uid="{00000000-0005-0000-0000-0000F5460000}"/>
    <cellStyle name="CustomCellsOrange 3 3 2 2 2 10" xfId="42115" xr:uid="{00000000-0005-0000-0000-0000F6460000}"/>
    <cellStyle name="CustomCellsOrange 3 3 2 2 2 2" xfId="10659" xr:uid="{00000000-0005-0000-0000-0000F7460000}"/>
    <cellStyle name="CustomCellsOrange 3 3 2 2 2 3" xfId="14566" xr:uid="{00000000-0005-0000-0000-0000F8460000}"/>
    <cellStyle name="CustomCellsOrange 3 3 2 2 2 4" xfId="18658" xr:uid="{00000000-0005-0000-0000-0000F9460000}"/>
    <cellStyle name="CustomCellsOrange 3 3 2 2 2 5" xfId="22588" xr:uid="{00000000-0005-0000-0000-0000FA460000}"/>
    <cellStyle name="CustomCellsOrange 3 3 2 2 2 6" xfId="26614" xr:uid="{00000000-0005-0000-0000-0000FB460000}"/>
    <cellStyle name="CustomCellsOrange 3 3 2 2 2 7" xfId="30603" xr:uid="{00000000-0005-0000-0000-0000FC460000}"/>
    <cellStyle name="CustomCellsOrange 3 3 2 2 2 8" xfId="34434" xr:uid="{00000000-0005-0000-0000-0000FD460000}"/>
    <cellStyle name="CustomCellsOrange 3 3 2 2 2 9" xfId="38325" xr:uid="{00000000-0005-0000-0000-0000FE460000}"/>
    <cellStyle name="CustomCellsOrange 3 3 2 2 3" xfId="4503" xr:uid="{00000000-0005-0000-0000-0000FF460000}"/>
    <cellStyle name="CustomCellsOrange 3 3 2 2 3 10" xfId="41487" xr:uid="{00000000-0005-0000-0000-000000470000}"/>
    <cellStyle name="CustomCellsOrange 3 3 2 2 3 2" xfId="10031" xr:uid="{00000000-0005-0000-0000-000001470000}"/>
    <cellStyle name="CustomCellsOrange 3 3 2 2 3 3" xfId="13938" xr:uid="{00000000-0005-0000-0000-000002470000}"/>
    <cellStyle name="CustomCellsOrange 3 3 2 2 3 4" xfId="18030" xr:uid="{00000000-0005-0000-0000-000003470000}"/>
    <cellStyle name="CustomCellsOrange 3 3 2 2 3 5" xfId="21960" xr:uid="{00000000-0005-0000-0000-000004470000}"/>
    <cellStyle name="CustomCellsOrange 3 3 2 2 3 6" xfId="25986" xr:uid="{00000000-0005-0000-0000-000005470000}"/>
    <cellStyle name="CustomCellsOrange 3 3 2 2 3 7" xfId="29975" xr:uid="{00000000-0005-0000-0000-000006470000}"/>
    <cellStyle name="CustomCellsOrange 3 3 2 2 3 8" xfId="33806" xr:uid="{00000000-0005-0000-0000-000007470000}"/>
    <cellStyle name="CustomCellsOrange 3 3 2 2 3 9" xfId="37697" xr:uid="{00000000-0005-0000-0000-000008470000}"/>
    <cellStyle name="CustomCellsOrange 3 3 2 2 4" xfId="6212" xr:uid="{00000000-0005-0000-0000-000009470000}"/>
    <cellStyle name="CustomCellsOrange 3 3 2 2 4 10" xfId="43190" xr:uid="{00000000-0005-0000-0000-00000A470000}"/>
    <cellStyle name="CustomCellsOrange 3 3 2 2 4 2" xfId="11741" xr:uid="{00000000-0005-0000-0000-00000B470000}"/>
    <cellStyle name="CustomCellsOrange 3 3 2 2 4 3" xfId="15645" xr:uid="{00000000-0005-0000-0000-00000C470000}"/>
    <cellStyle name="CustomCellsOrange 3 3 2 2 4 4" xfId="19739" xr:uid="{00000000-0005-0000-0000-00000D470000}"/>
    <cellStyle name="CustomCellsOrange 3 3 2 2 4 5" xfId="23666" xr:uid="{00000000-0005-0000-0000-00000E470000}"/>
    <cellStyle name="CustomCellsOrange 3 3 2 2 4 6" xfId="27693" xr:uid="{00000000-0005-0000-0000-00000F470000}"/>
    <cellStyle name="CustomCellsOrange 3 3 2 2 4 7" xfId="31678" xr:uid="{00000000-0005-0000-0000-000010470000}"/>
    <cellStyle name="CustomCellsOrange 3 3 2 2 4 8" xfId="35511" xr:uid="{00000000-0005-0000-0000-000011470000}"/>
    <cellStyle name="CustomCellsOrange 3 3 2 2 4 9" xfId="39400" xr:uid="{00000000-0005-0000-0000-000012470000}"/>
    <cellStyle name="CustomCellsOrange 3 3 2 2 5" xfId="8365" xr:uid="{00000000-0005-0000-0000-000013470000}"/>
    <cellStyle name="CustomCellsOrange 3 3 2 2 6" xfId="12281" xr:uid="{00000000-0005-0000-0000-000014470000}"/>
    <cellStyle name="CustomCellsOrange 3 3 2 2 7" xfId="16374" xr:uid="{00000000-0005-0000-0000-000015470000}"/>
    <cellStyle name="CustomCellsOrange 3 3 2 2 8" xfId="20317" xr:uid="{00000000-0005-0000-0000-000016470000}"/>
    <cellStyle name="CustomCellsOrange 3 3 2 2 9" xfId="24335" xr:uid="{00000000-0005-0000-0000-000017470000}"/>
    <cellStyle name="CustomCellsOrange 3 3 2 3" xfId="3775" xr:uid="{00000000-0005-0000-0000-000018470000}"/>
    <cellStyle name="CustomCellsOrange 3 3 2 3 10" xfId="40759" xr:uid="{00000000-0005-0000-0000-000019470000}"/>
    <cellStyle name="CustomCellsOrange 3 3 2 3 2" xfId="9303" xr:uid="{00000000-0005-0000-0000-00001A470000}"/>
    <cellStyle name="CustomCellsOrange 3 3 2 3 3" xfId="13210" xr:uid="{00000000-0005-0000-0000-00001B470000}"/>
    <cellStyle name="CustomCellsOrange 3 3 2 3 4" xfId="17302" xr:uid="{00000000-0005-0000-0000-00001C470000}"/>
    <cellStyle name="CustomCellsOrange 3 3 2 3 5" xfId="21232" xr:uid="{00000000-0005-0000-0000-00001D470000}"/>
    <cellStyle name="CustomCellsOrange 3 3 2 3 6" xfId="25258" xr:uid="{00000000-0005-0000-0000-00001E470000}"/>
    <cellStyle name="CustomCellsOrange 3 3 2 3 7" xfId="29247" xr:uid="{00000000-0005-0000-0000-00001F470000}"/>
    <cellStyle name="CustomCellsOrange 3 3 2 3 8" xfId="33078" xr:uid="{00000000-0005-0000-0000-000020470000}"/>
    <cellStyle name="CustomCellsOrange 3 3 2 3 9" xfId="36969" xr:uid="{00000000-0005-0000-0000-000021470000}"/>
    <cellStyle name="CustomCellsOrange 3 3 2 4" xfId="4179" xr:uid="{00000000-0005-0000-0000-000022470000}"/>
    <cellStyle name="CustomCellsOrange 3 3 2 4 10" xfId="41163" xr:uid="{00000000-0005-0000-0000-000023470000}"/>
    <cellStyle name="CustomCellsOrange 3 3 2 4 2" xfId="9707" xr:uid="{00000000-0005-0000-0000-000024470000}"/>
    <cellStyle name="CustomCellsOrange 3 3 2 4 3" xfId="13614" xr:uid="{00000000-0005-0000-0000-000025470000}"/>
    <cellStyle name="CustomCellsOrange 3 3 2 4 4" xfId="17706" xr:uid="{00000000-0005-0000-0000-000026470000}"/>
    <cellStyle name="CustomCellsOrange 3 3 2 4 5" xfId="21636" xr:uid="{00000000-0005-0000-0000-000027470000}"/>
    <cellStyle name="CustomCellsOrange 3 3 2 4 6" xfId="25662" xr:uid="{00000000-0005-0000-0000-000028470000}"/>
    <cellStyle name="CustomCellsOrange 3 3 2 4 7" xfId="29651" xr:uid="{00000000-0005-0000-0000-000029470000}"/>
    <cellStyle name="CustomCellsOrange 3 3 2 4 8" xfId="33482" xr:uid="{00000000-0005-0000-0000-00002A470000}"/>
    <cellStyle name="CustomCellsOrange 3 3 2 4 9" xfId="37373" xr:uid="{00000000-0005-0000-0000-00002B470000}"/>
    <cellStyle name="CustomCellsOrange 3 3 2 5" xfId="3342" xr:uid="{00000000-0005-0000-0000-00002C470000}"/>
    <cellStyle name="CustomCellsOrange 3 3 2 5 10" xfId="40371" xr:uid="{00000000-0005-0000-0000-00002D470000}"/>
    <cellStyle name="CustomCellsOrange 3 3 2 5 2" xfId="8877" xr:uid="{00000000-0005-0000-0000-00002E470000}"/>
    <cellStyle name="CustomCellsOrange 3 3 2 5 3" xfId="12793" xr:uid="{00000000-0005-0000-0000-00002F470000}"/>
    <cellStyle name="CustomCellsOrange 3 3 2 5 4" xfId="16886" xr:uid="{00000000-0005-0000-0000-000030470000}"/>
    <cellStyle name="CustomCellsOrange 3 3 2 5 5" xfId="20829" xr:uid="{00000000-0005-0000-0000-000031470000}"/>
    <cellStyle name="CustomCellsOrange 3 3 2 5 6" xfId="24847" xr:uid="{00000000-0005-0000-0000-000032470000}"/>
    <cellStyle name="CustomCellsOrange 3 3 2 5 7" xfId="28851" xr:uid="{00000000-0005-0000-0000-000033470000}"/>
    <cellStyle name="CustomCellsOrange 3 3 2 5 8" xfId="32674" xr:uid="{00000000-0005-0000-0000-000034470000}"/>
    <cellStyle name="CustomCellsOrange 3 3 2 5 9" xfId="36581" xr:uid="{00000000-0005-0000-0000-000035470000}"/>
    <cellStyle name="CustomCellsOrange 3 3 2 6" xfId="5757" xr:uid="{00000000-0005-0000-0000-000036470000}"/>
    <cellStyle name="CustomCellsOrange 3 3 2 6 10" xfId="42739" xr:uid="{00000000-0005-0000-0000-000037470000}"/>
    <cellStyle name="CustomCellsOrange 3 3 2 6 2" xfId="11285" xr:uid="{00000000-0005-0000-0000-000038470000}"/>
    <cellStyle name="CustomCellsOrange 3 3 2 6 3" xfId="15190" xr:uid="{00000000-0005-0000-0000-000039470000}"/>
    <cellStyle name="CustomCellsOrange 3 3 2 6 4" xfId="19284" xr:uid="{00000000-0005-0000-0000-00003A470000}"/>
    <cellStyle name="CustomCellsOrange 3 3 2 6 5" xfId="23212" xr:uid="{00000000-0005-0000-0000-00003B470000}"/>
    <cellStyle name="CustomCellsOrange 3 3 2 6 6" xfId="27238" xr:uid="{00000000-0005-0000-0000-00003C470000}"/>
    <cellStyle name="CustomCellsOrange 3 3 2 6 7" xfId="31227" xr:uid="{00000000-0005-0000-0000-00003D470000}"/>
    <cellStyle name="CustomCellsOrange 3 3 2 6 8" xfId="35058" xr:uid="{00000000-0005-0000-0000-00003E470000}"/>
    <cellStyle name="CustomCellsOrange 3 3 2 6 9" xfId="38949" xr:uid="{00000000-0005-0000-0000-00003F470000}"/>
    <cellStyle name="CustomCellsOrange 3 3 2 7" xfId="7834" xr:uid="{00000000-0005-0000-0000-000040470000}"/>
    <cellStyle name="CustomCellsOrange 3 3 2 8" xfId="15947" xr:uid="{00000000-0005-0000-0000-000041470000}"/>
    <cellStyle name="CustomCellsOrange 3 3 2 9" xfId="6574" xr:uid="{00000000-0005-0000-0000-000042470000}"/>
    <cellStyle name="CustomCellsOrange 3 3 3" xfId="2829" xr:uid="{00000000-0005-0000-0000-000043470000}"/>
    <cellStyle name="CustomCellsOrange 3 3 3 10" xfId="28338" xr:uid="{00000000-0005-0000-0000-000044470000}"/>
    <cellStyle name="CustomCellsOrange 3 3 3 11" xfId="32161" xr:uid="{00000000-0005-0000-0000-000045470000}"/>
    <cellStyle name="CustomCellsOrange 3 3 3 12" xfId="36068" xr:uid="{00000000-0005-0000-0000-000046470000}"/>
    <cellStyle name="CustomCellsOrange 3 3 3 13" xfId="39858" xr:uid="{00000000-0005-0000-0000-000047470000}"/>
    <cellStyle name="CustomCellsOrange 3 3 3 2" xfId="5130" xr:uid="{00000000-0005-0000-0000-000048470000}"/>
    <cellStyle name="CustomCellsOrange 3 3 3 2 10" xfId="42114" xr:uid="{00000000-0005-0000-0000-000049470000}"/>
    <cellStyle name="CustomCellsOrange 3 3 3 2 2" xfId="10658" xr:uid="{00000000-0005-0000-0000-00004A470000}"/>
    <cellStyle name="CustomCellsOrange 3 3 3 2 3" xfId="14565" xr:uid="{00000000-0005-0000-0000-00004B470000}"/>
    <cellStyle name="CustomCellsOrange 3 3 3 2 4" xfId="18657" xr:uid="{00000000-0005-0000-0000-00004C470000}"/>
    <cellStyle name="CustomCellsOrange 3 3 3 2 5" xfId="22587" xr:uid="{00000000-0005-0000-0000-00004D470000}"/>
    <cellStyle name="CustomCellsOrange 3 3 3 2 6" xfId="26613" xr:uid="{00000000-0005-0000-0000-00004E470000}"/>
    <cellStyle name="CustomCellsOrange 3 3 3 2 7" xfId="30602" xr:uid="{00000000-0005-0000-0000-00004F470000}"/>
    <cellStyle name="CustomCellsOrange 3 3 3 2 8" xfId="34433" xr:uid="{00000000-0005-0000-0000-000050470000}"/>
    <cellStyle name="CustomCellsOrange 3 3 3 2 9" xfId="38324" xr:uid="{00000000-0005-0000-0000-000051470000}"/>
    <cellStyle name="CustomCellsOrange 3 3 3 3" xfId="4502" xr:uid="{00000000-0005-0000-0000-000052470000}"/>
    <cellStyle name="CustomCellsOrange 3 3 3 3 10" xfId="41486" xr:uid="{00000000-0005-0000-0000-000053470000}"/>
    <cellStyle name="CustomCellsOrange 3 3 3 3 2" xfId="10030" xr:uid="{00000000-0005-0000-0000-000054470000}"/>
    <cellStyle name="CustomCellsOrange 3 3 3 3 3" xfId="13937" xr:uid="{00000000-0005-0000-0000-000055470000}"/>
    <cellStyle name="CustomCellsOrange 3 3 3 3 4" xfId="18029" xr:uid="{00000000-0005-0000-0000-000056470000}"/>
    <cellStyle name="CustomCellsOrange 3 3 3 3 5" xfId="21959" xr:uid="{00000000-0005-0000-0000-000057470000}"/>
    <cellStyle name="CustomCellsOrange 3 3 3 3 6" xfId="25985" xr:uid="{00000000-0005-0000-0000-000058470000}"/>
    <cellStyle name="CustomCellsOrange 3 3 3 3 7" xfId="29974" xr:uid="{00000000-0005-0000-0000-000059470000}"/>
    <cellStyle name="CustomCellsOrange 3 3 3 3 8" xfId="33805" xr:uid="{00000000-0005-0000-0000-00005A470000}"/>
    <cellStyle name="CustomCellsOrange 3 3 3 3 9" xfId="37696" xr:uid="{00000000-0005-0000-0000-00005B470000}"/>
    <cellStyle name="CustomCellsOrange 3 3 3 4" xfId="6211" xr:uid="{00000000-0005-0000-0000-00005C470000}"/>
    <cellStyle name="CustomCellsOrange 3 3 3 4 10" xfId="43189" xr:uid="{00000000-0005-0000-0000-00005D470000}"/>
    <cellStyle name="CustomCellsOrange 3 3 3 4 2" xfId="11740" xr:uid="{00000000-0005-0000-0000-00005E470000}"/>
    <cellStyle name="CustomCellsOrange 3 3 3 4 3" xfId="15644" xr:uid="{00000000-0005-0000-0000-00005F470000}"/>
    <cellStyle name="CustomCellsOrange 3 3 3 4 4" xfId="19738" xr:uid="{00000000-0005-0000-0000-000060470000}"/>
    <cellStyle name="CustomCellsOrange 3 3 3 4 5" xfId="23665" xr:uid="{00000000-0005-0000-0000-000061470000}"/>
    <cellStyle name="CustomCellsOrange 3 3 3 4 6" xfId="27692" xr:uid="{00000000-0005-0000-0000-000062470000}"/>
    <cellStyle name="CustomCellsOrange 3 3 3 4 7" xfId="31677" xr:uid="{00000000-0005-0000-0000-000063470000}"/>
    <cellStyle name="CustomCellsOrange 3 3 3 4 8" xfId="35510" xr:uid="{00000000-0005-0000-0000-000064470000}"/>
    <cellStyle name="CustomCellsOrange 3 3 3 4 9" xfId="39399" xr:uid="{00000000-0005-0000-0000-000065470000}"/>
    <cellStyle name="CustomCellsOrange 3 3 3 5" xfId="8364" xr:uid="{00000000-0005-0000-0000-000066470000}"/>
    <cellStyle name="CustomCellsOrange 3 3 3 6" xfId="12280" xr:uid="{00000000-0005-0000-0000-000067470000}"/>
    <cellStyle name="CustomCellsOrange 3 3 3 7" xfId="16373" xr:uid="{00000000-0005-0000-0000-000068470000}"/>
    <cellStyle name="CustomCellsOrange 3 3 3 8" xfId="20316" xr:uid="{00000000-0005-0000-0000-000069470000}"/>
    <cellStyle name="CustomCellsOrange 3 3 3 9" xfId="24334" xr:uid="{00000000-0005-0000-0000-00006A470000}"/>
    <cellStyle name="CustomCellsOrange 3 3 4" xfId="3774" xr:uid="{00000000-0005-0000-0000-00006B470000}"/>
    <cellStyle name="CustomCellsOrange 3 3 4 10" xfId="40758" xr:uid="{00000000-0005-0000-0000-00006C470000}"/>
    <cellStyle name="CustomCellsOrange 3 3 4 2" xfId="9302" xr:uid="{00000000-0005-0000-0000-00006D470000}"/>
    <cellStyle name="CustomCellsOrange 3 3 4 3" xfId="13209" xr:uid="{00000000-0005-0000-0000-00006E470000}"/>
    <cellStyle name="CustomCellsOrange 3 3 4 4" xfId="17301" xr:uid="{00000000-0005-0000-0000-00006F470000}"/>
    <cellStyle name="CustomCellsOrange 3 3 4 5" xfId="21231" xr:uid="{00000000-0005-0000-0000-000070470000}"/>
    <cellStyle name="CustomCellsOrange 3 3 4 6" xfId="25257" xr:uid="{00000000-0005-0000-0000-000071470000}"/>
    <cellStyle name="CustomCellsOrange 3 3 4 7" xfId="29246" xr:uid="{00000000-0005-0000-0000-000072470000}"/>
    <cellStyle name="CustomCellsOrange 3 3 4 8" xfId="33077" xr:uid="{00000000-0005-0000-0000-000073470000}"/>
    <cellStyle name="CustomCellsOrange 3 3 4 9" xfId="36968" xr:uid="{00000000-0005-0000-0000-000074470000}"/>
    <cellStyle name="CustomCellsOrange 3 3 5" xfId="4180" xr:uid="{00000000-0005-0000-0000-000075470000}"/>
    <cellStyle name="CustomCellsOrange 3 3 5 10" xfId="41164" xr:uid="{00000000-0005-0000-0000-000076470000}"/>
    <cellStyle name="CustomCellsOrange 3 3 5 2" xfId="9708" xr:uid="{00000000-0005-0000-0000-000077470000}"/>
    <cellStyle name="CustomCellsOrange 3 3 5 3" xfId="13615" xr:uid="{00000000-0005-0000-0000-000078470000}"/>
    <cellStyle name="CustomCellsOrange 3 3 5 4" xfId="17707" xr:uid="{00000000-0005-0000-0000-000079470000}"/>
    <cellStyle name="CustomCellsOrange 3 3 5 5" xfId="21637" xr:uid="{00000000-0005-0000-0000-00007A470000}"/>
    <cellStyle name="CustomCellsOrange 3 3 5 6" xfId="25663" xr:uid="{00000000-0005-0000-0000-00007B470000}"/>
    <cellStyle name="CustomCellsOrange 3 3 5 7" xfId="29652" xr:uid="{00000000-0005-0000-0000-00007C470000}"/>
    <cellStyle name="CustomCellsOrange 3 3 5 8" xfId="33483" xr:uid="{00000000-0005-0000-0000-00007D470000}"/>
    <cellStyle name="CustomCellsOrange 3 3 5 9" xfId="37374" xr:uid="{00000000-0005-0000-0000-00007E470000}"/>
    <cellStyle name="CustomCellsOrange 3 3 6" xfId="3341" xr:uid="{00000000-0005-0000-0000-00007F470000}"/>
    <cellStyle name="CustomCellsOrange 3 3 6 10" xfId="40370" xr:uid="{00000000-0005-0000-0000-000080470000}"/>
    <cellStyle name="CustomCellsOrange 3 3 6 2" xfId="8876" xr:uid="{00000000-0005-0000-0000-000081470000}"/>
    <cellStyle name="CustomCellsOrange 3 3 6 3" xfId="12792" xr:uid="{00000000-0005-0000-0000-000082470000}"/>
    <cellStyle name="CustomCellsOrange 3 3 6 4" xfId="16885" xr:uid="{00000000-0005-0000-0000-000083470000}"/>
    <cellStyle name="CustomCellsOrange 3 3 6 5" xfId="20828" xr:uid="{00000000-0005-0000-0000-000084470000}"/>
    <cellStyle name="CustomCellsOrange 3 3 6 6" xfId="24846" xr:uid="{00000000-0005-0000-0000-000085470000}"/>
    <cellStyle name="CustomCellsOrange 3 3 6 7" xfId="28850" xr:uid="{00000000-0005-0000-0000-000086470000}"/>
    <cellStyle name="CustomCellsOrange 3 3 6 8" xfId="32673" xr:uid="{00000000-0005-0000-0000-000087470000}"/>
    <cellStyle name="CustomCellsOrange 3 3 6 9" xfId="36580" xr:uid="{00000000-0005-0000-0000-000088470000}"/>
    <cellStyle name="CustomCellsOrange 3 3 7" xfId="5756" xr:uid="{00000000-0005-0000-0000-000089470000}"/>
    <cellStyle name="CustomCellsOrange 3 3 7 10" xfId="42738" xr:uid="{00000000-0005-0000-0000-00008A470000}"/>
    <cellStyle name="CustomCellsOrange 3 3 7 2" xfId="11284" xr:uid="{00000000-0005-0000-0000-00008B470000}"/>
    <cellStyle name="CustomCellsOrange 3 3 7 3" xfId="15189" xr:uid="{00000000-0005-0000-0000-00008C470000}"/>
    <cellStyle name="CustomCellsOrange 3 3 7 4" xfId="19283" xr:uid="{00000000-0005-0000-0000-00008D470000}"/>
    <cellStyle name="CustomCellsOrange 3 3 7 5" xfId="23211" xr:uid="{00000000-0005-0000-0000-00008E470000}"/>
    <cellStyle name="CustomCellsOrange 3 3 7 6" xfId="27237" xr:uid="{00000000-0005-0000-0000-00008F470000}"/>
    <cellStyle name="CustomCellsOrange 3 3 7 7" xfId="31226" xr:uid="{00000000-0005-0000-0000-000090470000}"/>
    <cellStyle name="CustomCellsOrange 3 3 7 8" xfId="35057" xr:uid="{00000000-0005-0000-0000-000091470000}"/>
    <cellStyle name="CustomCellsOrange 3 3 7 9" xfId="38948" xr:uid="{00000000-0005-0000-0000-000092470000}"/>
    <cellStyle name="CustomCellsOrange 3 3 8" xfId="7835" xr:uid="{00000000-0005-0000-0000-000093470000}"/>
    <cellStyle name="CustomCellsOrange 3 3 9" xfId="15948" xr:uid="{00000000-0005-0000-0000-000094470000}"/>
    <cellStyle name="CustomCellsOrange 3 4" xfId="378" xr:uid="{00000000-0005-0000-0000-000095470000}"/>
    <cellStyle name="CustomCellsOrange 3 4 10" xfId="8150" xr:uid="{00000000-0005-0000-0000-000096470000}"/>
    <cellStyle name="CustomCellsOrange 3 4 11" xfId="7652" xr:uid="{00000000-0005-0000-0000-000097470000}"/>
    <cellStyle name="CustomCellsOrange 3 4 2" xfId="379" xr:uid="{00000000-0005-0000-0000-000098470000}"/>
    <cellStyle name="CustomCellsOrange 3 4 2 10" xfId="20129" xr:uid="{00000000-0005-0000-0000-000099470000}"/>
    <cellStyle name="CustomCellsOrange 3 4 2 2" xfId="2832" xr:uid="{00000000-0005-0000-0000-00009A470000}"/>
    <cellStyle name="CustomCellsOrange 3 4 2 2 10" xfId="28341" xr:uid="{00000000-0005-0000-0000-00009B470000}"/>
    <cellStyle name="CustomCellsOrange 3 4 2 2 11" xfId="32164" xr:uid="{00000000-0005-0000-0000-00009C470000}"/>
    <cellStyle name="CustomCellsOrange 3 4 2 2 12" xfId="36071" xr:uid="{00000000-0005-0000-0000-00009D470000}"/>
    <cellStyle name="CustomCellsOrange 3 4 2 2 13" xfId="39861" xr:uid="{00000000-0005-0000-0000-00009E470000}"/>
    <cellStyle name="CustomCellsOrange 3 4 2 2 2" xfId="5133" xr:uid="{00000000-0005-0000-0000-00009F470000}"/>
    <cellStyle name="CustomCellsOrange 3 4 2 2 2 10" xfId="42117" xr:uid="{00000000-0005-0000-0000-0000A0470000}"/>
    <cellStyle name="CustomCellsOrange 3 4 2 2 2 2" xfId="10661" xr:uid="{00000000-0005-0000-0000-0000A1470000}"/>
    <cellStyle name="CustomCellsOrange 3 4 2 2 2 3" xfId="14568" xr:uid="{00000000-0005-0000-0000-0000A2470000}"/>
    <cellStyle name="CustomCellsOrange 3 4 2 2 2 4" xfId="18660" xr:uid="{00000000-0005-0000-0000-0000A3470000}"/>
    <cellStyle name="CustomCellsOrange 3 4 2 2 2 5" xfId="22590" xr:uid="{00000000-0005-0000-0000-0000A4470000}"/>
    <cellStyle name="CustomCellsOrange 3 4 2 2 2 6" xfId="26616" xr:uid="{00000000-0005-0000-0000-0000A5470000}"/>
    <cellStyle name="CustomCellsOrange 3 4 2 2 2 7" xfId="30605" xr:uid="{00000000-0005-0000-0000-0000A6470000}"/>
    <cellStyle name="CustomCellsOrange 3 4 2 2 2 8" xfId="34436" xr:uid="{00000000-0005-0000-0000-0000A7470000}"/>
    <cellStyle name="CustomCellsOrange 3 4 2 2 2 9" xfId="38327" xr:uid="{00000000-0005-0000-0000-0000A8470000}"/>
    <cellStyle name="CustomCellsOrange 3 4 2 2 3" xfId="4505" xr:uid="{00000000-0005-0000-0000-0000A9470000}"/>
    <cellStyle name="CustomCellsOrange 3 4 2 2 3 10" xfId="41489" xr:uid="{00000000-0005-0000-0000-0000AA470000}"/>
    <cellStyle name="CustomCellsOrange 3 4 2 2 3 2" xfId="10033" xr:uid="{00000000-0005-0000-0000-0000AB470000}"/>
    <cellStyle name="CustomCellsOrange 3 4 2 2 3 3" xfId="13940" xr:uid="{00000000-0005-0000-0000-0000AC470000}"/>
    <cellStyle name="CustomCellsOrange 3 4 2 2 3 4" xfId="18032" xr:uid="{00000000-0005-0000-0000-0000AD470000}"/>
    <cellStyle name="CustomCellsOrange 3 4 2 2 3 5" xfId="21962" xr:uid="{00000000-0005-0000-0000-0000AE470000}"/>
    <cellStyle name="CustomCellsOrange 3 4 2 2 3 6" xfId="25988" xr:uid="{00000000-0005-0000-0000-0000AF470000}"/>
    <cellStyle name="CustomCellsOrange 3 4 2 2 3 7" xfId="29977" xr:uid="{00000000-0005-0000-0000-0000B0470000}"/>
    <cellStyle name="CustomCellsOrange 3 4 2 2 3 8" xfId="33808" xr:uid="{00000000-0005-0000-0000-0000B1470000}"/>
    <cellStyle name="CustomCellsOrange 3 4 2 2 3 9" xfId="37699" xr:uid="{00000000-0005-0000-0000-0000B2470000}"/>
    <cellStyle name="CustomCellsOrange 3 4 2 2 4" xfId="6214" xr:uid="{00000000-0005-0000-0000-0000B3470000}"/>
    <cellStyle name="CustomCellsOrange 3 4 2 2 4 10" xfId="43192" xr:uid="{00000000-0005-0000-0000-0000B4470000}"/>
    <cellStyle name="CustomCellsOrange 3 4 2 2 4 2" xfId="11743" xr:uid="{00000000-0005-0000-0000-0000B5470000}"/>
    <cellStyle name="CustomCellsOrange 3 4 2 2 4 3" xfId="15647" xr:uid="{00000000-0005-0000-0000-0000B6470000}"/>
    <cellStyle name="CustomCellsOrange 3 4 2 2 4 4" xfId="19741" xr:uid="{00000000-0005-0000-0000-0000B7470000}"/>
    <cellStyle name="CustomCellsOrange 3 4 2 2 4 5" xfId="23668" xr:uid="{00000000-0005-0000-0000-0000B8470000}"/>
    <cellStyle name="CustomCellsOrange 3 4 2 2 4 6" xfId="27695" xr:uid="{00000000-0005-0000-0000-0000B9470000}"/>
    <cellStyle name="CustomCellsOrange 3 4 2 2 4 7" xfId="31680" xr:uid="{00000000-0005-0000-0000-0000BA470000}"/>
    <cellStyle name="CustomCellsOrange 3 4 2 2 4 8" xfId="35513" xr:uid="{00000000-0005-0000-0000-0000BB470000}"/>
    <cellStyle name="CustomCellsOrange 3 4 2 2 4 9" xfId="39402" xr:uid="{00000000-0005-0000-0000-0000BC470000}"/>
    <cellStyle name="CustomCellsOrange 3 4 2 2 5" xfId="8367" xr:uid="{00000000-0005-0000-0000-0000BD470000}"/>
    <cellStyle name="CustomCellsOrange 3 4 2 2 6" xfId="12283" xr:uid="{00000000-0005-0000-0000-0000BE470000}"/>
    <cellStyle name="CustomCellsOrange 3 4 2 2 7" xfId="16376" xr:uid="{00000000-0005-0000-0000-0000BF470000}"/>
    <cellStyle name="CustomCellsOrange 3 4 2 2 8" xfId="20319" xr:uid="{00000000-0005-0000-0000-0000C0470000}"/>
    <cellStyle name="CustomCellsOrange 3 4 2 2 9" xfId="24337" xr:uid="{00000000-0005-0000-0000-0000C1470000}"/>
    <cellStyle name="CustomCellsOrange 3 4 2 3" xfId="3777" xr:uid="{00000000-0005-0000-0000-0000C2470000}"/>
    <cellStyle name="CustomCellsOrange 3 4 2 3 10" xfId="40761" xr:uid="{00000000-0005-0000-0000-0000C3470000}"/>
    <cellStyle name="CustomCellsOrange 3 4 2 3 2" xfId="9305" xr:uid="{00000000-0005-0000-0000-0000C4470000}"/>
    <cellStyle name="CustomCellsOrange 3 4 2 3 3" xfId="13212" xr:uid="{00000000-0005-0000-0000-0000C5470000}"/>
    <cellStyle name="CustomCellsOrange 3 4 2 3 4" xfId="17304" xr:uid="{00000000-0005-0000-0000-0000C6470000}"/>
    <cellStyle name="CustomCellsOrange 3 4 2 3 5" xfId="21234" xr:uid="{00000000-0005-0000-0000-0000C7470000}"/>
    <cellStyle name="CustomCellsOrange 3 4 2 3 6" xfId="25260" xr:uid="{00000000-0005-0000-0000-0000C8470000}"/>
    <cellStyle name="CustomCellsOrange 3 4 2 3 7" xfId="29249" xr:uid="{00000000-0005-0000-0000-0000C9470000}"/>
    <cellStyle name="CustomCellsOrange 3 4 2 3 8" xfId="33080" xr:uid="{00000000-0005-0000-0000-0000CA470000}"/>
    <cellStyle name="CustomCellsOrange 3 4 2 3 9" xfId="36971" xr:uid="{00000000-0005-0000-0000-0000CB470000}"/>
    <cellStyle name="CustomCellsOrange 3 4 2 4" xfId="4177" xr:uid="{00000000-0005-0000-0000-0000CC470000}"/>
    <cellStyle name="CustomCellsOrange 3 4 2 4 10" xfId="41161" xr:uid="{00000000-0005-0000-0000-0000CD470000}"/>
    <cellStyle name="CustomCellsOrange 3 4 2 4 2" xfId="9705" xr:uid="{00000000-0005-0000-0000-0000CE470000}"/>
    <cellStyle name="CustomCellsOrange 3 4 2 4 3" xfId="13612" xr:uid="{00000000-0005-0000-0000-0000CF470000}"/>
    <cellStyle name="CustomCellsOrange 3 4 2 4 4" xfId="17704" xr:uid="{00000000-0005-0000-0000-0000D0470000}"/>
    <cellStyle name="CustomCellsOrange 3 4 2 4 5" xfId="21634" xr:uid="{00000000-0005-0000-0000-0000D1470000}"/>
    <cellStyle name="CustomCellsOrange 3 4 2 4 6" xfId="25660" xr:uid="{00000000-0005-0000-0000-0000D2470000}"/>
    <cellStyle name="CustomCellsOrange 3 4 2 4 7" xfId="29649" xr:uid="{00000000-0005-0000-0000-0000D3470000}"/>
    <cellStyle name="CustomCellsOrange 3 4 2 4 8" xfId="33480" xr:uid="{00000000-0005-0000-0000-0000D4470000}"/>
    <cellStyle name="CustomCellsOrange 3 4 2 4 9" xfId="37371" xr:uid="{00000000-0005-0000-0000-0000D5470000}"/>
    <cellStyle name="CustomCellsOrange 3 4 2 5" xfId="3344" xr:uid="{00000000-0005-0000-0000-0000D6470000}"/>
    <cellStyle name="CustomCellsOrange 3 4 2 5 10" xfId="40373" xr:uid="{00000000-0005-0000-0000-0000D7470000}"/>
    <cellStyle name="CustomCellsOrange 3 4 2 5 2" xfId="8879" xr:uid="{00000000-0005-0000-0000-0000D8470000}"/>
    <cellStyle name="CustomCellsOrange 3 4 2 5 3" xfId="12795" xr:uid="{00000000-0005-0000-0000-0000D9470000}"/>
    <cellStyle name="CustomCellsOrange 3 4 2 5 4" xfId="16888" xr:uid="{00000000-0005-0000-0000-0000DA470000}"/>
    <cellStyle name="CustomCellsOrange 3 4 2 5 5" xfId="20831" xr:uid="{00000000-0005-0000-0000-0000DB470000}"/>
    <cellStyle name="CustomCellsOrange 3 4 2 5 6" xfId="24849" xr:uid="{00000000-0005-0000-0000-0000DC470000}"/>
    <cellStyle name="CustomCellsOrange 3 4 2 5 7" xfId="28853" xr:uid="{00000000-0005-0000-0000-0000DD470000}"/>
    <cellStyle name="CustomCellsOrange 3 4 2 5 8" xfId="32676" xr:uid="{00000000-0005-0000-0000-0000DE470000}"/>
    <cellStyle name="CustomCellsOrange 3 4 2 5 9" xfId="36583" xr:uid="{00000000-0005-0000-0000-0000DF470000}"/>
    <cellStyle name="CustomCellsOrange 3 4 2 6" xfId="5759" xr:uid="{00000000-0005-0000-0000-0000E0470000}"/>
    <cellStyle name="CustomCellsOrange 3 4 2 6 10" xfId="42741" xr:uid="{00000000-0005-0000-0000-0000E1470000}"/>
    <cellStyle name="CustomCellsOrange 3 4 2 6 2" xfId="11287" xr:uid="{00000000-0005-0000-0000-0000E2470000}"/>
    <cellStyle name="CustomCellsOrange 3 4 2 6 3" xfId="15192" xr:uid="{00000000-0005-0000-0000-0000E3470000}"/>
    <cellStyle name="CustomCellsOrange 3 4 2 6 4" xfId="19286" xr:uid="{00000000-0005-0000-0000-0000E4470000}"/>
    <cellStyle name="CustomCellsOrange 3 4 2 6 5" xfId="23214" xr:uid="{00000000-0005-0000-0000-0000E5470000}"/>
    <cellStyle name="CustomCellsOrange 3 4 2 6 6" xfId="27240" xr:uid="{00000000-0005-0000-0000-0000E6470000}"/>
    <cellStyle name="CustomCellsOrange 3 4 2 6 7" xfId="31229" xr:uid="{00000000-0005-0000-0000-0000E7470000}"/>
    <cellStyle name="CustomCellsOrange 3 4 2 6 8" xfId="35060" xr:uid="{00000000-0005-0000-0000-0000E8470000}"/>
    <cellStyle name="CustomCellsOrange 3 4 2 6 9" xfId="38951" xr:uid="{00000000-0005-0000-0000-0000E9470000}"/>
    <cellStyle name="CustomCellsOrange 3 4 2 7" xfId="7832" xr:uid="{00000000-0005-0000-0000-0000EA470000}"/>
    <cellStyle name="CustomCellsOrange 3 4 2 8" xfId="15945" xr:uid="{00000000-0005-0000-0000-0000EB470000}"/>
    <cellStyle name="CustomCellsOrange 3 4 2 9" xfId="6575" xr:uid="{00000000-0005-0000-0000-0000EC470000}"/>
    <cellStyle name="CustomCellsOrange 3 4 3" xfId="2831" xr:uid="{00000000-0005-0000-0000-0000ED470000}"/>
    <cellStyle name="CustomCellsOrange 3 4 3 10" xfId="28340" xr:uid="{00000000-0005-0000-0000-0000EE470000}"/>
    <cellStyle name="CustomCellsOrange 3 4 3 11" xfId="32163" xr:uid="{00000000-0005-0000-0000-0000EF470000}"/>
    <cellStyle name="CustomCellsOrange 3 4 3 12" xfId="36070" xr:uid="{00000000-0005-0000-0000-0000F0470000}"/>
    <cellStyle name="CustomCellsOrange 3 4 3 13" xfId="39860" xr:uid="{00000000-0005-0000-0000-0000F1470000}"/>
    <cellStyle name="CustomCellsOrange 3 4 3 2" xfId="5132" xr:uid="{00000000-0005-0000-0000-0000F2470000}"/>
    <cellStyle name="CustomCellsOrange 3 4 3 2 10" xfId="42116" xr:uid="{00000000-0005-0000-0000-0000F3470000}"/>
    <cellStyle name="CustomCellsOrange 3 4 3 2 2" xfId="10660" xr:uid="{00000000-0005-0000-0000-0000F4470000}"/>
    <cellStyle name="CustomCellsOrange 3 4 3 2 3" xfId="14567" xr:uid="{00000000-0005-0000-0000-0000F5470000}"/>
    <cellStyle name="CustomCellsOrange 3 4 3 2 4" xfId="18659" xr:uid="{00000000-0005-0000-0000-0000F6470000}"/>
    <cellStyle name="CustomCellsOrange 3 4 3 2 5" xfId="22589" xr:uid="{00000000-0005-0000-0000-0000F7470000}"/>
    <cellStyle name="CustomCellsOrange 3 4 3 2 6" xfId="26615" xr:uid="{00000000-0005-0000-0000-0000F8470000}"/>
    <cellStyle name="CustomCellsOrange 3 4 3 2 7" xfId="30604" xr:uid="{00000000-0005-0000-0000-0000F9470000}"/>
    <cellStyle name="CustomCellsOrange 3 4 3 2 8" xfId="34435" xr:uid="{00000000-0005-0000-0000-0000FA470000}"/>
    <cellStyle name="CustomCellsOrange 3 4 3 2 9" xfId="38326" xr:uid="{00000000-0005-0000-0000-0000FB470000}"/>
    <cellStyle name="CustomCellsOrange 3 4 3 3" xfId="4504" xr:uid="{00000000-0005-0000-0000-0000FC470000}"/>
    <cellStyle name="CustomCellsOrange 3 4 3 3 10" xfId="41488" xr:uid="{00000000-0005-0000-0000-0000FD470000}"/>
    <cellStyle name="CustomCellsOrange 3 4 3 3 2" xfId="10032" xr:uid="{00000000-0005-0000-0000-0000FE470000}"/>
    <cellStyle name="CustomCellsOrange 3 4 3 3 3" xfId="13939" xr:uid="{00000000-0005-0000-0000-0000FF470000}"/>
    <cellStyle name="CustomCellsOrange 3 4 3 3 4" xfId="18031" xr:uid="{00000000-0005-0000-0000-000000480000}"/>
    <cellStyle name="CustomCellsOrange 3 4 3 3 5" xfId="21961" xr:uid="{00000000-0005-0000-0000-000001480000}"/>
    <cellStyle name="CustomCellsOrange 3 4 3 3 6" xfId="25987" xr:uid="{00000000-0005-0000-0000-000002480000}"/>
    <cellStyle name="CustomCellsOrange 3 4 3 3 7" xfId="29976" xr:uid="{00000000-0005-0000-0000-000003480000}"/>
    <cellStyle name="CustomCellsOrange 3 4 3 3 8" xfId="33807" xr:uid="{00000000-0005-0000-0000-000004480000}"/>
    <cellStyle name="CustomCellsOrange 3 4 3 3 9" xfId="37698" xr:uid="{00000000-0005-0000-0000-000005480000}"/>
    <cellStyle name="CustomCellsOrange 3 4 3 4" xfId="6213" xr:uid="{00000000-0005-0000-0000-000006480000}"/>
    <cellStyle name="CustomCellsOrange 3 4 3 4 10" xfId="43191" xr:uid="{00000000-0005-0000-0000-000007480000}"/>
    <cellStyle name="CustomCellsOrange 3 4 3 4 2" xfId="11742" xr:uid="{00000000-0005-0000-0000-000008480000}"/>
    <cellStyle name="CustomCellsOrange 3 4 3 4 3" xfId="15646" xr:uid="{00000000-0005-0000-0000-000009480000}"/>
    <cellStyle name="CustomCellsOrange 3 4 3 4 4" xfId="19740" xr:uid="{00000000-0005-0000-0000-00000A480000}"/>
    <cellStyle name="CustomCellsOrange 3 4 3 4 5" xfId="23667" xr:uid="{00000000-0005-0000-0000-00000B480000}"/>
    <cellStyle name="CustomCellsOrange 3 4 3 4 6" xfId="27694" xr:uid="{00000000-0005-0000-0000-00000C480000}"/>
    <cellStyle name="CustomCellsOrange 3 4 3 4 7" xfId="31679" xr:uid="{00000000-0005-0000-0000-00000D480000}"/>
    <cellStyle name="CustomCellsOrange 3 4 3 4 8" xfId="35512" xr:uid="{00000000-0005-0000-0000-00000E480000}"/>
    <cellStyle name="CustomCellsOrange 3 4 3 4 9" xfId="39401" xr:uid="{00000000-0005-0000-0000-00000F480000}"/>
    <cellStyle name="CustomCellsOrange 3 4 3 5" xfId="8366" xr:uid="{00000000-0005-0000-0000-000010480000}"/>
    <cellStyle name="CustomCellsOrange 3 4 3 6" xfId="12282" xr:uid="{00000000-0005-0000-0000-000011480000}"/>
    <cellStyle name="CustomCellsOrange 3 4 3 7" xfId="16375" xr:uid="{00000000-0005-0000-0000-000012480000}"/>
    <cellStyle name="CustomCellsOrange 3 4 3 8" xfId="20318" xr:uid="{00000000-0005-0000-0000-000013480000}"/>
    <cellStyle name="CustomCellsOrange 3 4 3 9" xfId="24336" xr:uid="{00000000-0005-0000-0000-000014480000}"/>
    <cellStyle name="CustomCellsOrange 3 4 4" xfId="3776" xr:uid="{00000000-0005-0000-0000-000015480000}"/>
    <cellStyle name="CustomCellsOrange 3 4 4 10" xfId="40760" xr:uid="{00000000-0005-0000-0000-000016480000}"/>
    <cellStyle name="CustomCellsOrange 3 4 4 2" xfId="9304" xr:uid="{00000000-0005-0000-0000-000017480000}"/>
    <cellStyle name="CustomCellsOrange 3 4 4 3" xfId="13211" xr:uid="{00000000-0005-0000-0000-000018480000}"/>
    <cellStyle name="CustomCellsOrange 3 4 4 4" xfId="17303" xr:uid="{00000000-0005-0000-0000-000019480000}"/>
    <cellStyle name="CustomCellsOrange 3 4 4 5" xfId="21233" xr:uid="{00000000-0005-0000-0000-00001A480000}"/>
    <cellStyle name="CustomCellsOrange 3 4 4 6" xfId="25259" xr:uid="{00000000-0005-0000-0000-00001B480000}"/>
    <cellStyle name="CustomCellsOrange 3 4 4 7" xfId="29248" xr:uid="{00000000-0005-0000-0000-00001C480000}"/>
    <cellStyle name="CustomCellsOrange 3 4 4 8" xfId="33079" xr:uid="{00000000-0005-0000-0000-00001D480000}"/>
    <cellStyle name="CustomCellsOrange 3 4 4 9" xfId="36970" xr:uid="{00000000-0005-0000-0000-00001E480000}"/>
    <cellStyle name="CustomCellsOrange 3 4 5" xfId="4178" xr:uid="{00000000-0005-0000-0000-00001F480000}"/>
    <cellStyle name="CustomCellsOrange 3 4 5 10" xfId="41162" xr:uid="{00000000-0005-0000-0000-000020480000}"/>
    <cellStyle name="CustomCellsOrange 3 4 5 2" xfId="9706" xr:uid="{00000000-0005-0000-0000-000021480000}"/>
    <cellStyle name="CustomCellsOrange 3 4 5 3" xfId="13613" xr:uid="{00000000-0005-0000-0000-000022480000}"/>
    <cellStyle name="CustomCellsOrange 3 4 5 4" xfId="17705" xr:uid="{00000000-0005-0000-0000-000023480000}"/>
    <cellStyle name="CustomCellsOrange 3 4 5 5" xfId="21635" xr:uid="{00000000-0005-0000-0000-000024480000}"/>
    <cellStyle name="CustomCellsOrange 3 4 5 6" xfId="25661" xr:uid="{00000000-0005-0000-0000-000025480000}"/>
    <cellStyle name="CustomCellsOrange 3 4 5 7" xfId="29650" xr:uid="{00000000-0005-0000-0000-000026480000}"/>
    <cellStyle name="CustomCellsOrange 3 4 5 8" xfId="33481" xr:uid="{00000000-0005-0000-0000-000027480000}"/>
    <cellStyle name="CustomCellsOrange 3 4 5 9" xfId="37372" xr:uid="{00000000-0005-0000-0000-000028480000}"/>
    <cellStyle name="CustomCellsOrange 3 4 6" xfId="3343" xr:uid="{00000000-0005-0000-0000-000029480000}"/>
    <cellStyle name="CustomCellsOrange 3 4 6 10" xfId="40372" xr:uid="{00000000-0005-0000-0000-00002A480000}"/>
    <cellStyle name="CustomCellsOrange 3 4 6 2" xfId="8878" xr:uid="{00000000-0005-0000-0000-00002B480000}"/>
    <cellStyle name="CustomCellsOrange 3 4 6 3" xfId="12794" xr:uid="{00000000-0005-0000-0000-00002C480000}"/>
    <cellStyle name="CustomCellsOrange 3 4 6 4" xfId="16887" xr:uid="{00000000-0005-0000-0000-00002D480000}"/>
    <cellStyle name="CustomCellsOrange 3 4 6 5" xfId="20830" xr:uid="{00000000-0005-0000-0000-00002E480000}"/>
    <cellStyle name="CustomCellsOrange 3 4 6 6" xfId="24848" xr:uid="{00000000-0005-0000-0000-00002F480000}"/>
    <cellStyle name="CustomCellsOrange 3 4 6 7" xfId="28852" xr:uid="{00000000-0005-0000-0000-000030480000}"/>
    <cellStyle name="CustomCellsOrange 3 4 6 8" xfId="32675" xr:uid="{00000000-0005-0000-0000-000031480000}"/>
    <cellStyle name="CustomCellsOrange 3 4 6 9" xfId="36582" xr:uid="{00000000-0005-0000-0000-000032480000}"/>
    <cellStyle name="CustomCellsOrange 3 4 7" xfId="5758" xr:uid="{00000000-0005-0000-0000-000033480000}"/>
    <cellStyle name="CustomCellsOrange 3 4 7 10" xfId="42740" xr:uid="{00000000-0005-0000-0000-000034480000}"/>
    <cellStyle name="CustomCellsOrange 3 4 7 2" xfId="11286" xr:uid="{00000000-0005-0000-0000-000035480000}"/>
    <cellStyle name="CustomCellsOrange 3 4 7 3" xfId="15191" xr:uid="{00000000-0005-0000-0000-000036480000}"/>
    <cellStyle name="CustomCellsOrange 3 4 7 4" xfId="19285" xr:uid="{00000000-0005-0000-0000-000037480000}"/>
    <cellStyle name="CustomCellsOrange 3 4 7 5" xfId="23213" xr:uid="{00000000-0005-0000-0000-000038480000}"/>
    <cellStyle name="CustomCellsOrange 3 4 7 6" xfId="27239" xr:uid="{00000000-0005-0000-0000-000039480000}"/>
    <cellStyle name="CustomCellsOrange 3 4 7 7" xfId="31228" xr:uid="{00000000-0005-0000-0000-00003A480000}"/>
    <cellStyle name="CustomCellsOrange 3 4 7 8" xfId="35059" xr:uid="{00000000-0005-0000-0000-00003B480000}"/>
    <cellStyle name="CustomCellsOrange 3 4 7 9" xfId="38950" xr:uid="{00000000-0005-0000-0000-00003C480000}"/>
    <cellStyle name="CustomCellsOrange 3 4 8" xfId="7833" xr:uid="{00000000-0005-0000-0000-00003D480000}"/>
    <cellStyle name="CustomCellsOrange 3 4 9" xfId="15946" xr:uid="{00000000-0005-0000-0000-00003E480000}"/>
    <cellStyle name="CustomCellsOrange 3 5" xfId="380" xr:uid="{00000000-0005-0000-0000-00003F480000}"/>
    <cellStyle name="CustomCellsOrange 3 5 10" xfId="20128" xr:uid="{00000000-0005-0000-0000-000040480000}"/>
    <cellStyle name="CustomCellsOrange 3 5 2" xfId="2833" xr:uid="{00000000-0005-0000-0000-000041480000}"/>
    <cellStyle name="CustomCellsOrange 3 5 2 10" xfId="28342" xr:uid="{00000000-0005-0000-0000-000042480000}"/>
    <cellStyle name="CustomCellsOrange 3 5 2 11" xfId="32165" xr:uid="{00000000-0005-0000-0000-000043480000}"/>
    <cellStyle name="CustomCellsOrange 3 5 2 12" xfId="36072" xr:uid="{00000000-0005-0000-0000-000044480000}"/>
    <cellStyle name="CustomCellsOrange 3 5 2 13" xfId="39862" xr:uid="{00000000-0005-0000-0000-000045480000}"/>
    <cellStyle name="CustomCellsOrange 3 5 2 2" xfId="5134" xr:uid="{00000000-0005-0000-0000-000046480000}"/>
    <cellStyle name="CustomCellsOrange 3 5 2 2 10" xfId="42118" xr:uid="{00000000-0005-0000-0000-000047480000}"/>
    <cellStyle name="CustomCellsOrange 3 5 2 2 2" xfId="10662" xr:uid="{00000000-0005-0000-0000-000048480000}"/>
    <cellStyle name="CustomCellsOrange 3 5 2 2 3" xfId="14569" xr:uid="{00000000-0005-0000-0000-000049480000}"/>
    <cellStyle name="CustomCellsOrange 3 5 2 2 4" xfId="18661" xr:uid="{00000000-0005-0000-0000-00004A480000}"/>
    <cellStyle name="CustomCellsOrange 3 5 2 2 5" xfId="22591" xr:uid="{00000000-0005-0000-0000-00004B480000}"/>
    <cellStyle name="CustomCellsOrange 3 5 2 2 6" xfId="26617" xr:uid="{00000000-0005-0000-0000-00004C480000}"/>
    <cellStyle name="CustomCellsOrange 3 5 2 2 7" xfId="30606" xr:uid="{00000000-0005-0000-0000-00004D480000}"/>
    <cellStyle name="CustomCellsOrange 3 5 2 2 8" xfId="34437" xr:uid="{00000000-0005-0000-0000-00004E480000}"/>
    <cellStyle name="CustomCellsOrange 3 5 2 2 9" xfId="38328" xr:uid="{00000000-0005-0000-0000-00004F480000}"/>
    <cellStyle name="CustomCellsOrange 3 5 2 3" xfId="4506" xr:uid="{00000000-0005-0000-0000-000050480000}"/>
    <cellStyle name="CustomCellsOrange 3 5 2 3 10" xfId="41490" xr:uid="{00000000-0005-0000-0000-000051480000}"/>
    <cellStyle name="CustomCellsOrange 3 5 2 3 2" xfId="10034" xr:uid="{00000000-0005-0000-0000-000052480000}"/>
    <cellStyle name="CustomCellsOrange 3 5 2 3 3" xfId="13941" xr:uid="{00000000-0005-0000-0000-000053480000}"/>
    <cellStyle name="CustomCellsOrange 3 5 2 3 4" xfId="18033" xr:uid="{00000000-0005-0000-0000-000054480000}"/>
    <cellStyle name="CustomCellsOrange 3 5 2 3 5" xfId="21963" xr:uid="{00000000-0005-0000-0000-000055480000}"/>
    <cellStyle name="CustomCellsOrange 3 5 2 3 6" xfId="25989" xr:uid="{00000000-0005-0000-0000-000056480000}"/>
    <cellStyle name="CustomCellsOrange 3 5 2 3 7" xfId="29978" xr:uid="{00000000-0005-0000-0000-000057480000}"/>
    <cellStyle name="CustomCellsOrange 3 5 2 3 8" xfId="33809" xr:uid="{00000000-0005-0000-0000-000058480000}"/>
    <cellStyle name="CustomCellsOrange 3 5 2 3 9" xfId="37700" xr:uid="{00000000-0005-0000-0000-000059480000}"/>
    <cellStyle name="CustomCellsOrange 3 5 2 4" xfId="6215" xr:uid="{00000000-0005-0000-0000-00005A480000}"/>
    <cellStyle name="CustomCellsOrange 3 5 2 4 10" xfId="43193" xr:uid="{00000000-0005-0000-0000-00005B480000}"/>
    <cellStyle name="CustomCellsOrange 3 5 2 4 2" xfId="11744" xr:uid="{00000000-0005-0000-0000-00005C480000}"/>
    <cellStyle name="CustomCellsOrange 3 5 2 4 3" xfId="15648" xr:uid="{00000000-0005-0000-0000-00005D480000}"/>
    <cellStyle name="CustomCellsOrange 3 5 2 4 4" xfId="19742" xr:uid="{00000000-0005-0000-0000-00005E480000}"/>
    <cellStyle name="CustomCellsOrange 3 5 2 4 5" xfId="23669" xr:uid="{00000000-0005-0000-0000-00005F480000}"/>
    <cellStyle name="CustomCellsOrange 3 5 2 4 6" xfId="27696" xr:uid="{00000000-0005-0000-0000-000060480000}"/>
    <cellStyle name="CustomCellsOrange 3 5 2 4 7" xfId="31681" xr:uid="{00000000-0005-0000-0000-000061480000}"/>
    <cellStyle name="CustomCellsOrange 3 5 2 4 8" xfId="35514" xr:uid="{00000000-0005-0000-0000-000062480000}"/>
    <cellStyle name="CustomCellsOrange 3 5 2 4 9" xfId="39403" xr:uid="{00000000-0005-0000-0000-000063480000}"/>
    <cellStyle name="CustomCellsOrange 3 5 2 5" xfId="8368" xr:uid="{00000000-0005-0000-0000-000064480000}"/>
    <cellStyle name="CustomCellsOrange 3 5 2 6" xfId="12284" xr:uid="{00000000-0005-0000-0000-000065480000}"/>
    <cellStyle name="CustomCellsOrange 3 5 2 7" xfId="16377" xr:uid="{00000000-0005-0000-0000-000066480000}"/>
    <cellStyle name="CustomCellsOrange 3 5 2 8" xfId="20320" xr:uid="{00000000-0005-0000-0000-000067480000}"/>
    <cellStyle name="CustomCellsOrange 3 5 2 9" xfId="24338" xr:uid="{00000000-0005-0000-0000-000068480000}"/>
    <cellStyle name="CustomCellsOrange 3 5 3" xfId="3778" xr:uid="{00000000-0005-0000-0000-000069480000}"/>
    <cellStyle name="CustomCellsOrange 3 5 3 10" xfId="40762" xr:uid="{00000000-0005-0000-0000-00006A480000}"/>
    <cellStyle name="CustomCellsOrange 3 5 3 2" xfId="9306" xr:uid="{00000000-0005-0000-0000-00006B480000}"/>
    <cellStyle name="CustomCellsOrange 3 5 3 3" xfId="13213" xr:uid="{00000000-0005-0000-0000-00006C480000}"/>
    <cellStyle name="CustomCellsOrange 3 5 3 4" xfId="17305" xr:uid="{00000000-0005-0000-0000-00006D480000}"/>
    <cellStyle name="CustomCellsOrange 3 5 3 5" xfId="21235" xr:uid="{00000000-0005-0000-0000-00006E480000}"/>
    <cellStyle name="CustomCellsOrange 3 5 3 6" xfId="25261" xr:uid="{00000000-0005-0000-0000-00006F480000}"/>
    <cellStyle name="CustomCellsOrange 3 5 3 7" xfId="29250" xr:uid="{00000000-0005-0000-0000-000070480000}"/>
    <cellStyle name="CustomCellsOrange 3 5 3 8" xfId="33081" xr:uid="{00000000-0005-0000-0000-000071480000}"/>
    <cellStyle name="CustomCellsOrange 3 5 3 9" xfId="36972" xr:uid="{00000000-0005-0000-0000-000072480000}"/>
    <cellStyle name="CustomCellsOrange 3 5 4" xfId="4176" xr:uid="{00000000-0005-0000-0000-000073480000}"/>
    <cellStyle name="CustomCellsOrange 3 5 4 10" xfId="41160" xr:uid="{00000000-0005-0000-0000-000074480000}"/>
    <cellStyle name="CustomCellsOrange 3 5 4 2" xfId="9704" xr:uid="{00000000-0005-0000-0000-000075480000}"/>
    <cellStyle name="CustomCellsOrange 3 5 4 3" xfId="13611" xr:uid="{00000000-0005-0000-0000-000076480000}"/>
    <cellStyle name="CustomCellsOrange 3 5 4 4" xfId="17703" xr:uid="{00000000-0005-0000-0000-000077480000}"/>
    <cellStyle name="CustomCellsOrange 3 5 4 5" xfId="21633" xr:uid="{00000000-0005-0000-0000-000078480000}"/>
    <cellStyle name="CustomCellsOrange 3 5 4 6" xfId="25659" xr:uid="{00000000-0005-0000-0000-000079480000}"/>
    <cellStyle name="CustomCellsOrange 3 5 4 7" xfId="29648" xr:uid="{00000000-0005-0000-0000-00007A480000}"/>
    <cellStyle name="CustomCellsOrange 3 5 4 8" xfId="33479" xr:uid="{00000000-0005-0000-0000-00007B480000}"/>
    <cellStyle name="CustomCellsOrange 3 5 4 9" xfId="37370" xr:uid="{00000000-0005-0000-0000-00007C480000}"/>
    <cellStyle name="CustomCellsOrange 3 5 5" xfId="3345" xr:uid="{00000000-0005-0000-0000-00007D480000}"/>
    <cellStyle name="CustomCellsOrange 3 5 5 10" xfId="40374" xr:uid="{00000000-0005-0000-0000-00007E480000}"/>
    <cellStyle name="CustomCellsOrange 3 5 5 2" xfId="8880" xr:uid="{00000000-0005-0000-0000-00007F480000}"/>
    <cellStyle name="CustomCellsOrange 3 5 5 3" xfId="12796" xr:uid="{00000000-0005-0000-0000-000080480000}"/>
    <cellStyle name="CustomCellsOrange 3 5 5 4" xfId="16889" xr:uid="{00000000-0005-0000-0000-000081480000}"/>
    <cellStyle name="CustomCellsOrange 3 5 5 5" xfId="20832" xr:uid="{00000000-0005-0000-0000-000082480000}"/>
    <cellStyle name="CustomCellsOrange 3 5 5 6" xfId="24850" xr:uid="{00000000-0005-0000-0000-000083480000}"/>
    <cellStyle name="CustomCellsOrange 3 5 5 7" xfId="28854" xr:uid="{00000000-0005-0000-0000-000084480000}"/>
    <cellStyle name="CustomCellsOrange 3 5 5 8" xfId="32677" xr:uid="{00000000-0005-0000-0000-000085480000}"/>
    <cellStyle name="CustomCellsOrange 3 5 5 9" xfId="36584" xr:uid="{00000000-0005-0000-0000-000086480000}"/>
    <cellStyle name="CustomCellsOrange 3 5 6" xfId="5760" xr:uid="{00000000-0005-0000-0000-000087480000}"/>
    <cellStyle name="CustomCellsOrange 3 5 6 10" xfId="42742" xr:uid="{00000000-0005-0000-0000-000088480000}"/>
    <cellStyle name="CustomCellsOrange 3 5 6 2" xfId="11288" xr:uid="{00000000-0005-0000-0000-000089480000}"/>
    <cellStyle name="CustomCellsOrange 3 5 6 3" xfId="15193" xr:uid="{00000000-0005-0000-0000-00008A480000}"/>
    <cellStyle name="CustomCellsOrange 3 5 6 4" xfId="19287" xr:uid="{00000000-0005-0000-0000-00008B480000}"/>
    <cellStyle name="CustomCellsOrange 3 5 6 5" xfId="23215" xr:uid="{00000000-0005-0000-0000-00008C480000}"/>
    <cellStyle name="CustomCellsOrange 3 5 6 6" xfId="27241" xr:uid="{00000000-0005-0000-0000-00008D480000}"/>
    <cellStyle name="CustomCellsOrange 3 5 6 7" xfId="31230" xr:uid="{00000000-0005-0000-0000-00008E480000}"/>
    <cellStyle name="CustomCellsOrange 3 5 6 8" xfId="35061" xr:uid="{00000000-0005-0000-0000-00008F480000}"/>
    <cellStyle name="CustomCellsOrange 3 5 6 9" xfId="38952" xr:uid="{00000000-0005-0000-0000-000090480000}"/>
    <cellStyle name="CustomCellsOrange 3 5 7" xfId="7831" xr:uid="{00000000-0005-0000-0000-000091480000}"/>
    <cellStyle name="CustomCellsOrange 3 5 8" xfId="15944" xr:uid="{00000000-0005-0000-0000-000092480000}"/>
    <cellStyle name="CustomCellsOrange 3 5 9" xfId="6576" xr:uid="{00000000-0005-0000-0000-000093480000}"/>
    <cellStyle name="CustomCellsOrange 3 6" xfId="2826" xr:uid="{00000000-0005-0000-0000-000094480000}"/>
    <cellStyle name="CustomCellsOrange 3 6 10" xfId="28335" xr:uid="{00000000-0005-0000-0000-000095480000}"/>
    <cellStyle name="CustomCellsOrange 3 6 11" xfId="32158" xr:uid="{00000000-0005-0000-0000-000096480000}"/>
    <cellStyle name="CustomCellsOrange 3 6 12" xfId="36065" xr:uid="{00000000-0005-0000-0000-000097480000}"/>
    <cellStyle name="CustomCellsOrange 3 6 13" xfId="39855" xr:uid="{00000000-0005-0000-0000-000098480000}"/>
    <cellStyle name="CustomCellsOrange 3 6 2" xfId="5127" xr:uid="{00000000-0005-0000-0000-000099480000}"/>
    <cellStyle name="CustomCellsOrange 3 6 2 10" xfId="42111" xr:uid="{00000000-0005-0000-0000-00009A480000}"/>
    <cellStyle name="CustomCellsOrange 3 6 2 2" xfId="10655" xr:uid="{00000000-0005-0000-0000-00009B480000}"/>
    <cellStyle name="CustomCellsOrange 3 6 2 3" xfId="14562" xr:uid="{00000000-0005-0000-0000-00009C480000}"/>
    <cellStyle name="CustomCellsOrange 3 6 2 4" xfId="18654" xr:uid="{00000000-0005-0000-0000-00009D480000}"/>
    <cellStyle name="CustomCellsOrange 3 6 2 5" xfId="22584" xr:uid="{00000000-0005-0000-0000-00009E480000}"/>
    <cellStyle name="CustomCellsOrange 3 6 2 6" xfId="26610" xr:uid="{00000000-0005-0000-0000-00009F480000}"/>
    <cellStyle name="CustomCellsOrange 3 6 2 7" xfId="30599" xr:uid="{00000000-0005-0000-0000-0000A0480000}"/>
    <cellStyle name="CustomCellsOrange 3 6 2 8" xfId="34430" xr:uid="{00000000-0005-0000-0000-0000A1480000}"/>
    <cellStyle name="CustomCellsOrange 3 6 2 9" xfId="38321" xr:uid="{00000000-0005-0000-0000-0000A2480000}"/>
    <cellStyle name="CustomCellsOrange 3 6 3" xfId="4499" xr:uid="{00000000-0005-0000-0000-0000A3480000}"/>
    <cellStyle name="CustomCellsOrange 3 6 3 10" xfId="41483" xr:uid="{00000000-0005-0000-0000-0000A4480000}"/>
    <cellStyle name="CustomCellsOrange 3 6 3 2" xfId="10027" xr:uid="{00000000-0005-0000-0000-0000A5480000}"/>
    <cellStyle name="CustomCellsOrange 3 6 3 3" xfId="13934" xr:uid="{00000000-0005-0000-0000-0000A6480000}"/>
    <cellStyle name="CustomCellsOrange 3 6 3 4" xfId="18026" xr:uid="{00000000-0005-0000-0000-0000A7480000}"/>
    <cellStyle name="CustomCellsOrange 3 6 3 5" xfId="21956" xr:uid="{00000000-0005-0000-0000-0000A8480000}"/>
    <cellStyle name="CustomCellsOrange 3 6 3 6" xfId="25982" xr:uid="{00000000-0005-0000-0000-0000A9480000}"/>
    <cellStyle name="CustomCellsOrange 3 6 3 7" xfId="29971" xr:uid="{00000000-0005-0000-0000-0000AA480000}"/>
    <cellStyle name="CustomCellsOrange 3 6 3 8" xfId="33802" xr:uid="{00000000-0005-0000-0000-0000AB480000}"/>
    <cellStyle name="CustomCellsOrange 3 6 3 9" xfId="37693" xr:uid="{00000000-0005-0000-0000-0000AC480000}"/>
    <cellStyle name="CustomCellsOrange 3 6 4" xfId="6208" xr:uid="{00000000-0005-0000-0000-0000AD480000}"/>
    <cellStyle name="CustomCellsOrange 3 6 4 10" xfId="43186" xr:uid="{00000000-0005-0000-0000-0000AE480000}"/>
    <cellStyle name="CustomCellsOrange 3 6 4 2" xfId="11737" xr:uid="{00000000-0005-0000-0000-0000AF480000}"/>
    <cellStyle name="CustomCellsOrange 3 6 4 3" xfId="15641" xr:uid="{00000000-0005-0000-0000-0000B0480000}"/>
    <cellStyle name="CustomCellsOrange 3 6 4 4" xfId="19735" xr:uid="{00000000-0005-0000-0000-0000B1480000}"/>
    <cellStyle name="CustomCellsOrange 3 6 4 5" xfId="23662" xr:uid="{00000000-0005-0000-0000-0000B2480000}"/>
    <cellStyle name="CustomCellsOrange 3 6 4 6" xfId="27689" xr:uid="{00000000-0005-0000-0000-0000B3480000}"/>
    <cellStyle name="CustomCellsOrange 3 6 4 7" xfId="31674" xr:uid="{00000000-0005-0000-0000-0000B4480000}"/>
    <cellStyle name="CustomCellsOrange 3 6 4 8" xfId="35507" xr:uid="{00000000-0005-0000-0000-0000B5480000}"/>
    <cellStyle name="CustomCellsOrange 3 6 4 9" xfId="39396" xr:uid="{00000000-0005-0000-0000-0000B6480000}"/>
    <cellStyle name="CustomCellsOrange 3 6 5" xfId="8361" xr:uid="{00000000-0005-0000-0000-0000B7480000}"/>
    <cellStyle name="CustomCellsOrange 3 6 6" xfId="12277" xr:uid="{00000000-0005-0000-0000-0000B8480000}"/>
    <cellStyle name="CustomCellsOrange 3 6 7" xfId="16370" xr:uid="{00000000-0005-0000-0000-0000B9480000}"/>
    <cellStyle name="CustomCellsOrange 3 6 8" xfId="20313" xr:uid="{00000000-0005-0000-0000-0000BA480000}"/>
    <cellStyle name="CustomCellsOrange 3 6 9" xfId="24331" xr:uid="{00000000-0005-0000-0000-0000BB480000}"/>
    <cellStyle name="CustomCellsOrange 3 7" xfId="3771" xr:uid="{00000000-0005-0000-0000-0000BC480000}"/>
    <cellStyle name="CustomCellsOrange 3 7 10" xfId="40755" xr:uid="{00000000-0005-0000-0000-0000BD480000}"/>
    <cellStyle name="CustomCellsOrange 3 7 2" xfId="9299" xr:uid="{00000000-0005-0000-0000-0000BE480000}"/>
    <cellStyle name="CustomCellsOrange 3 7 3" xfId="13206" xr:uid="{00000000-0005-0000-0000-0000BF480000}"/>
    <cellStyle name="CustomCellsOrange 3 7 4" xfId="17298" xr:uid="{00000000-0005-0000-0000-0000C0480000}"/>
    <cellStyle name="CustomCellsOrange 3 7 5" xfId="21228" xr:uid="{00000000-0005-0000-0000-0000C1480000}"/>
    <cellStyle name="CustomCellsOrange 3 7 6" xfId="25254" xr:uid="{00000000-0005-0000-0000-0000C2480000}"/>
    <cellStyle name="CustomCellsOrange 3 7 7" xfId="29243" xr:uid="{00000000-0005-0000-0000-0000C3480000}"/>
    <cellStyle name="CustomCellsOrange 3 7 8" xfId="33074" xr:uid="{00000000-0005-0000-0000-0000C4480000}"/>
    <cellStyle name="CustomCellsOrange 3 7 9" xfId="36965" xr:uid="{00000000-0005-0000-0000-0000C5480000}"/>
    <cellStyle name="CustomCellsOrange 3 8" xfId="4183" xr:uid="{00000000-0005-0000-0000-0000C6480000}"/>
    <cellStyle name="CustomCellsOrange 3 8 10" xfId="41167" xr:uid="{00000000-0005-0000-0000-0000C7480000}"/>
    <cellStyle name="CustomCellsOrange 3 8 2" xfId="9711" xr:uid="{00000000-0005-0000-0000-0000C8480000}"/>
    <cellStyle name="CustomCellsOrange 3 8 3" xfId="13618" xr:uid="{00000000-0005-0000-0000-0000C9480000}"/>
    <cellStyle name="CustomCellsOrange 3 8 4" xfId="17710" xr:uid="{00000000-0005-0000-0000-0000CA480000}"/>
    <cellStyle name="CustomCellsOrange 3 8 5" xfId="21640" xr:uid="{00000000-0005-0000-0000-0000CB480000}"/>
    <cellStyle name="CustomCellsOrange 3 8 6" xfId="25666" xr:uid="{00000000-0005-0000-0000-0000CC480000}"/>
    <cellStyle name="CustomCellsOrange 3 8 7" xfId="29655" xr:uid="{00000000-0005-0000-0000-0000CD480000}"/>
    <cellStyle name="CustomCellsOrange 3 8 8" xfId="33486" xr:uid="{00000000-0005-0000-0000-0000CE480000}"/>
    <cellStyle name="CustomCellsOrange 3 8 9" xfId="37377" xr:uid="{00000000-0005-0000-0000-0000CF480000}"/>
    <cellStyle name="CustomCellsOrange 3 9" xfId="3338" xr:uid="{00000000-0005-0000-0000-0000D0480000}"/>
    <cellStyle name="CustomCellsOrange 3 9 10" xfId="40367" xr:uid="{00000000-0005-0000-0000-0000D1480000}"/>
    <cellStyle name="CustomCellsOrange 3 9 2" xfId="8873" xr:uid="{00000000-0005-0000-0000-0000D2480000}"/>
    <cellStyle name="CustomCellsOrange 3 9 3" xfId="12789" xr:uid="{00000000-0005-0000-0000-0000D3480000}"/>
    <cellStyle name="CustomCellsOrange 3 9 4" xfId="16882" xr:uid="{00000000-0005-0000-0000-0000D4480000}"/>
    <cellStyle name="CustomCellsOrange 3 9 5" xfId="20825" xr:uid="{00000000-0005-0000-0000-0000D5480000}"/>
    <cellStyle name="CustomCellsOrange 3 9 6" xfId="24843" xr:uid="{00000000-0005-0000-0000-0000D6480000}"/>
    <cellStyle name="CustomCellsOrange 3 9 7" xfId="28847" xr:uid="{00000000-0005-0000-0000-0000D7480000}"/>
    <cellStyle name="CustomCellsOrange 3 9 8" xfId="32670" xr:uid="{00000000-0005-0000-0000-0000D8480000}"/>
    <cellStyle name="CustomCellsOrange 3 9 9" xfId="36577" xr:uid="{00000000-0005-0000-0000-0000D9480000}"/>
    <cellStyle name="CustomCellsOrange 4" xfId="2814" xr:uid="{00000000-0005-0000-0000-0000DA480000}"/>
    <cellStyle name="CustomCellsOrange 4 10" xfId="28323" xr:uid="{00000000-0005-0000-0000-0000DB480000}"/>
    <cellStyle name="CustomCellsOrange 4 11" xfId="32146" xr:uid="{00000000-0005-0000-0000-0000DC480000}"/>
    <cellStyle name="CustomCellsOrange 4 12" xfId="36053" xr:uid="{00000000-0005-0000-0000-0000DD480000}"/>
    <cellStyle name="CustomCellsOrange 4 13" xfId="39843" xr:uid="{00000000-0005-0000-0000-0000DE480000}"/>
    <cellStyle name="CustomCellsOrange 4 2" xfId="5115" xr:uid="{00000000-0005-0000-0000-0000DF480000}"/>
    <cellStyle name="CustomCellsOrange 4 2 10" xfId="42099" xr:uid="{00000000-0005-0000-0000-0000E0480000}"/>
    <cellStyle name="CustomCellsOrange 4 2 2" xfId="10643" xr:uid="{00000000-0005-0000-0000-0000E1480000}"/>
    <cellStyle name="CustomCellsOrange 4 2 3" xfId="14550" xr:uid="{00000000-0005-0000-0000-0000E2480000}"/>
    <cellStyle name="CustomCellsOrange 4 2 4" xfId="18642" xr:uid="{00000000-0005-0000-0000-0000E3480000}"/>
    <cellStyle name="CustomCellsOrange 4 2 5" xfId="22572" xr:uid="{00000000-0005-0000-0000-0000E4480000}"/>
    <cellStyle name="CustomCellsOrange 4 2 6" xfId="26598" xr:uid="{00000000-0005-0000-0000-0000E5480000}"/>
    <cellStyle name="CustomCellsOrange 4 2 7" xfId="30587" xr:uid="{00000000-0005-0000-0000-0000E6480000}"/>
    <cellStyle name="CustomCellsOrange 4 2 8" xfId="34418" xr:uid="{00000000-0005-0000-0000-0000E7480000}"/>
    <cellStyle name="CustomCellsOrange 4 2 9" xfId="38309" xr:uid="{00000000-0005-0000-0000-0000E8480000}"/>
    <cellStyle name="CustomCellsOrange 4 3" xfId="4487" xr:uid="{00000000-0005-0000-0000-0000E9480000}"/>
    <cellStyle name="CustomCellsOrange 4 3 10" xfId="41471" xr:uid="{00000000-0005-0000-0000-0000EA480000}"/>
    <cellStyle name="CustomCellsOrange 4 3 2" xfId="10015" xr:uid="{00000000-0005-0000-0000-0000EB480000}"/>
    <cellStyle name="CustomCellsOrange 4 3 3" xfId="13922" xr:uid="{00000000-0005-0000-0000-0000EC480000}"/>
    <cellStyle name="CustomCellsOrange 4 3 4" xfId="18014" xr:uid="{00000000-0005-0000-0000-0000ED480000}"/>
    <cellStyle name="CustomCellsOrange 4 3 5" xfId="21944" xr:uid="{00000000-0005-0000-0000-0000EE480000}"/>
    <cellStyle name="CustomCellsOrange 4 3 6" xfId="25970" xr:uid="{00000000-0005-0000-0000-0000EF480000}"/>
    <cellStyle name="CustomCellsOrange 4 3 7" xfId="29959" xr:uid="{00000000-0005-0000-0000-0000F0480000}"/>
    <cellStyle name="CustomCellsOrange 4 3 8" xfId="33790" xr:uid="{00000000-0005-0000-0000-0000F1480000}"/>
    <cellStyle name="CustomCellsOrange 4 3 9" xfId="37681" xr:uid="{00000000-0005-0000-0000-0000F2480000}"/>
    <cellStyle name="CustomCellsOrange 4 4" xfId="6196" xr:uid="{00000000-0005-0000-0000-0000F3480000}"/>
    <cellStyle name="CustomCellsOrange 4 4 10" xfId="43174" xr:uid="{00000000-0005-0000-0000-0000F4480000}"/>
    <cellStyle name="CustomCellsOrange 4 4 2" xfId="11725" xr:uid="{00000000-0005-0000-0000-0000F5480000}"/>
    <cellStyle name="CustomCellsOrange 4 4 3" xfId="15629" xr:uid="{00000000-0005-0000-0000-0000F6480000}"/>
    <cellStyle name="CustomCellsOrange 4 4 4" xfId="19723" xr:uid="{00000000-0005-0000-0000-0000F7480000}"/>
    <cellStyle name="CustomCellsOrange 4 4 5" xfId="23650" xr:uid="{00000000-0005-0000-0000-0000F8480000}"/>
    <cellStyle name="CustomCellsOrange 4 4 6" xfId="27677" xr:uid="{00000000-0005-0000-0000-0000F9480000}"/>
    <cellStyle name="CustomCellsOrange 4 4 7" xfId="31662" xr:uid="{00000000-0005-0000-0000-0000FA480000}"/>
    <cellStyle name="CustomCellsOrange 4 4 8" xfId="35495" xr:uid="{00000000-0005-0000-0000-0000FB480000}"/>
    <cellStyle name="CustomCellsOrange 4 4 9" xfId="39384" xr:uid="{00000000-0005-0000-0000-0000FC480000}"/>
    <cellStyle name="CustomCellsOrange 4 5" xfId="8349" xr:uid="{00000000-0005-0000-0000-0000FD480000}"/>
    <cellStyle name="CustomCellsOrange 4 6" xfId="12265" xr:uid="{00000000-0005-0000-0000-0000FE480000}"/>
    <cellStyle name="CustomCellsOrange 4 7" xfId="16358" xr:uid="{00000000-0005-0000-0000-0000FF480000}"/>
    <cellStyle name="CustomCellsOrange 4 8" xfId="20301" xr:uid="{00000000-0005-0000-0000-000000490000}"/>
    <cellStyle name="CustomCellsOrange 4 9" xfId="24319" xr:uid="{00000000-0005-0000-0000-000001490000}"/>
    <cellStyle name="CustomCellsOrange 5" xfId="3759" xr:uid="{00000000-0005-0000-0000-000002490000}"/>
    <cellStyle name="CustomCellsOrange 5 10" xfId="40743" xr:uid="{00000000-0005-0000-0000-000003490000}"/>
    <cellStyle name="CustomCellsOrange 5 2" xfId="9287" xr:uid="{00000000-0005-0000-0000-000004490000}"/>
    <cellStyle name="CustomCellsOrange 5 3" xfId="13194" xr:uid="{00000000-0005-0000-0000-000005490000}"/>
    <cellStyle name="CustomCellsOrange 5 4" xfId="17286" xr:uid="{00000000-0005-0000-0000-000006490000}"/>
    <cellStyle name="CustomCellsOrange 5 5" xfId="21216" xr:uid="{00000000-0005-0000-0000-000007490000}"/>
    <cellStyle name="CustomCellsOrange 5 6" xfId="25242" xr:uid="{00000000-0005-0000-0000-000008490000}"/>
    <cellStyle name="CustomCellsOrange 5 7" xfId="29231" xr:uid="{00000000-0005-0000-0000-000009490000}"/>
    <cellStyle name="CustomCellsOrange 5 8" xfId="33062" xr:uid="{00000000-0005-0000-0000-00000A490000}"/>
    <cellStyle name="CustomCellsOrange 5 9" xfId="36953" xr:uid="{00000000-0005-0000-0000-00000B490000}"/>
    <cellStyle name="CustomCellsOrange 6" xfId="4195" xr:uid="{00000000-0005-0000-0000-00000C490000}"/>
    <cellStyle name="CustomCellsOrange 6 10" xfId="41179" xr:uid="{00000000-0005-0000-0000-00000D490000}"/>
    <cellStyle name="CustomCellsOrange 6 2" xfId="9723" xr:uid="{00000000-0005-0000-0000-00000E490000}"/>
    <cellStyle name="CustomCellsOrange 6 3" xfId="13630" xr:uid="{00000000-0005-0000-0000-00000F490000}"/>
    <cellStyle name="CustomCellsOrange 6 4" xfId="17722" xr:uid="{00000000-0005-0000-0000-000010490000}"/>
    <cellStyle name="CustomCellsOrange 6 5" xfId="21652" xr:uid="{00000000-0005-0000-0000-000011490000}"/>
    <cellStyle name="CustomCellsOrange 6 6" xfId="25678" xr:uid="{00000000-0005-0000-0000-000012490000}"/>
    <cellStyle name="CustomCellsOrange 6 7" xfId="29667" xr:uid="{00000000-0005-0000-0000-000013490000}"/>
    <cellStyle name="CustomCellsOrange 6 8" xfId="33498" xr:uid="{00000000-0005-0000-0000-000014490000}"/>
    <cellStyle name="CustomCellsOrange 6 9" xfId="37389" xr:uid="{00000000-0005-0000-0000-000015490000}"/>
    <cellStyle name="CustomCellsOrange 7" xfId="3326" xr:uid="{00000000-0005-0000-0000-000016490000}"/>
    <cellStyle name="CustomCellsOrange 7 10" xfId="40355" xr:uid="{00000000-0005-0000-0000-000017490000}"/>
    <cellStyle name="CustomCellsOrange 7 2" xfId="8861" xr:uid="{00000000-0005-0000-0000-000018490000}"/>
    <cellStyle name="CustomCellsOrange 7 3" xfId="12777" xr:uid="{00000000-0005-0000-0000-000019490000}"/>
    <cellStyle name="CustomCellsOrange 7 4" xfId="16870" xr:uid="{00000000-0005-0000-0000-00001A490000}"/>
    <cellStyle name="CustomCellsOrange 7 5" xfId="20813" xr:uid="{00000000-0005-0000-0000-00001B490000}"/>
    <cellStyle name="CustomCellsOrange 7 6" xfId="24831" xr:uid="{00000000-0005-0000-0000-00001C490000}"/>
    <cellStyle name="CustomCellsOrange 7 7" xfId="28835" xr:uid="{00000000-0005-0000-0000-00001D490000}"/>
    <cellStyle name="CustomCellsOrange 7 8" xfId="32658" xr:uid="{00000000-0005-0000-0000-00001E490000}"/>
    <cellStyle name="CustomCellsOrange 7 9" xfId="36565" xr:uid="{00000000-0005-0000-0000-00001F490000}"/>
    <cellStyle name="CustomCellsOrange 8" xfId="5741" xr:uid="{00000000-0005-0000-0000-000020490000}"/>
    <cellStyle name="CustomCellsOrange 8 10" xfId="42723" xr:uid="{00000000-0005-0000-0000-000021490000}"/>
    <cellStyle name="CustomCellsOrange 8 2" xfId="11269" xr:uid="{00000000-0005-0000-0000-000022490000}"/>
    <cellStyle name="CustomCellsOrange 8 3" xfId="15174" xr:uid="{00000000-0005-0000-0000-000023490000}"/>
    <cellStyle name="CustomCellsOrange 8 4" xfId="19268" xr:uid="{00000000-0005-0000-0000-000024490000}"/>
    <cellStyle name="CustomCellsOrange 8 5" xfId="23196" xr:uid="{00000000-0005-0000-0000-000025490000}"/>
    <cellStyle name="CustomCellsOrange 8 6" xfId="27222" xr:uid="{00000000-0005-0000-0000-000026490000}"/>
    <cellStyle name="CustomCellsOrange 8 7" xfId="31211" xr:uid="{00000000-0005-0000-0000-000027490000}"/>
    <cellStyle name="CustomCellsOrange 8 8" xfId="35042" xr:uid="{00000000-0005-0000-0000-000028490000}"/>
    <cellStyle name="CustomCellsOrange 8 9" xfId="38933" xr:uid="{00000000-0005-0000-0000-000029490000}"/>
    <cellStyle name="CustomCellsOrange 9" xfId="7850" xr:uid="{00000000-0005-0000-0000-00002A490000}"/>
    <cellStyle name="CustomizationCells" xfId="381" xr:uid="{00000000-0005-0000-0000-00002B490000}"/>
    <cellStyle name="CustomizationCells 10" xfId="5761" xr:uid="{00000000-0005-0000-0000-00002C490000}"/>
    <cellStyle name="CustomizationCells 10 10" xfId="42743" xr:uid="{00000000-0005-0000-0000-00002D490000}"/>
    <cellStyle name="CustomizationCells 10 2" xfId="11289" xr:uid="{00000000-0005-0000-0000-00002E490000}"/>
    <cellStyle name="CustomizationCells 10 3" xfId="15194" xr:uid="{00000000-0005-0000-0000-00002F490000}"/>
    <cellStyle name="CustomizationCells 10 4" xfId="19288" xr:uid="{00000000-0005-0000-0000-000030490000}"/>
    <cellStyle name="CustomizationCells 10 5" xfId="23216" xr:uid="{00000000-0005-0000-0000-000031490000}"/>
    <cellStyle name="CustomizationCells 10 6" xfId="27242" xr:uid="{00000000-0005-0000-0000-000032490000}"/>
    <cellStyle name="CustomizationCells 10 7" xfId="31231" xr:uid="{00000000-0005-0000-0000-000033490000}"/>
    <cellStyle name="CustomizationCells 10 8" xfId="35062" xr:uid="{00000000-0005-0000-0000-000034490000}"/>
    <cellStyle name="CustomizationCells 10 9" xfId="38953" xr:uid="{00000000-0005-0000-0000-000035490000}"/>
    <cellStyle name="CustomizationCells 11" xfId="7830" xr:uid="{00000000-0005-0000-0000-000036490000}"/>
    <cellStyle name="CustomizationCells 12" xfId="15943" xr:uid="{00000000-0005-0000-0000-000037490000}"/>
    <cellStyle name="CustomizationCells 13" xfId="6577" xr:uid="{00000000-0005-0000-0000-000038490000}"/>
    <cellStyle name="CustomizationCells 14" xfId="24088" xr:uid="{00000000-0005-0000-0000-000039490000}"/>
    <cellStyle name="CustomizationCells 2" xfId="382" xr:uid="{00000000-0005-0000-0000-00003A490000}"/>
    <cellStyle name="CustomizationCells 2 10" xfId="8151" xr:uid="{00000000-0005-0000-0000-00003B490000}"/>
    <cellStyle name="CustomizationCells 2 11" xfId="20125" xr:uid="{00000000-0005-0000-0000-00003C490000}"/>
    <cellStyle name="CustomizationCells 2 2" xfId="383" xr:uid="{00000000-0005-0000-0000-00003D490000}"/>
    <cellStyle name="CustomizationCells 2 2 10" xfId="5763" xr:uid="{00000000-0005-0000-0000-00003E490000}"/>
    <cellStyle name="CustomizationCells 2 2 10 10" xfId="42745" xr:uid="{00000000-0005-0000-0000-00003F490000}"/>
    <cellStyle name="CustomizationCells 2 2 10 2" xfId="11291" xr:uid="{00000000-0005-0000-0000-000040490000}"/>
    <cellStyle name="CustomizationCells 2 2 10 3" xfId="15196" xr:uid="{00000000-0005-0000-0000-000041490000}"/>
    <cellStyle name="CustomizationCells 2 2 10 4" xfId="19290" xr:uid="{00000000-0005-0000-0000-000042490000}"/>
    <cellStyle name="CustomizationCells 2 2 10 5" xfId="23218" xr:uid="{00000000-0005-0000-0000-000043490000}"/>
    <cellStyle name="CustomizationCells 2 2 10 6" xfId="27244" xr:uid="{00000000-0005-0000-0000-000044490000}"/>
    <cellStyle name="CustomizationCells 2 2 10 7" xfId="31233" xr:uid="{00000000-0005-0000-0000-000045490000}"/>
    <cellStyle name="CustomizationCells 2 2 10 8" xfId="35064" xr:uid="{00000000-0005-0000-0000-000046490000}"/>
    <cellStyle name="CustomizationCells 2 2 10 9" xfId="38955" xr:uid="{00000000-0005-0000-0000-000047490000}"/>
    <cellStyle name="CustomizationCells 2 2 11" xfId="7828" xr:uid="{00000000-0005-0000-0000-000048490000}"/>
    <cellStyle name="CustomizationCells 2 2 12" xfId="15941" xr:uid="{00000000-0005-0000-0000-000049490000}"/>
    <cellStyle name="CustomizationCells 2 2 13" xfId="6578" xr:uid="{00000000-0005-0000-0000-00004A490000}"/>
    <cellStyle name="CustomizationCells 2 2 14" xfId="7600" xr:uid="{00000000-0005-0000-0000-00004B490000}"/>
    <cellStyle name="CustomizationCells 2 2 2" xfId="384" xr:uid="{00000000-0005-0000-0000-00004C490000}"/>
    <cellStyle name="CustomizationCells 2 2 2 10" xfId="6579" xr:uid="{00000000-0005-0000-0000-00004D490000}"/>
    <cellStyle name="CustomizationCells 2 2 2 11" xfId="24089" xr:uid="{00000000-0005-0000-0000-00004E490000}"/>
    <cellStyle name="CustomizationCells 2 2 2 2" xfId="385" xr:uid="{00000000-0005-0000-0000-00004F490000}"/>
    <cellStyle name="CustomizationCells 2 2 2 2 10" xfId="6580" xr:uid="{00000000-0005-0000-0000-000050490000}"/>
    <cellStyle name="CustomizationCells 2 2 2 2 11" xfId="20097" xr:uid="{00000000-0005-0000-0000-000051490000}"/>
    <cellStyle name="CustomizationCells 2 2 2 2 2" xfId="386" xr:uid="{00000000-0005-0000-0000-000052490000}"/>
    <cellStyle name="CustomizationCells 2 2 2 2 2 10" xfId="7601" xr:uid="{00000000-0005-0000-0000-000053490000}"/>
    <cellStyle name="CustomizationCells 2 2 2 2 2 2" xfId="2839" xr:uid="{00000000-0005-0000-0000-000054490000}"/>
    <cellStyle name="CustomizationCells 2 2 2 2 2 2 10" xfId="28348" xr:uid="{00000000-0005-0000-0000-000055490000}"/>
    <cellStyle name="CustomizationCells 2 2 2 2 2 2 11" xfId="32171" xr:uid="{00000000-0005-0000-0000-000056490000}"/>
    <cellStyle name="CustomizationCells 2 2 2 2 2 2 12" xfId="36078" xr:uid="{00000000-0005-0000-0000-000057490000}"/>
    <cellStyle name="CustomizationCells 2 2 2 2 2 2 13" xfId="39868" xr:uid="{00000000-0005-0000-0000-000058490000}"/>
    <cellStyle name="CustomizationCells 2 2 2 2 2 2 2" xfId="5140" xr:uid="{00000000-0005-0000-0000-000059490000}"/>
    <cellStyle name="CustomizationCells 2 2 2 2 2 2 2 10" xfId="42124" xr:uid="{00000000-0005-0000-0000-00005A490000}"/>
    <cellStyle name="CustomizationCells 2 2 2 2 2 2 2 2" xfId="10668" xr:uid="{00000000-0005-0000-0000-00005B490000}"/>
    <cellStyle name="CustomizationCells 2 2 2 2 2 2 2 3" xfId="14575" xr:uid="{00000000-0005-0000-0000-00005C490000}"/>
    <cellStyle name="CustomizationCells 2 2 2 2 2 2 2 4" xfId="18667" xr:uid="{00000000-0005-0000-0000-00005D490000}"/>
    <cellStyle name="CustomizationCells 2 2 2 2 2 2 2 5" xfId="22597" xr:uid="{00000000-0005-0000-0000-00005E490000}"/>
    <cellStyle name="CustomizationCells 2 2 2 2 2 2 2 6" xfId="26623" xr:uid="{00000000-0005-0000-0000-00005F490000}"/>
    <cellStyle name="CustomizationCells 2 2 2 2 2 2 2 7" xfId="30612" xr:uid="{00000000-0005-0000-0000-000060490000}"/>
    <cellStyle name="CustomizationCells 2 2 2 2 2 2 2 8" xfId="34443" xr:uid="{00000000-0005-0000-0000-000061490000}"/>
    <cellStyle name="CustomizationCells 2 2 2 2 2 2 2 9" xfId="38334" xr:uid="{00000000-0005-0000-0000-000062490000}"/>
    <cellStyle name="CustomizationCells 2 2 2 2 2 2 3" xfId="4512" xr:uid="{00000000-0005-0000-0000-000063490000}"/>
    <cellStyle name="CustomizationCells 2 2 2 2 2 2 3 10" xfId="41496" xr:uid="{00000000-0005-0000-0000-000064490000}"/>
    <cellStyle name="CustomizationCells 2 2 2 2 2 2 3 2" xfId="10040" xr:uid="{00000000-0005-0000-0000-000065490000}"/>
    <cellStyle name="CustomizationCells 2 2 2 2 2 2 3 3" xfId="13947" xr:uid="{00000000-0005-0000-0000-000066490000}"/>
    <cellStyle name="CustomizationCells 2 2 2 2 2 2 3 4" xfId="18039" xr:uid="{00000000-0005-0000-0000-000067490000}"/>
    <cellStyle name="CustomizationCells 2 2 2 2 2 2 3 5" xfId="21969" xr:uid="{00000000-0005-0000-0000-000068490000}"/>
    <cellStyle name="CustomizationCells 2 2 2 2 2 2 3 6" xfId="25995" xr:uid="{00000000-0005-0000-0000-000069490000}"/>
    <cellStyle name="CustomizationCells 2 2 2 2 2 2 3 7" xfId="29984" xr:uid="{00000000-0005-0000-0000-00006A490000}"/>
    <cellStyle name="CustomizationCells 2 2 2 2 2 2 3 8" xfId="33815" xr:uid="{00000000-0005-0000-0000-00006B490000}"/>
    <cellStyle name="CustomizationCells 2 2 2 2 2 2 3 9" xfId="37706" xr:uid="{00000000-0005-0000-0000-00006C490000}"/>
    <cellStyle name="CustomizationCells 2 2 2 2 2 2 4" xfId="6221" xr:uid="{00000000-0005-0000-0000-00006D490000}"/>
    <cellStyle name="CustomizationCells 2 2 2 2 2 2 4 10" xfId="43199" xr:uid="{00000000-0005-0000-0000-00006E490000}"/>
    <cellStyle name="CustomizationCells 2 2 2 2 2 2 4 2" xfId="11750" xr:uid="{00000000-0005-0000-0000-00006F490000}"/>
    <cellStyle name="CustomizationCells 2 2 2 2 2 2 4 3" xfId="15654" xr:uid="{00000000-0005-0000-0000-000070490000}"/>
    <cellStyle name="CustomizationCells 2 2 2 2 2 2 4 4" xfId="19748" xr:uid="{00000000-0005-0000-0000-000071490000}"/>
    <cellStyle name="CustomizationCells 2 2 2 2 2 2 4 5" xfId="23675" xr:uid="{00000000-0005-0000-0000-000072490000}"/>
    <cellStyle name="CustomizationCells 2 2 2 2 2 2 4 6" xfId="27702" xr:uid="{00000000-0005-0000-0000-000073490000}"/>
    <cellStyle name="CustomizationCells 2 2 2 2 2 2 4 7" xfId="31687" xr:uid="{00000000-0005-0000-0000-000074490000}"/>
    <cellStyle name="CustomizationCells 2 2 2 2 2 2 4 8" xfId="35520" xr:uid="{00000000-0005-0000-0000-000075490000}"/>
    <cellStyle name="CustomizationCells 2 2 2 2 2 2 4 9" xfId="39409" xr:uid="{00000000-0005-0000-0000-000076490000}"/>
    <cellStyle name="CustomizationCells 2 2 2 2 2 2 5" xfId="8374" xr:uid="{00000000-0005-0000-0000-000077490000}"/>
    <cellStyle name="CustomizationCells 2 2 2 2 2 2 6" xfId="12290" xr:uid="{00000000-0005-0000-0000-000078490000}"/>
    <cellStyle name="CustomizationCells 2 2 2 2 2 2 7" xfId="16383" xr:uid="{00000000-0005-0000-0000-000079490000}"/>
    <cellStyle name="CustomizationCells 2 2 2 2 2 2 8" xfId="20326" xr:uid="{00000000-0005-0000-0000-00007A490000}"/>
    <cellStyle name="CustomizationCells 2 2 2 2 2 2 9" xfId="24344" xr:uid="{00000000-0005-0000-0000-00007B490000}"/>
    <cellStyle name="CustomizationCells 2 2 2 2 2 3" xfId="3784" xr:uid="{00000000-0005-0000-0000-00007C490000}"/>
    <cellStyle name="CustomizationCells 2 2 2 2 2 3 10" xfId="40768" xr:uid="{00000000-0005-0000-0000-00007D490000}"/>
    <cellStyle name="CustomizationCells 2 2 2 2 2 3 2" xfId="9312" xr:uid="{00000000-0005-0000-0000-00007E490000}"/>
    <cellStyle name="CustomizationCells 2 2 2 2 2 3 3" xfId="13219" xr:uid="{00000000-0005-0000-0000-00007F490000}"/>
    <cellStyle name="CustomizationCells 2 2 2 2 2 3 4" xfId="17311" xr:uid="{00000000-0005-0000-0000-000080490000}"/>
    <cellStyle name="CustomizationCells 2 2 2 2 2 3 5" xfId="21241" xr:uid="{00000000-0005-0000-0000-000081490000}"/>
    <cellStyle name="CustomizationCells 2 2 2 2 2 3 6" xfId="25267" xr:uid="{00000000-0005-0000-0000-000082490000}"/>
    <cellStyle name="CustomizationCells 2 2 2 2 2 3 7" xfId="29256" xr:uid="{00000000-0005-0000-0000-000083490000}"/>
    <cellStyle name="CustomizationCells 2 2 2 2 2 3 8" xfId="33087" xr:uid="{00000000-0005-0000-0000-000084490000}"/>
    <cellStyle name="CustomizationCells 2 2 2 2 2 3 9" xfId="36978" xr:uid="{00000000-0005-0000-0000-000085490000}"/>
    <cellStyle name="CustomizationCells 2 2 2 2 2 4" xfId="4170" xr:uid="{00000000-0005-0000-0000-000086490000}"/>
    <cellStyle name="CustomizationCells 2 2 2 2 2 4 10" xfId="41154" xr:uid="{00000000-0005-0000-0000-000087490000}"/>
    <cellStyle name="CustomizationCells 2 2 2 2 2 4 2" xfId="9698" xr:uid="{00000000-0005-0000-0000-000088490000}"/>
    <cellStyle name="CustomizationCells 2 2 2 2 2 4 3" xfId="13605" xr:uid="{00000000-0005-0000-0000-000089490000}"/>
    <cellStyle name="CustomizationCells 2 2 2 2 2 4 4" xfId="17697" xr:uid="{00000000-0005-0000-0000-00008A490000}"/>
    <cellStyle name="CustomizationCells 2 2 2 2 2 4 5" xfId="21627" xr:uid="{00000000-0005-0000-0000-00008B490000}"/>
    <cellStyle name="CustomizationCells 2 2 2 2 2 4 6" xfId="25653" xr:uid="{00000000-0005-0000-0000-00008C490000}"/>
    <cellStyle name="CustomizationCells 2 2 2 2 2 4 7" xfId="29642" xr:uid="{00000000-0005-0000-0000-00008D490000}"/>
    <cellStyle name="CustomizationCells 2 2 2 2 2 4 8" xfId="33473" xr:uid="{00000000-0005-0000-0000-00008E490000}"/>
    <cellStyle name="CustomizationCells 2 2 2 2 2 4 9" xfId="37364" xr:uid="{00000000-0005-0000-0000-00008F490000}"/>
    <cellStyle name="CustomizationCells 2 2 2 2 2 5" xfId="3351" xr:uid="{00000000-0005-0000-0000-000090490000}"/>
    <cellStyle name="CustomizationCells 2 2 2 2 2 5 10" xfId="40380" xr:uid="{00000000-0005-0000-0000-000091490000}"/>
    <cellStyle name="CustomizationCells 2 2 2 2 2 5 2" xfId="8886" xr:uid="{00000000-0005-0000-0000-000092490000}"/>
    <cellStyle name="CustomizationCells 2 2 2 2 2 5 3" xfId="12802" xr:uid="{00000000-0005-0000-0000-000093490000}"/>
    <cellStyle name="CustomizationCells 2 2 2 2 2 5 4" xfId="16895" xr:uid="{00000000-0005-0000-0000-000094490000}"/>
    <cellStyle name="CustomizationCells 2 2 2 2 2 5 5" xfId="20838" xr:uid="{00000000-0005-0000-0000-000095490000}"/>
    <cellStyle name="CustomizationCells 2 2 2 2 2 5 6" xfId="24856" xr:uid="{00000000-0005-0000-0000-000096490000}"/>
    <cellStyle name="CustomizationCells 2 2 2 2 2 5 7" xfId="28860" xr:uid="{00000000-0005-0000-0000-000097490000}"/>
    <cellStyle name="CustomizationCells 2 2 2 2 2 5 8" xfId="32683" xr:uid="{00000000-0005-0000-0000-000098490000}"/>
    <cellStyle name="CustomizationCells 2 2 2 2 2 5 9" xfId="36590" xr:uid="{00000000-0005-0000-0000-000099490000}"/>
    <cellStyle name="CustomizationCells 2 2 2 2 2 6" xfId="5766" xr:uid="{00000000-0005-0000-0000-00009A490000}"/>
    <cellStyle name="CustomizationCells 2 2 2 2 2 6 10" xfId="42748" xr:uid="{00000000-0005-0000-0000-00009B490000}"/>
    <cellStyle name="CustomizationCells 2 2 2 2 2 6 2" xfId="11294" xr:uid="{00000000-0005-0000-0000-00009C490000}"/>
    <cellStyle name="CustomizationCells 2 2 2 2 2 6 3" xfId="15199" xr:uid="{00000000-0005-0000-0000-00009D490000}"/>
    <cellStyle name="CustomizationCells 2 2 2 2 2 6 4" xfId="19293" xr:uid="{00000000-0005-0000-0000-00009E490000}"/>
    <cellStyle name="CustomizationCells 2 2 2 2 2 6 5" xfId="23221" xr:uid="{00000000-0005-0000-0000-00009F490000}"/>
    <cellStyle name="CustomizationCells 2 2 2 2 2 6 6" xfId="27247" xr:uid="{00000000-0005-0000-0000-0000A0490000}"/>
    <cellStyle name="CustomizationCells 2 2 2 2 2 6 7" xfId="31236" xr:uid="{00000000-0005-0000-0000-0000A1490000}"/>
    <cellStyle name="CustomizationCells 2 2 2 2 2 6 8" xfId="35067" xr:uid="{00000000-0005-0000-0000-0000A2490000}"/>
    <cellStyle name="CustomizationCells 2 2 2 2 2 6 9" xfId="38958" xr:uid="{00000000-0005-0000-0000-0000A3490000}"/>
    <cellStyle name="CustomizationCells 2 2 2 2 2 7" xfId="7825" xr:uid="{00000000-0005-0000-0000-0000A4490000}"/>
    <cellStyle name="CustomizationCells 2 2 2 2 2 8" xfId="15938" xr:uid="{00000000-0005-0000-0000-0000A5490000}"/>
    <cellStyle name="CustomizationCells 2 2 2 2 2 9" xfId="6581" xr:uid="{00000000-0005-0000-0000-0000A6490000}"/>
    <cellStyle name="CustomizationCells 2 2 2 2 3" xfId="2838" xr:uid="{00000000-0005-0000-0000-0000A7490000}"/>
    <cellStyle name="CustomizationCells 2 2 2 2 3 10" xfId="28347" xr:uid="{00000000-0005-0000-0000-0000A8490000}"/>
    <cellStyle name="CustomizationCells 2 2 2 2 3 11" xfId="32170" xr:uid="{00000000-0005-0000-0000-0000A9490000}"/>
    <cellStyle name="CustomizationCells 2 2 2 2 3 12" xfId="36077" xr:uid="{00000000-0005-0000-0000-0000AA490000}"/>
    <cellStyle name="CustomizationCells 2 2 2 2 3 13" xfId="39867" xr:uid="{00000000-0005-0000-0000-0000AB490000}"/>
    <cellStyle name="CustomizationCells 2 2 2 2 3 2" xfId="5139" xr:uid="{00000000-0005-0000-0000-0000AC490000}"/>
    <cellStyle name="CustomizationCells 2 2 2 2 3 2 10" xfId="42123" xr:uid="{00000000-0005-0000-0000-0000AD490000}"/>
    <cellStyle name="CustomizationCells 2 2 2 2 3 2 2" xfId="10667" xr:uid="{00000000-0005-0000-0000-0000AE490000}"/>
    <cellStyle name="CustomizationCells 2 2 2 2 3 2 3" xfId="14574" xr:uid="{00000000-0005-0000-0000-0000AF490000}"/>
    <cellStyle name="CustomizationCells 2 2 2 2 3 2 4" xfId="18666" xr:uid="{00000000-0005-0000-0000-0000B0490000}"/>
    <cellStyle name="CustomizationCells 2 2 2 2 3 2 5" xfId="22596" xr:uid="{00000000-0005-0000-0000-0000B1490000}"/>
    <cellStyle name="CustomizationCells 2 2 2 2 3 2 6" xfId="26622" xr:uid="{00000000-0005-0000-0000-0000B2490000}"/>
    <cellStyle name="CustomizationCells 2 2 2 2 3 2 7" xfId="30611" xr:uid="{00000000-0005-0000-0000-0000B3490000}"/>
    <cellStyle name="CustomizationCells 2 2 2 2 3 2 8" xfId="34442" xr:uid="{00000000-0005-0000-0000-0000B4490000}"/>
    <cellStyle name="CustomizationCells 2 2 2 2 3 2 9" xfId="38333" xr:uid="{00000000-0005-0000-0000-0000B5490000}"/>
    <cellStyle name="CustomizationCells 2 2 2 2 3 3" xfId="4511" xr:uid="{00000000-0005-0000-0000-0000B6490000}"/>
    <cellStyle name="CustomizationCells 2 2 2 2 3 3 10" xfId="41495" xr:uid="{00000000-0005-0000-0000-0000B7490000}"/>
    <cellStyle name="CustomizationCells 2 2 2 2 3 3 2" xfId="10039" xr:uid="{00000000-0005-0000-0000-0000B8490000}"/>
    <cellStyle name="CustomizationCells 2 2 2 2 3 3 3" xfId="13946" xr:uid="{00000000-0005-0000-0000-0000B9490000}"/>
    <cellStyle name="CustomizationCells 2 2 2 2 3 3 4" xfId="18038" xr:uid="{00000000-0005-0000-0000-0000BA490000}"/>
    <cellStyle name="CustomizationCells 2 2 2 2 3 3 5" xfId="21968" xr:uid="{00000000-0005-0000-0000-0000BB490000}"/>
    <cellStyle name="CustomizationCells 2 2 2 2 3 3 6" xfId="25994" xr:uid="{00000000-0005-0000-0000-0000BC490000}"/>
    <cellStyle name="CustomizationCells 2 2 2 2 3 3 7" xfId="29983" xr:uid="{00000000-0005-0000-0000-0000BD490000}"/>
    <cellStyle name="CustomizationCells 2 2 2 2 3 3 8" xfId="33814" xr:uid="{00000000-0005-0000-0000-0000BE490000}"/>
    <cellStyle name="CustomizationCells 2 2 2 2 3 3 9" xfId="37705" xr:uid="{00000000-0005-0000-0000-0000BF490000}"/>
    <cellStyle name="CustomizationCells 2 2 2 2 3 4" xfId="6220" xr:uid="{00000000-0005-0000-0000-0000C0490000}"/>
    <cellStyle name="CustomizationCells 2 2 2 2 3 4 10" xfId="43198" xr:uid="{00000000-0005-0000-0000-0000C1490000}"/>
    <cellStyle name="CustomizationCells 2 2 2 2 3 4 2" xfId="11749" xr:uid="{00000000-0005-0000-0000-0000C2490000}"/>
    <cellStyle name="CustomizationCells 2 2 2 2 3 4 3" xfId="15653" xr:uid="{00000000-0005-0000-0000-0000C3490000}"/>
    <cellStyle name="CustomizationCells 2 2 2 2 3 4 4" xfId="19747" xr:uid="{00000000-0005-0000-0000-0000C4490000}"/>
    <cellStyle name="CustomizationCells 2 2 2 2 3 4 5" xfId="23674" xr:uid="{00000000-0005-0000-0000-0000C5490000}"/>
    <cellStyle name="CustomizationCells 2 2 2 2 3 4 6" xfId="27701" xr:uid="{00000000-0005-0000-0000-0000C6490000}"/>
    <cellStyle name="CustomizationCells 2 2 2 2 3 4 7" xfId="31686" xr:uid="{00000000-0005-0000-0000-0000C7490000}"/>
    <cellStyle name="CustomizationCells 2 2 2 2 3 4 8" xfId="35519" xr:uid="{00000000-0005-0000-0000-0000C8490000}"/>
    <cellStyle name="CustomizationCells 2 2 2 2 3 4 9" xfId="39408" xr:uid="{00000000-0005-0000-0000-0000C9490000}"/>
    <cellStyle name="CustomizationCells 2 2 2 2 3 5" xfId="8373" xr:uid="{00000000-0005-0000-0000-0000CA490000}"/>
    <cellStyle name="CustomizationCells 2 2 2 2 3 6" xfId="12289" xr:uid="{00000000-0005-0000-0000-0000CB490000}"/>
    <cellStyle name="CustomizationCells 2 2 2 2 3 7" xfId="16382" xr:uid="{00000000-0005-0000-0000-0000CC490000}"/>
    <cellStyle name="CustomizationCells 2 2 2 2 3 8" xfId="20325" xr:uid="{00000000-0005-0000-0000-0000CD490000}"/>
    <cellStyle name="CustomizationCells 2 2 2 2 3 9" xfId="24343" xr:uid="{00000000-0005-0000-0000-0000CE490000}"/>
    <cellStyle name="CustomizationCells 2 2 2 2 4" xfId="3783" xr:uid="{00000000-0005-0000-0000-0000CF490000}"/>
    <cellStyle name="CustomizationCells 2 2 2 2 4 10" xfId="40767" xr:uid="{00000000-0005-0000-0000-0000D0490000}"/>
    <cellStyle name="CustomizationCells 2 2 2 2 4 2" xfId="9311" xr:uid="{00000000-0005-0000-0000-0000D1490000}"/>
    <cellStyle name="CustomizationCells 2 2 2 2 4 3" xfId="13218" xr:uid="{00000000-0005-0000-0000-0000D2490000}"/>
    <cellStyle name="CustomizationCells 2 2 2 2 4 4" xfId="17310" xr:uid="{00000000-0005-0000-0000-0000D3490000}"/>
    <cellStyle name="CustomizationCells 2 2 2 2 4 5" xfId="21240" xr:uid="{00000000-0005-0000-0000-0000D4490000}"/>
    <cellStyle name="CustomizationCells 2 2 2 2 4 6" xfId="25266" xr:uid="{00000000-0005-0000-0000-0000D5490000}"/>
    <cellStyle name="CustomizationCells 2 2 2 2 4 7" xfId="29255" xr:uid="{00000000-0005-0000-0000-0000D6490000}"/>
    <cellStyle name="CustomizationCells 2 2 2 2 4 8" xfId="33086" xr:uid="{00000000-0005-0000-0000-0000D7490000}"/>
    <cellStyle name="CustomizationCells 2 2 2 2 4 9" xfId="36977" xr:uid="{00000000-0005-0000-0000-0000D8490000}"/>
    <cellStyle name="CustomizationCells 2 2 2 2 5" xfId="4171" xr:uid="{00000000-0005-0000-0000-0000D9490000}"/>
    <cellStyle name="CustomizationCells 2 2 2 2 5 10" xfId="41155" xr:uid="{00000000-0005-0000-0000-0000DA490000}"/>
    <cellStyle name="CustomizationCells 2 2 2 2 5 2" xfId="9699" xr:uid="{00000000-0005-0000-0000-0000DB490000}"/>
    <cellStyle name="CustomizationCells 2 2 2 2 5 3" xfId="13606" xr:uid="{00000000-0005-0000-0000-0000DC490000}"/>
    <cellStyle name="CustomizationCells 2 2 2 2 5 4" xfId="17698" xr:uid="{00000000-0005-0000-0000-0000DD490000}"/>
    <cellStyle name="CustomizationCells 2 2 2 2 5 5" xfId="21628" xr:uid="{00000000-0005-0000-0000-0000DE490000}"/>
    <cellStyle name="CustomizationCells 2 2 2 2 5 6" xfId="25654" xr:uid="{00000000-0005-0000-0000-0000DF490000}"/>
    <cellStyle name="CustomizationCells 2 2 2 2 5 7" xfId="29643" xr:uid="{00000000-0005-0000-0000-0000E0490000}"/>
    <cellStyle name="CustomizationCells 2 2 2 2 5 8" xfId="33474" xr:uid="{00000000-0005-0000-0000-0000E1490000}"/>
    <cellStyle name="CustomizationCells 2 2 2 2 5 9" xfId="37365" xr:uid="{00000000-0005-0000-0000-0000E2490000}"/>
    <cellStyle name="CustomizationCells 2 2 2 2 6" xfId="3350" xr:uid="{00000000-0005-0000-0000-0000E3490000}"/>
    <cellStyle name="CustomizationCells 2 2 2 2 6 10" xfId="40379" xr:uid="{00000000-0005-0000-0000-0000E4490000}"/>
    <cellStyle name="CustomizationCells 2 2 2 2 6 2" xfId="8885" xr:uid="{00000000-0005-0000-0000-0000E5490000}"/>
    <cellStyle name="CustomizationCells 2 2 2 2 6 3" xfId="12801" xr:uid="{00000000-0005-0000-0000-0000E6490000}"/>
    <cellStyle name="CustomizationCells 2 2 2 2 6 4" xfId="16894" xr:uid="{00000000-0005-0000-0000-0000E7490000}"/>
    <cellStyle name="CustomizationCells 2 2 2 2 6 5" xfId="20837" xr:uid="{00000000-0005-0000-0000-0000E8490000}"/>
    <cellStyle name="CustomizationCells 2 2 2 2 6 6" xfId="24855" xr:uid="{00000000-0005-0000-0000-0000E9490000}"/>
    <cellStyle name="CustomizationCells 2 2 2 2 6 7" xfId="28859" xr:uid="{00000000-0005-0000-0000-0000EA490000}"/>
    <cellStyle name="CustomizationCells 2 2 2 2 6 8" xfId="32682" xr:uid="{00000000-0005-0000-0000-0000EB490000}"/>
    <cellStyle name="CustomizationCells 2 2 2 2 6 9" xfId="36589" xr:uid="{00000000-0005-0000-0000-0000EC490000}"/>
    <cellStyle name="CustomizationCells 2 2 2 2 7" xfId="5765" xr:uid="{00000000-0005-0000-0000-0000ED490000}"/>
    <cellStyle name="CustomizationCells 2 2 2 2 7 10" xfId="42747" xr:uid="{00000000-0005-0000-0000-0000EE490000}"/>
    <cellStyle name="CustomizationCells 2 2 2 2 7 2" xfId="11293" xr:uid="{00000000-0005-0000-0000-0000EF490000}"/>
    <cellStyle name="CustomizationCells 2 2 2 2 7 3" xfId="15198" xr:uid="{00000000-0005-0000-0000-0000F0490000}"/>
    <cellStyle name="CustomizationCells 2 2 2 2 7 4" xfId="19292" xr:uid="{00000000-0005-0000-0000-0000F1490000}"/>
    <cellStyle name="CustomizationCells 2 2 2 2 7 5" xfId="23220" xr:uid="{00000000-0005-0000-0000-0000F2490000}"/>
    <cellStyle name="CustomizationCells 2 2 2 2 7 6" xfId="27246" xr:uid="{00000000-0005-0000-0000-0000F3490000}"/>
    <cellStyle name="CustomizationCells 2 2 2 2 7 7" xfId="31235" xr:uid="{00000000-0005-0000-0000-0000F4490000}"/>
    <cellStyle name="CustomizationCells 2 2 2 2 7 8" xfId="35066" xr:uid="{00000000-0005-0000-0000-0000F5490000}"/>
    <cellStyle name="CustomizationCells 2 2 2 2 7 9" xfId="38957" xr:uid="{00000000-0005-0000-0000-0000F6490000}"/>
    <cellStyle name="CustomizationCells 2 2 2 2 8" xfId="7826" xr:uid="{00000000-0005-0000-0000-0000F7490000}"/>
    <cellStyle name="CustomizationCells 2 2 2 2 9" xfId="15939" xr:uid="{00000000-0005-0000-0000-0000F8490000}"/>
    <cellStyle name="CustomizationCells 2 2 2 3" xfId="2837" xr:uid="{00000000-0005-0000-0000-0000F9490000}"/>
    <cellStyle name="CustomizationCells 2 2 2 3 10" xfId="28346" xr:uid="{00000000-0005-0000-0000-0000FA490000}"/>
    <cellStyle name="CustomizationCells 2 2 2 3 11" xfId="32169" xr:uid="{00000000-0005-0000-0000-0000FB490000}"/>
    <cellStyle name="CustomizationCells 2 2 2 3 12" xfId="36076" xr:uid="{00000000-0005-0000-0000-0000FC490000}"/>
    <cellStyle name="CustomizationCells 2 2 2 3 13" xfId="39866" xr:uid="{00000000-0005-0000-0000-0000FD490000}"/>
    <cellStyle name="CustomizationCells 2 2 2 3 2" xfId="5138" xr:uid="{00000000-0005-0000-0000-0000FE490000}"/>
    <cellStyle name="CustomizationCells 2 2 2 3 2 10" xfId="42122" xr:uid="{00000000-0005-0000-0000-0000FF490000}"/>
    <cellStyle name="CustomizationCells 2 2 2 3 2 2" xfId="10666" xr:uid="{00000000-0005-0000-0000-0000004A0000}"/>
    <cellStyle name="CustomizationCells 2 2 2 3 2 3" xfId="14573" xr:uid="{00000000-0005-0000-0000-0000014A0000}"/>
    <cellStyle name="CustomizationCells 2 2 2 3 2 4" xfId="18665" xr:uid="{00000000-0005-0000-0000-0000024A0000}"/>
    <cellStyle name="CustomizationCells 2 2 2 3 2 5" xfId="22595" xr:uid="{00000000-0005-0000-0000-0000034A0000}"/>
    <cellStyle name="CustomizationCells 2 2 2 3 2 6" xfId="26621" xr:uid="{00000000-0005-0000-0000-0000044A0000}"/>
    <cellStyle name="CustomizationCells 2 2 2 3 2 7" xfId="30610" xr:uid="{00000000-0005-0000-0000-0000054A0000}"/>
    <cellStyle name="CustomizationCells 2 2 2 3 2 8" xfId="34441" xr:uid="{00000000-0005-0000-0000-0000064A0000}"/>
    <cellStyle name="CustomizationCells 2 2 2 3 2 9" xfId="38332" xr:uid="{00000000-0005-0000-0000-0000074A0000}"/>
    <cellStyle name="CustomizationCells 2 2 2 3 3" xfId="4510" xr:uid="{00000000-0005-0000-0000-0000084A0000}"/>
    <cellStyle name="CustomizationCells 2 2 2 3 3 10" xfId="41494" xr:uid="{00000000-0005-0000-0000-0000094A0000}"/>
    <cellStyle name="CustomizationCells 2 2 2 3 3 2" xfId="10038" xr:uid="{00000000-0005-0000-0000-00000A4A0000}"/>
    <cellStyle name="CustomizationCells 2 2 2 3 3 3" xfId="13945" xr:uid="{00000000-0005-0000-0000-00000B4A0000}"/>
    <cellStyle name="CustomizationCells 2 2 2 3 3 4" xfId="18037" xr:uid="{00000000-0005-0000-0000-00000C4A0000}"/>
    <cellStyle name="CustomizationCells 2 2 2 3 3 5" xfId="21967" xr:uid="{00000000-0005-0000-0000-00000D4A0000}"/>
    <cellStyle name="CustomizationCells 2 2 2 3 3 6" xfId="25993" xr:uid="{00000000-0005-0000-0000-00000E4A0000}"/>
    <cellStyle name="CustomizationCells 2 2 2 3 3 7" xfId="29982" xr:uid="{00000000-0005-0000-0000-00000F4A0000}"/>
    <cellStyle name="CustomizationCells 2 2 2 3 3 8" xfId="33813" xr:uid="{00000000-0005-0000-0000-0000104A0000}"/>
    <cellStyle name="CustomizationCells 2 2 2 3 3 9" xfId="37704" xr:uid="{00000000-0005-0000-0000-0000114A0000}"/>
    <cellStyle name="CustomizationCells 2 2 2 3 4" xfId="6219" xr:uid="{00000000-0005-0000-0000-0000124A0000}"/>
    <cellStyle name="CustomizationCells 2 2 2 3 4 10" xfId="43197" xr:uid="{00000000-0005-0000-0000-0000134A0000}"/>
    <cellStyle name="CustomizationCells 2 2 2 3 4 2" xfId="11748" xr:uid="{00000000-0005-0000-0000-0000144A0000}"/>
    <cellStyle name="CustomizationCells 2 2 2 3 4 3" xfId="15652" xr:uid="{00000000-0005-0000-0000-0000154A0000}"/>
    <cellStyle name="CustomizationCells 2 2 2 3 4 4" xfId="19746" xr:uid="{00000000-0005-0000-0000-0000164A0000}"/>
    <cellStyle name="CustomizationCells 2 2 2 3 4 5" xfId="23673" xr:uid="{00000000-0005-0000-0000-0000174A0000}"/>
    <cellStyle name="CustomizationCells 2 2 2 3 4 6" xfId="27700" xr:uid="{00000000-0005-0000-0000-0000184A0000}"/>
    <cellStyle name="CustomizationCells 2 2 2 3 4 7" xfId="31685" xr:uid="{00000000-0005-0000-0000-0000194A0000}"/>
    <cellStyle name="CustomizationCells 2 2 2 3 4 8" xfId="35518" xr:uid="{00000000-0005-0000-0000-00001A4A0000}"/>
    <cellStyle name="CustomizationCells 2 2 2 3 4 9" xfId="39407" xr:uid="{00000000-0005-0000-0000-00001B4A0000}"/>
    <cellStyle name="CustomizationCells 2 2 2 3 5" xfId="8372" xr:uid="{00000000-0005-0000-0000-00001C4A0000}"/>
    <cellStyle name="CustomizationCells 2 2 2 3 6" xfId="12288" xr:uid="{00000000-0005-0000-0000-00001D4A0000}"/>
    <cellStyle name="CustomizationCells 2 2 2 3 7" xfId="16381" xr:uid="{00000000-0005-0000-0000-00001E4A0000}"/>
    <cellStyle name="CustomizationCells 2 2 2 3 8" xfId="20324" xr:uid="{00000000-0005-0000-0000-00001F4A0000}"/>
    <cellStyle name="CustomizationCells 2 2 2 3 9" xfId="24342" xr:uid="{00000000-0005-0000-0000-0000204A0000}"/>
    <cellStyle name="CustomizationCells 2 2 2 4" xfId="3782" xr:uid="{00000000-0005-0000-0000-0000214A0000}"/>
    <cellStyle name="CustomizationCells 2 2 2 4 10" xfId="40766" xr:uid="{00000000-0005-0000-0000-0000224A0000}"/>
    <cellStyle name="CustomizationCells 2 2 2 4 2" xfId="9310" xr:uid="{00000000-0005-0000-0000-0000234A0000}"/>
    <cellStyle name="CustomizationCells 2 2 2 4 3" xfId="13217" xr:uid="{00000000-0005-0000-0000-0000244A0000}"/>
    <cellStyle name="CustomizationCells 2 2 2 4 4" xfId="17309" xr:uid="{00000000-0005-0000-0000-0000254A0000}"/>
    <cellStyle name="CustomizationCells 2 2 2 4 5" xfId="21239" xr:uid="{00000000-0005-0000-0000-0000264A0000}"/>
    <cellStyle name="CustomizationCells 2 2 2 4 6" xfId="25265" xr:uid="{00000000-0005-0000-0000-0000274A0000}"/>
    <cellStyle name="CustomizationCells 2 2 2 4 7" xfId="29254" xr:uid="{00000000-0005-0000-0000-0000284A0000}"/>
    <cellStyle name="CustomizationCells 2 2 2 4 8" xfId="33085" xr:uid="{00000000-0005-0000-0000-0000294A0000}"/>
    <cellStyle name="CustomizationCells 2 2 2 4 9" xfId="36976" xr:uid="{00000000-0005-0000-0000-00002A4A0000}"/>
    <cellStyle name="CustomizationCells 2 2 2 5" xfId="4172" xr:uid="{00000000-0005-0000-0000-00002B4A0000}"/>
    <cellStyle name="CustomizationCells 2 2 2 5 10" xfId="41156" xr:uid="{00000000-0005-0000-0000-00002C4A0000}"/>
    <cellStyle name="CustomizationCells 2 2 2 5 2" xfId="9700" xr:uid="{00000000-0005-0000-0000-00002D4A0000}"/>
    <cellStyle name="CustomizationCells 2 2 2 5 3" xfId="13607" xr:uid="{00000000-0005-0000-0000-00002E4A0000}"/>
    <cellStyle name="CustomizationCells 2 2 2 5 4" xfId="17699" xr:uid="{00000000-0005-0000-0000-00002F4A0000}"/>
    <cellStyle name="CustomizationCells 2 2 2 5 5" xfId="21629" xr:uid="{00000000-0005-0000-0000-0000304A0000}"/>
    <cellStyle name="CustomizationCells 2 2 2 5 6" xfId="25655" xr:uid="{00000000-0005-0000-0000-0000314A0000}"/>
    <cellStyle name="CustomizationCells 2 2 2 5 7" xfId="29644" xr:uid="{00000000-0005-0000-0000-0000324A0000}"/>
    <cellStyle name="CustomizationCells 2 2 2 5 8" xfId="33475" xr:uid="{00000000-0005-0000-0000-0000334A0000}"/>
    <cellStyle name="CustomizationCells 2 2 2 5 9" xfId="37366" xr:uid="{00000000-0005-0000-0000-0000344A0000}"/>
    <cellStyle name="CustomizationCells 2 2 2 6" xfId="3349" xr:uid="{00000000-0005-0000-0000-0000354A0000}"/>
    <cellStyle name="CustomizationCells 2 2 2 6 10" xfId="40378" xr:uid="{00000000-0005-0000-0000-0000364A0000}"/>
    <cellStyle name="CustomizationCells 2 2 2 6 2" xfId="8884" xr:uid="{00000000-0005-0000-0000-0000374A0000}"/>
    <cellStyle name="CustomizationCells 2 2 2 6 3" xfId="12800" xr:uid="{00000000-0005-0000-0000-0000384A0000}"/>
    <cellStyle name="CustomizationCells 2 2 2 6 4" xfId="16893" xr:uid="{00000000-0005-0000-0000-0000394A0000}"/>
    <cellStyle name="CustomizationCells 2 2 2 6 5" xfId="20836" xr:uid="{00000000-0005-0000-0000-00003A4A0000}"/>
    <cellStyle name="CustomizationCells 2 2 2 6 6" xfId="24854" xr:uid="{00000000-0005-0000-0000-00003B4A0000}"/>
    <cellStyle name="CustomizationCells 2 2 2 6 7" xfId="28858" xr:uid="{00000000-0005-0000-0000-00003C4A0000}"/>
    <cellStyle name="CustomizationCells 2 2 2 6 8" xfId="32681" xr:uid="{00000000-0005-0000-0000-00003D4A0000}"/>
    <cellStyle name="CustomizationCells 2 2 2 6 9" xfId="36588" xr:uid="{00000000-0005-0000-0000-00003E4A0000}"/>
    <cellStyle name="CustomizationCells 2 2 2 7" xfId="5764" xr:uid="{00000000-0005-0000-0000-00003F4A0000}"/>
    <cellStyle name="CustomizationCells 2 2 2 7 10" xfId="42746" xr:uid="{00000000-0005-0000-0000-0000404A0000}"/>
    <cellStyle name="CustomizationCells 2 2 2 7 2" xfId="11292" xr:uid="{00000000-0005-0000-0000-0000414A0000}"/>
    <cellStyle name="CustomizationCells 2 2 2 7 3" xfId="15197" xr:uid="{00000000-0005-0000-0000-0000424A0000}"/>
    <cellStyle name="CustomizationCells 2 2 2 7 4" xfId="19291" xr:uid="{00000000-0005-0000-0000-0000434A0000}"/>
    <cellStyle name="CustomizationCells 2 2 2 7 5" xfId="23219" xr:uid="{00000000-0005-0000-0000-0000444A0000}"/>
    <cellStyle name="CustomizationCells 2 2 2 7 6" xfId="27245" xr:uid="{00000000-0005-0000-0000-0000454A0000}"/>
    <cellStyle name="CustomizationCells 2 2 2 7 7" xfId="31234" xr:uid="{00000000-0005-0000-0000-0000464A0000}"/>
    <cellStyle name="CustomizationCells 2 2 2 7 8" xfId="35065" xr:uid="{00000000-0005-0000-0000-0000474A0000}"/>
    <cellStyle name="CustomizationCells 2 2 2 7 9" xfId="38956" xr:uid="{00000000-0005-0000-0000-0000484A0000}"/>
    <cellStyle name="CustomizationCells 2 2 2 8" xfId="7827" xr:uid="{00000000-0005-0000-0000-0000494A0000}"/>
    <cellStyle name="CustomizationCells 2 2 2 9" xfId="15940" xr:uid="{00000000-0005-0000-0000-00004A4A0000}"/>
    <cellStyle name="CustomizationCells 2 2 3" xfId="387" xr:uid="{00000000-0005-0000-0000-00004B4A0000}"/>
    <cellStyle name="CustomizationCells 2 2 3 10" xfId="6582" xr:uid="{00000000-0005-0000-0000-00004C4A0000}"/>
    <cellStyle name="CustomizationCells 2 2 3 11" xfId="24090" xr:uid="{00000000-0005-0000-0000-00004D4A0000}"/>
    <cellStyle name="CustomizationCells 2 2 3 2" xfId="388" xr:uid="{00000000-0005-0000-0000-00004E4A0000}"/>
    <cellStyle name="CustomizationCells 2 2 3 2 10" xfId="20122" xr:uid="{00000000-0005-0000-0000-00004F4A0000}"/>
    <cellStyle name="CustomizationCells 2 2 3 2 2" xfId="2841" xr:uid="{00000000-0005-0000-0000-0000504A0000}"/>
    <cellStyle name="CustomizationCells 2 2 3 2 2 10" xfId="28350" xr:uid="{00000000-0005-0000-0000-0000514A0000}"/>
    <cellStyle name="CustomizationCells 2 2 3 2 2 11" xfId="32173" xr:uid="{00000000-0005-0000-0000-0000524A0000}"/>
    <cellStyle name="CustomizationCells 2 2 3 2 2 12" xfId="36080" xr:uid="{00000000-0005-0000-0000-0000534A0000}"/>
    <cellStyle name="CustomizationCells 2 2 3 2 2 13" xfId="39870" xr:uid="{00000000-0005-0000-0000-0000544A0000}"/>
    <cellStyle name="CustomizationCells 2 2 3 2 2 2" xfId="5142" xr:uid="{00000000-0005-0000-0000-0000554A0000}"/>
    <cellStyle name="CustomizationCells 2 2 3 2 2 2 10" xfId="42126" xr:uid="{00000000-0005-0000-0000-0000564A0000}"/>
    <cellStyle name="CustomizationCells 2 2 3 2 2 2 2" xfId="10670" xr:uid="{00000000-0005-0000-0000-0000574A0000}"/>
    <cellStyle name="CustomizationCells 2 2 3 2 2 2 3" xfId="14577" xr:uid="{00000000-0005-0000-0000-0000584A0000}"/>
    <cellStyle name="CustomizationCells 2 2 3 2 2 2 4" xfId="18669" xr:uid="{00000000-0005-0000-0000-0000594A0000}"/>
    <cellStyle name="CustomizationCells 2 2 3 2 2 2 5" xfId="22599" xr:uid="{00000000-0005-0000-0000-00005A4A0000}"/>
    <cellStyle name="CustomizationCells 2 2 3 2 2 2 6" xfId="26625" xr:uid="{00000000-0005-0000-0000-00005B4A0000}"/>
    <cellStyle name="CustomizationCells 2 2 3 2 2 2 7" xfId="30614" xr:uid="{00000000-0005-0000-0000-00005C4A0000}"/>
    <cellStyle name="CustomizationCells 2 2 3 2 2 2 8" xfId="34445" xr:uid="{00000000-0005-0000-0000-00005D4A0000}"/>
    <cellStyle name="CustomizationCells 2 2 3 2 2 2 9" xfId="38336" xr:uid="{00000000-0005-0000-0000-00005E4A0000}"/>
    <cellStyle name="CustomizationCells 2 2 3 2 2 3" xfId="4514" xr:uid="{00000000-0005-0000-0000-00005F4A0000}"/>
    <cellStyle name="CustomizationCells 2 2 3 2 2 3 10" xfId="41498" xr:uid="{00000000-0005-0000-0000-0000604A0000}"/>
    <cellStyle name="CustomizationCells 2 2 3 2 2 3 2" xfId="10042" xr:uid="{00000000-0005-0000-0000-0000614A0000}"/>
    <cellStyle name="CustomizationCells 2 2 3 2 2 3 3" xfId="13949" xr:uid="{00000000-0005-0000-0000-0000624A0000}"/>
    <cellStyle name="CustomizationCells 2 2 3 2 2 3 4" xfId="18041" xr:uid="{00000000-0005-0000-0000-0000634A0000}"/>
    <cellStyle name="CustomizationCells 2 2 3 2 2 3 5" xfId="21971" xr:uid="{00000000-0005-0000-0000-0000644A0000}"/>
    <cellStyle name="CustomizationCells 2 2 3 2 2 3 6" xfId="25997" xr:uid="{00000000-0005-0000-0000-0000654A0000}"/>
    <cellStyle name="CustomizationCells 2 2 3 2 2 3 7" xfId="29986" xr:uid="{00000000-0005-0000-0000-0000664A0000}"/>
    <cellStyle name="CustomizationCells 2 2 3 2 2 3 8" xfId="33817" xr:uid="{00000000-0005-0000-0000-0000674A0000}"/>
    <cellStyle name="CustomizationCells 2 2 3 2 2 3 9" xfId="37708" xr:uid="{00000000-0005-0000-0000-0000684A0000}"/>
    <cellStyle name="CustomizationCells 2 2 3 2 2 4" xfId="6223" xr:uid="{00000000-0005-0000-0000-0000694A0000}"/>
    <cellStyle name="CustomizationCells 2 2 3 2 2 4 10" xfId="43201" xr:uid="{00000000-0005-0000-0000-00006A4A0000}"/>
    <cellStyle name="CustomizationCells 2 2 3 2 2 4 2" xfId="11752" xr:uid="{00000000-0005-0000-0000-00006B4A0000}"/>
    <cellStyle name="CustomizationCells 2 2 3 2 2 4 3" xfId="15656" xr:uid="{00000000-0005-0000-0000-00006C4A0000}"/>
    <cellStyle name="CustomizationCells 2 2 3 2 2 4 4" xfId="19750" xr:uid="{00000000-0005-0000-0000-00006D4A0000}"/>
    <cellStyle name="CustomizationCells 2 2 3 2 2 4 5" xfId="23677" xr:uid="{00000000-0005-0000-0000-00006E4A0000}"/>
    <cellStyle name="CustomizationCells 2 2 3 2 2 4 6" xfId="27704" xr:uid="{00000000-0005-0000-0000-00006F4A0000}"/>
    <cellStyle name="CustomizationCells 2 2 3 2 2 4 7" xfId="31689" xr:uid="{00000000-0005-0000-0000-0000704A0000}"/>
    <cellStyle name="CustomizationCells 2 2 3 2 2 4 8" xfId="35522" xr:uid="{00000000-0005-0000-0000-0000714A0000}"/>
    <cellStyle name="CustomizationCells 2 2 3 2 2 4 9" xfId="39411" xr:uid="{00000000-0005-0000-0000-0000724A0000}"/>
    <cellStyle name="CustomizationCells 2 2 3 2 2 5" xfId="8376" xr:uid="{00000000-0005-0000-0000-0000734A0000}"/>
    <cellStyle name="CustomizationCells 2 2 3 2 2 6" xfId="12292" xr:uid="{00000000-0005-0000-0000-0000744A0000}"/>
    <cellStyle name="CustomizationCells 2 2 3 2 2 7" xfId="16385" xr:uid="{00000000-0005-0000-0000-0000754A0000}"/>
    <cellStyle name="CustomizationCells 2 2 3 2 2 8" xfId="20328" xr:uid="{00000000-0005-0000-0000-0000764A0000}"/>
    <cellStyle name="CustomizationCells 2 2 3 2 2 9" xfId="24346" xr:uid="{00000000-0005-0000-0000-0000774A0000}"/>
    <cellStyle name="CustomizationCells 2 2 3 2 3" xfId="3786" xr:uid="{00000000-0005-0000-0000-0000784A0000}"/>
    <cellStyle name="CustomizationCells 2 2 3 2 3 10" xfId="40770" xr:uid="{00000000-0005-0000-0000-0000794A0000}"/>
    <cellStyle name="CustomizationCells 2 2 3 2 3 2" xfId="9314" xr:uid="{00000000-0005-0000-0000-00007A4A0000}"/>
    <cellStyle name="CustomizationCells 2 2 3 2 3 3" xfId="13221" xr:uid="{00000000-0005-0000-0000-00007B4A0000}"/>
    <cellStyle name="CustomizationCells 2 2 3 2 3 4" xfId="17313" xr:uid="{00000000-0005-0000-0000-00007C4A0000}"/>
    <cellStyle name="CustomizationCells 2 2 3 2 3 5" xfId="21243" xr:uid="{00000000-0005-0000-0000-00007D4A0000}"/>
    <cellStyle name="CustomizationCells 2 2 3 2 3 6" xfId="25269" xr:uid="{00000000-0005-0000-0000-00007E4A0000}"/>
    <cellStyle name="CustomizationCells 2 2 3 2 3 7" xfId="29258" xr:uid="{00000000-0005-0000-0000-00007F4A0000}"/>
    <cellStyle name="CustomizationCells 2 2 3 2 3 8" xfId="33089" xr:uid="{00000000-0005-0000-0000-0000804A0000}"/>
    <cellStyle name="CustomizationCells 2 2 3 2 3 9" xfId="36980" xr:uid="{00000000-0005-0000-0000-0000814A0000}"/>
    <cellStyle name="CustomizationCells 2 2 3 2 4" xfId="4168" xr:uid="{00000000-0005-0000-0000-0000824A0000}"/>
    <cellStyle name="CustomizationCells 2 2 3 2 4 10" xfId="41152" xr:uid="{00000000-0005-0000-0000-0000834A0000}"/>
    <cellStyle name="CustomizationCells 2 2 3 2 4 2" xfId="9696" xr:uid="{00000000-0005-0000-0000-0000844A0000}"/>
    <cellStyle name="CustomizationCells 2 2 3 2 4 3" xfId="13603" xr:uid="{00000000-0005-0000-0000-0000854A0000}"/>
    <cellStyle name="CustomizationCells 2 2 3 2 4 4" xfId="17695" xr:uid="{00000000-0005-0000-0000-0000864A0000}"/>
    <cellStyle name="CustomizationCells 2 2 3 2 4 5" xfId="21625" xr:uid="{00000000-0005-0000-0000-0000874A0000}"/>
    <cellStyle name="CustomizationCells 2 2 3 2 4 6" xfId="25651" xr:uid="{00000000-0005-0000-0000-0000884A0000}"/>
    <cellStyle name="CustomizationCells 2 2 3 2 4 7" xfId="29640" xr:uid="{00000000-0005-0000-0000-0000894A0000}"/>
    <cellStyle name="CustomizationCells 2 2 3 2 4 8" xfId="33471" xr:uid="{00000000-0005-0000-0000-00008A4A0000}"/>
    <cellStyle name="CustomizationCells 2 2 3 2 4 9" xfId="37362" xr:uid="{00000000-0005-0000-0000-00008B4A0000}"/>
    <cellStyle name="CustomizationCells 2 2 3 2 5" xfId="3353" xr:uid="{00000000-0005-0000-0000-00008C4A0000}"/>
    <cellStyle name="CustomizationCells 2 2 3 2 5 10" xfId="40382" xr:uid="{00000000-0005-0000-0000-00008D4A0000}"/>
    <cellStyle name="CustomizationCells 2 2 3 2 5 2" xfId="8888" xr:uid="{00000000-0005-0000-0000-00008E4A0000}"/>
    <cellStyle name="CustomizationCells 2 2 3 2 5 3" xfId="12804" xr:uid="{00000000-0005-0000-0000-00008F4A0000}"/>
    <cellStyle name="CustomizationCells 2 2 3 2 5 4" xfId="16897" xr:uid="{00000000-0005-0000-0000-0000904A0000}"/>
    <cellStyle name="CustomizationCells 2 2 3 2 5 5" xfId="20840" xr:uid="{00000000-0005-0000-0000-0000914A0000}"/>
    <cellStyle name="CustomizationCells 2 2 3 2 5 6" xfId="24858" xr:uid="{00000000-0005-0000-0000-0000924A0000}"/>
    <cellStyle name="CustomizationCells 2 2 3 2 5 7" xfId="28862" xr:uid="{00000000-0005-0000-0000-0000934A0000}"/>
    <cellStyle name="CustomizationCells 2 2 3 2 5 8" xfId="32685" xr:uid="{00000000-0005-0000-0000-0000944A0000}"/>
    <cellStyle name="CustomizationCells 2 2 3 2 5 9" xfId="36592" xr:uid="{00000000-0005-0000-0000-0000954A0000}"/>
    <cellStyle name="CustomizationCells 2 2 3 2 6" xfId="5768" xr:uid="{00000000-0005-0000-0000-0000964A0000}"/>
    <cellStyle name="CustomizationCells 2 2 3 2 6 10" xfId="42750" xr:uid="{00000000-0005-0000-0000-0000974A0000}"/>
    <cellStyle name="CustomizationCells 2 2 3 2 6 2" xfId="11296" xr:uid="{00000000-0005-0000-0000-0000984A0000}"/>
    <cellStyle name="CustomizationCells 2 2 3 2 6 3" xfId="15201" xr:uid="{00000000-0005-0000-0000-0000994A0000}"/>
    <cellStyle name="CustomizationCells 2 2 3 2 6 4" xfId="19295" xr:uid="{00000000-0005-0000-0000-00009A4A0000}"/>
    <cellStyle name="CustomizationCells 2 2 3 2 6 5" xfId="23223" xr:uid="{00000000-0005-0000-0000-00009B4A0000}"/>
    <cellStyle name="CustomizationCells 2 2 3 2 6 6" xfId="27249" xr:uid="{00000000-0005-0000-0000-00009C4A0000}"/>
    <cellStyle name="CustomizationCells 2 2 3 2 6 7" xfId="31238" xr:uid="{00000000-0005-0000-0000-00009D4A0000}"/>
    <cellStyle name="CustomizationCells 2 2 3 2 6 8" xfId="35069" xr:uid="{00000000-0005-0000-0000-00009E4A0000}"/>
    <cellStyle name="CustomizationCells 2 2 3 2 6 9" xfId="38960" xr:uid="{00000000-0005-0000-0000-00009F4A0000}"/>
    <cellStyle name="CustomizationCells 2 2 3 2 7" xfId="7823" xr:uid="{00000000-0005-0000-0000-0000A04A0000}"/>
    <cellStyle name="CustomizationCells 2 2 3 2 8" xfId="15936" xr:uid="{00000000-0005-0000-0000-0000A14A0000}"/>
    <cellStyle name="CustomizationCells 2 2 3 2 9" xfId="6583" xr:uid="{00000000-0005-0000-0000-0000A24A0000}"/>
    <cellStyle name="CustomizationCells 2 2 3 3" xfId="2840" xr:uid="{00000000-0005-0000-0000-0000A34A0000}"/>
    <cellStyle name="CustomizationCells 2 2 3 3 10" xfId="28349" xr:uid="{00000000-0005-0000-0000-0000A44A0000}"/>
    <cellStyle name="CustomizationCells 2 2 3 3 11" xfId="32172" xr:uid="{00000000-0005-0000-0000-0000A54A0000}"/>
    <cellStyle name="CustomizationCells 2 2 3 3 12" xfId="36079" xr:uid="{00000000-0005-0000-0000-0000A64A0000}"/>
    <cellStyle name="CustomizationCells 2 2 3 3 13" xfId="39869" xr:uid="{00000000-0005-0000-0000-0000A74A0000}"/>
    <cellStyle name="CustomizationCells 2 2 3 3 2" xfId="5141" xr:uid="{00000000-0005-0000-0000-0000A84A0000}"/>
    <cellStyle name="CustomizationCells 2 2 3 3 2 10" xfId="42125" xr:uid="{00000000-0005-0000-0000-0000A94A0000}"/>
    <cellStyle name="CustomizationCells 2 2 3 3 2 2" xfId="10669" xr:uid="{00000000-0005-0000-0000-0000AA4A0000}"/>
    <cellStyle name="CustomizationCells 2 2 3 3 2 3" xfId="14576" xr:uid="{00000000-0005-0000-0000-0000AB4A0000}"/>
    <cellStyle name="CustomizationCells 2 2 3 3 2 4" xfId="18668" xr:uid="{00000000-0005-0000-0000-0000AC4A0000}"/>
    <cellStyle name="CustomizationCells 2 2 3 3 2 5" xfId="22598" xr:uid="{00000000-0005-0000-0000-0000AD4A0000}"/>
    <cellStyle name="CustomizationCells 2 2 3 3 2 6" xfId="26624" xr:uid="{00000000-0005-0000-0000-0000AE4A0000}"/>
    <cellStyle name="CustomizationCells 2 2 3 3 2 7" xfId="30613" xr:uid="{00000000-0005-0000-0000-0000AF4A0000}"/>
    <cellStyle name="CustomizationCells 2 2 3 3 2 8" xfId="34444" xr:uid="{00000000-0005-0000-0000-0000B04A0000}"/>
    <cellStyle name="CustomizationCells 2 2 3 3 2 9" xfId="38335" xr:uid="{00000000-0005-0000-0000-0000B14A0000}"/>
    <cellStyle name="CustomizationCells 2 2 3 3 3" xfId="4513" xr:uid="{00000000-0005-0000-0000-0000B24A0000}"/>
    <cellStyle name="CustomizationCells 2 2 3 3 3 10" xfId="41497" xr:uid="{00000000-0005-0000-0000-0000B34A0000}"/>
    <cellStyle name="CustomizationCells 2 2 3 3 3 2" xfId="10041" xr:uid="{00000000-0005-0000-0000-0000B44A0000}"/>
    <cellStyle name="CustomizationCells 2 2 3 3 3 3" xfId="13948" xr:uid="{00000000-0005-0000-0000-0000B54A0000}"/>
    <cellStyle name="CustomizationCells 2 2 3 3 3 4" xfId="18040" xr:uid="{00000000-0005-0000-0000-0000B64A0000}"/>
    <cellStyle name="CustomizationCells 2 2 3 3 3 5" xfId="21970" xr:uid="{00000000-0005-0000-0000-0000B74A0000}"/>
    <cellStyle name="CustomizationCells 2 2 3 3 3 6" xfId="25996" xr:uid="{00000000-0005-0000-0000-0000B84A0000}"/>
    <cellStyle name="CustomizationCells 2 2 3 3 3 7" xfId="29985" xr:uid="{00000000-0005-0000-0000-0000B94A0000}"/>
    <cellStyle name="CustomizationCells 2 2 3 3 3 8" xfId="33816" xr:uid="{00000000-0005-0000-0000-0000BA4A0000}"/>
    <cellStyle name="CustomizationCells 2 2 3 3 3 9" xfId="37707" xr:uid="{00000000-0005-0000-0000-0000BB4A0000}"/>
    <cellStyle name="CustomizationCells 2 2 3 3 4" xfId="6222" xr:uid="{00000000-0005-0000-0000-0000BC4A0000}"/>
    <cellStyle name="CustomizationCells 2 2 3 3 4 10" xfId="43200" xr:uid="{00000000-0005-0000-0000-0000BD4A0000}"/>
    <cellStyle name="CustomizationCells 2 2 3 3 4 2" xfId="11751" xr:uid="{00000000-0005-0000-0000-0000BE4A0000}"/>
    <cellStyle name="CustomizationCells 2 2 3 3 4 3" xfId="15655" xr:uid="{00000000-0005-0000-0000-0000BF4A0000}"/>
    <cellStyle name="CustomizationCells 2 2 3 3 4 4" xfId="19749" xr:uid="{00000000-0005-0000-0000-0000C04A0000}"/>
    <cellStyle name="CustomizationCells 2 2 3 3 4 5" xfId="23676" xr:uid="{00000000-0005-0000-0000-0000C14A0000}"/>
    <cellStyle name="CustomizationCells 2 2 3 3 4 6" xfId="27703" xr:uid="{00000000-0005-0000-0000-0000C24A0000}"/>
    <cellStyle name="CustomizationCells 2 2 3 3 4 7" xfId="31688" xr:uid="{00000000-0005-0000-0000-0000C34A0000}"/>
    <cellStyle name="CustomizationCells 2 2 3 3 4 8" xfId="35521" xr:uid="{00000000-0005-0000-0000-0000C44A0000}"/>
    <cellStyle name="CustomizationCells 2 2 3 3 4 9" xfId="39410" xr:uid="{00000000-0005-0000-0000-0000C54A0000}"/>
    <cellStyle name="CustomizationCells 2 2 3 3 5" xfId="8375" xr:uid="{00000000-0005-0000-0000-0000C64A0000}"/>
    <cellStyle name="CustomizationCells 2 2 3 3 6" xfId="12291" xr:uid="{00000000-0005-0000-0000-0000C74A0000}"/>
    <cellStyle name="CustomizationCells 2 2 3 3 7" xfId="16384" xr:uid="{00000000-0005-0000-0000-0000C84A0000}"/>
    <cellStyle name="CustomizationCells 2 2 3 3 8" xfId="20327" xr:uid="{00000000-0005-0000-0000-0000C94A0000}"/>
    <cellStyle name="CustomizationCells 2 2 3 3 9" xfId="24345" xr:uid="{00000000-0005-0000-0000-0000CA4A0000}"/>
    <cellStyle name="CustomizationCells 2 2 3 4" xfId="3785" xr:uid="{00000000-0005-0000-0000-0000CB4A0000}"/>
    <cellStyle name="CustomizationCells 2 2 3 4 10" xfId="40769" xr:uid="{00000000-0005-0000-0000-0000CC4A0000}"/>
    <cellStyle name="CustomizationCells 2 2 3 4 2" xfId="9313" xr:uid="{00000000-0005-0000-0000-0000CD4A0000}"/>
    <cellStyle name="CustomizationCells 2 2 3 4 3" xfId="13220" xr:uid="{00000000-0005-0000-0000-0000CE4A0000}"/>
    <cellStyle name="CustomizationCells 2 2 3 4 4" xfId="17312" xr:uid="{00000000-0005-0000-0000-0000CF4A0000}"/>
    <cellStyle name="CustomizationCells 2 2 3 4 5" xfId="21242" xr:uid="{00000000-0005-0000-0000-0000D04A0000}"/>
    <cellStyle name="CustomizationCells 2 2 3 4 6" xfId="25268" xr:uid="{00000000-0005-0000-0000-0000D14A0000}"/>
    <cellStyle name="CustomizationCells 2 2 3 4 7" xfId="29257" xr:uid="{00000000-0005-0000-0000-0000D24A0000}"/>
    <cellStyle name="CustomizationCells 2 2 3 4 8" xfId="33088" xr:uid="{00000000-0005-0000-0000-0000D34A0000}"/>
    <cellStyle name="CustomizationCells 2 2 3 4 9" xfId="36979" xr:uid="{00000000-0005-0000-0000-0000D44A0000}"/>
    <cellStyle name="CustomizationCells 2 2 3 5" xfId="4169" xr:uid="{00000000-0005-0000-0000-0000D54A0000}"/>
    <cellStyle name="CustomizationCells 2 2 3 5 10" xfId="41153" xr:uid="{00000000-0005-0000-0000-0000D64A0000}"/>
    <cellStyle name="CustomizationCells 2 2 3 5 2" xfId="9697" xr:uid="{00000000-0005-0000-0000-0000D74A0000}"/>
    <cellStyle name="CustomizationCells 2 2 3 5 3" xfId="13604" xr:uid="{00000000-0005-0000-0000-0000D84A0000}"/>
    <cellStyle name="CustomizationCells 2 2 3 5 4" xfId="17696" xr:uid="{00000000-0005-0000-0000-0000D94A0000}"/>
    <cellStyle name="CustomizationCells 2 2 3 5 5" xfId="21626" xr:uid="{00000000-0005-0000-0000-0000DA4A0000}"/>
    <cellStyle name="CustomizationCells 2 2 3 5 6" xfId="25652" xr:uid="{00000000-0005-0000-0000-0000DB4A0000}"/>
    <cellStyle name="CustomizationCells 2 2 3 5 7" xfId="29641" xr:uid="{00000000-0005-0000-0000-0000DC4A0000}"/>
    <cellStyle name="CustomizationCells 2 2 3 5 8" xfId="33472" xr:uid="{00000000-0005-0000-0000-0000DD4A0000}"/>
    <cellStyle name="CustomizationCells 2 2 3 5 9" xfId="37363" xr:uid="{00000000-0005-0000-0000-0000DE4A0000}"/>
    <cellStyle name="CustomizationCells 2 2 3 6" xfId="3352" xr:uid="{00000000-0005-0000-0000-0000DF4A0000}"/>
    <cellStyle name="CustomizationCells 2 2 3 6 10" xfId="40381" xr:uid="{00000000-0005-0000-0000-0000E04A0000}"/>
    <cellStyle name="CustomizationCells 2 2 3 6 2" xfId="8887" xr:uid="{00000000-0005-0000-0000-0000E14A0000}"/>
    <cellStyle name="CustomizationCells 2 2 3 6 3" xfId="12803" xr:uid="{00000000-0005-0000-0000-0000E24A0000}"/>
    <cellStyle name="CustomizationCells 2 2 3 6 4" xfId="16896" xr:uid="{00000000-0005-0000-0000-0000E34A0000}"/>
    <cellStyle name="CustomizationCells 2 2 3 6 5" xfId="20839" xr:uid="{00000000-0005-0000-0000-0000E44A0000}"/>
    <cellStyle name="CustomizationCells 2 2 3 6 6" xfId="24857" xr:uid="{00000000-0005-0000-0000-0000E54A0000}"/>
    <cellStyle name="CustomizationCells 2 2 3 6 7" xfId="28861" xr:uid="{00000000-0005-0000-0000-0000E64A0000}"/>
    <cellStyle name="CustomizationCells 2 2 3 6 8" xfId="32684" xr:uid="{00000000-0005-0000-0000-0000E74A0000}"/>
    <cellStyle name="CustomizationCells 2 2 3 6 9" xfId="36591" xr:uid="{00000000-0005-0000-0000-0000E84A0000}"/>
    <cellStyle name="CustomizationCells 2 2 3 7" xfId="5767" xr:uid="{00000000-0005-0000-0000-0000E94A0000}"/>
    <cellStyle name="CustomizationCells 2 2 3 7 10" xfId="42749" xr:uid="{00000000-0005-0000-0000-0000EA4A0000}"/>
    <cellStyle name="CustomizationCells 2 2 3 7 2" xfId="11295" xr:uid="{00000000-0005-0000-0000-0000EB4A0000}"/>
    <cellStyle name="CustomizationCells 2 2 3 7 3" xfId="15200" xr:uid="{00000000-0005-0000-0000-0000EC4A0000}"/>
    <cellStyle name="CustomizationCells 2 2 3 7 4" xfId="19294" xr:uid="{00000000-0005-0000-0000-0000ED4A0000}"/>
    <cellStyle name="CustomizationCells 2 2 3 7 5" xfId="23222" xr:uid="{00000000-0005-0000-0000-0000EE4A0000}"/>
    <cellStyle name="CustomizationCells 2 2 3 7 6" xfId="27248" xr:uid="{00000000-0005-0000-0000-0000EF4A0000}"/>
    <cellStyle name="CustomizationCells 2 2 3 7 7" xfId="31237" xr:uid="{00000000-0005-0000-0000-0000F04A0000}"/>
    <cellStyle name="CustomizationCells 2 2 3 7 8" xfId="35068" xr:uid="{00000000-0005-0000-0000-0000F14A0000}"/>
    <cellStyle name="CustomizationCells 2 2 3 7 9" xfId="38959" xr:uid="{00000000-0005-0000-0000-0000F24A0000}"/>
    <cellStyle name="CustomizationCells 2 2 3 8" xfId="7824" xr:uid="{00000000-0005-0000-0000-0000F34A0000}"/>
    <cellStyle name="CustomizationCells 2 2 3 9" xfId="15937" xr:uid="{00000000-0005-0000-0000-0000F44A0000}"/>
    <cellStyle name="CustomizationCells 2 2 4" xfId="389" xr:uid="{00000000-0005-0000-0000-0000F54A0000}"/>
    <cellStyle name="CustomizationCells 2 2 4 10" xfId="6584" xr:uid="{00000000-0005-0000-0000-0000F64A0000}"/>
    <cellStyle name="CustomizationCells 2 2 4 11" xfId="20095" xr:uid="{00000000-0005-0000-0000-0000F74A0000}"/>
    <cellStyle name="CustomizationCells 2 2 4 2" xfId="390" xr:uid="{00000000-0005-0000-0000-0000F84A0000}"/>
    <cellStyle name="CustomizationCells 2 2 4 2 10" xfId="24091" xr:uid="{00000000-0005-0000-0000-0000F94A0000}"/>
    <cellStyle name="CustomizationCells 2 2 4 2 2" xfId="2843" xr:uid="{00000000-0005-0000-0000-0000FA4A0000}"/>
    <cellStyle name="CustomizationCells 2 2 4 2 2 10" xfId="28352" xr:uid="{00000000-0005-0000-0000-0000FB4A0000}"/>
    <cellStyle name="CustomizationCells 2 2 4 2 2 11" xfId="32175" xr:uid="{00000000-0005-0000-0000-0000FC4A0000}"/>
    <cellStyle name="CustomizationCells 2 2 4 2 2 12" xfId="36082" xr:uid="{00000000-0005-0000-0000-0000FD4A0000}"/>
    <cellStyle name="CustomizationCells 2 2 4 2 2 13" xfId="39872" xr:uid="{00000000-0005-0000-0000-0000FE4A0000}"/>
    <cellStyle name="CustomizationCells 2 2 4 2 2 2" xfId="5144" xr:uid="{00000000-0005-0000-0000-0000FF4A0000}"/>
    <cellStyle name="CustomizationCells 2 2 4 2 2 2 10" xfId="42128" xr:uid="{00000000-0005-0000-0000-0000004B0000}"/>
    <cellStyle name="CustomizationCells 2 2 4 2 2 2 2" xfId="10672" xr:uid="{00000000-0005-0000-0000-0000014B0000}"/>
    <cellStyle name="CustomizationCells 2 2 4 2 2 2 3" xfId="14579" xr:uid="{00000000-0005-0000-0000-0000024B0000}"/>
    <cellStyle name="CustomizationCells 2 2 4 2 2 2 4" xfId="18671" xr:uid="{00000000-0005-0000-0000-0000034B0000}"/>
    <cellStyle name="CustomizationCells 2 2 4 2 2 2 5" xfId="22601" xr:uid="{00000000-0005-0000-0000-0000044B0000}"/>
    <cellStyle name="CustomizationCells 2 2 4 2 2 2 6" xfId="26627" xr:uid="{00000000-0005-0000-0000-0000054B0000}"/>
    <cellStyle name="CustomizationCells 2 2 4 2 2 2 7" xfId="30616" xr:uid="{00000000-0005-0000-0000-0000064B0000}"/>
    <cellStyle name="CustomizationCells 2 2 4 2 2 2 8" xfId="34447" xr:uid="{00000000-0005-0000-0000-0000074B0000}"/>
    <cellStyle name="CustomizationCells 2 2 4 2 2 2 9" xfId="38338" xr:uid="{00000000-0005-0000-0000-0000084B0000}"/>
    <cellStyle name="CustomizationCells 2 2 4 2 2 3" xfId="4516" xr:uid="{00000000-0005-0000-0000-0000094B0000}"/>
    <cellStyle name="CustomizationCells 2 2 4 2 2 3 10" xfId="41500" xr:uid="{00000000-0005-0000-0000-00000A4B0000}"/>
    <cellStyle name="CustomizationCells 2 2 4 2 2 3 2" xfId="10044" xr:uid="{00000000-0005-0000-0000-00000B4B0000}"/>
    <cellStyle name="CustomizationCells 2 2 4 2 2 3 3" xfId="13951" xr:uid="{00000000-0005-0000-0000-00000C4B0000}"/>
    <cellStyle name="CustomizationCells 2 2 4 2 2 3 4" xfId="18043" xr:uid="{00000000-0005-0000-0000-00000D4B0000}"/>
    <cellStyle name="CustomizationCells 2 2 4 2 2 3 5" xfId="21973" xr:uid="{00000000-0005-0000-0000-00000E4B0000}"/>
    <cellStyle name="CustomizationCells 2 2 4 2 2 3 6" xfId="25999" xr:uid="{00000000-0005-0000-0000-00000F4B0000}"/>
    <cellStyle name="CustomizationCells 2 2 4 2 2 3 7" xfId="29988" xr:uid="{00000000-0005-0000-0000-0000104B0000}"/>
    <cellStyle name="CustomizationCells 2 2 4 2 2 3 8" xfId="33819" xr:uid="{00000000-0005-0000-0000-0000114B0000}"/>
    <cellStyle name="CustomizationCells 2 2 4 2 2 3 9" xfId="37710" xr:uid="{00000000-0005-0000-0000-0000124B0000}"/>
    <cellStyle name="CustomizationCells 2 2 4 2 2 4" xfId="6225" xr:uid="{00000000-0005-0000-0000-0000134B0000}"/>
    <cellStyle name="CustomizationCells 2 2 4 2 2 4 10" xfId="43203" xr:uid="{00000000-0005-0000-0000-0000144B0000}"/>
    <cellStyle name="CustomizationCells 2 2 4 2 2 4 2" xfId="11754" xr:uid="{00000000-0005-0000-0000-0000154B0000}"/>
    <cellStyle name="CustomizationCells 2 2 4 2 2 4 3" xfId="15658" xr:uid="{00000000-0005-0000-0000-0000164B0000}"/>
    <cellStyle name="CustomizationCells 2 2 4 2 2 4 4" xfId="19752" xr:uid="{00000000-0005-0000-0000-0000174B0000}"/>
    <cellStyle name="CustomizationCells 2 2 4 2 2 4 5" xfId="23679" xr:uid="{00000000-0005-0000-0000-0000184B0000}"/>
    <cellStyle name="CustomizationCells 2 2 4 2 2 4 6" xfId="27706" xr:uid="{00000000-0005-0000-0000-0000194B0000}"/>
    <cellStyle name="CustomizationCells 2 2 4 2 2 4 7" xfId="31691" xr:uid="{00000000-0005-0000-0000-00001A4B0000}"/>
    <cellStyle name="CustomizationCells 2 2 4 2 2 4 8" xfId="35524" xr:uid="{00000000-0005-0000-0000-00001B4B0000}"/>
    <cellStyle name="CustomizationCells 2 2 4 2 2 4 9" xfId="39413" xr:uid="{00000000-0005-0000-0000-00001C4B0000}"/>
    <cellStyle name="CustomizationCells 2 2 4 2 2 5" xfId="8378" xr:uid="{00000000-0005-0000-0000-00001D4B0000}"/>
    <cellStyle name="CustomizationCells 2 2 4 2 2 6" xfId="12294" xr:uid="{00000000-0005-0000-0000-00001E4B0000}"/>
    <cellStyle name="CustomizationCells 2 2 4 2 2 7" xfId="16387" xr:uid="{00000000-0005-0000-0000-00001F4B0000}"/>
    <cellStyle name="CustomizationCells 2 2 4 2 2 8" xfId="20330" xr:uid="{00000000-0005-0000-0000-0000204B0000}"/>
    <cellStyle name="CustomizationCells 2 2 4 2 2 9" xfId="24348" xr:uid="{00000000-0005-0000-0000-0000214B0000}"/>
    <cellStyle name="CustomizationCells 2 2 4 2 3" xfId="3788" xr:uid="{00000000-0005-0000-0000-0000224B0000}"/>
    <cellStyle name="CustomizationCells 2 2 4 2 3 10" xfId="40772" xr:uid="{00000000-0005-0000-0000-0000234B0000}"/>
    <cellStyle name="CustomizationCells 2 2 4 2 3 2" xfId="9316" xr:uid="{00000000-0005-0000-0000-0000244B0000}"/>
    <cellStyle name="CustomizationCells 2 2 4 2 3 3" xfId="13223" xr:uid="{00000000-0005-0000-0000-0000254B0000}"/>
    <cellStyle name="CustomizationCells 2 2 4 2 3 4" xfId="17315" xr:uid="{00000000-0005-0000-0000-0000264B0000}"/>
    <cellStyle name="CustomizationCells 2 2 4 2 3 5" xfId="21245" xr:uid="{00000000-0005-0000-0000-0000274B0000}"/>
    <cellStyle name="CustomizationCells 2 2 4 2 3 6" xfId="25271" xr:uid="{00000000-0005-0000-0000-0000284B0000}"/>
    <cellStyle name="CustomizationCells 2 2 4 2 3 7" xfId="29260" xr:uid="{00000000-0005-0000-0000-0000294B0000}"/>
    <cellStyle name="CustomizationCells 2 2 4 2 3 8" xfId="33091" xr:uid="{00000000-0005-0000-0000-00002A4B0000}"/>
    <cellStyle name="CustomizationCells 2 2 4 2 3 9" xfId="36982" xr:uid="{00000000-0005-0000-0000-00002B4B0000}"/>
    <cellStyle name="CustomizationCells 2 2 4 2 4" xfId="4166" xr:uid="{00000000-0005-0000-0000-00002C4B0000}"/>
    <cellStyle name="CustomizationCells 2 2 4 2 4 10" xfId="41150" xr:uid="{00000000-0005-0000-0000-00002D4B0000}"/>
    <cellStyle name="CustomizationCells 2 2 4 2 4 2" xfId="9694" xr:uid="{00000000-0005-0000-0000-00002E4B0000}"/>
    <cellStyle name="CustomizationCells 2 2 4 2 4 3" xfId="13601" xr:uid="{00000000-0005-0000-0000-00002F4B0000}"/>
    <cellStyle name="CustomizationCells 2 2 4 2 4 4" xfId="17693" xr:uid="{00000000-0005-0000-0000-0000304B0000}"/>
    <cellStyle name="CustomizationCells 2 2 4 2 4 5" xfId="21623" xr:uid="{00000000-0005-0000-0000-0000314B0000}"/>
    <cellStyle name="CustomizationCells 2 2 4 2 4 6" xfId="25649" xr:uid="{00000000-0005-0000-0000-0000324B0000}"/>
    <cellStyle name="CustomizationCells 2 2 4 2 4 7" xfId="29638" xr:uid="{00000000-0005-0000-0000-0000334B0000}"/>
    <cellStyle name="CustomizationCells 2 2 4 2 4 8" xfId="33469" xr:uid="{00000000-0005-0000-0000-0000344B0000}"/>
    <cellStyle name="CustomizationCells 2 2 4 2 4 9" xfId="37360" xr:uid="{00000000-0005-0000-0000-0000354B0000}"/>
    <cellStyle name="CustomizationCells 2 2 4 2 5" xfId="3355" xr:uid="{00000000-0005-0000-0000-0000364B0000}"/>
    <cellStyle name="CustomizationCells 2 2 4 2 5 10" xfId="40384" xr:uid="{00000000-0005-0000-0000-0000374B0000}"/>
    <cellStyle name="CustomizationCells 2 2 4 2 5 2" xfId="8890" xr:uid="{00000000-0005-0000-0000-0000384B0000}"/>
    <cellStyle name="CustomizationCells 2 2 4 2 5 3" xfId="12806" xr:uid="{00000000-0005-0000-0000-0000394B0000}"/>
    <cellStyle name="CustomizationCells 2 2 4 2 5 4" xfId="16899" xr:uid="{00000000-0005-0000-0000-00003A4B0000}"/>
    <cellStyle name="CustomizationCells 2 2 4 2 5 5" xfId="20842" xr:uid="{00000000-0005-0000-0000-00003B4B0000}"/>
    <cellStyle name="CustomizationCells 2 2 4 2 5 6" xfId="24860" xr:uid="{00000000-0005-0000-0000-00003C4B0000}"/>
    <cellStyle name="CustomizationCells 2 2 4 2 5 7" xfId="28864" xr:uid="{00000000-0005-0000-0000-00003D4B0000}"/>
    <cellStyle name="CustomizationCells 2 2 4 2 5 8" xfId="32687" xr:uid="{00000000-0005-0000-0000-00003E4B0000}"/>
    <cellStyle name="CustomizationCells 2 2 4 2 5 9" xfId="36594" xr:uid="{00000000-0005-0000-0000-00003F4B0000}"/>
    <cellStyle name="CustomizationCells 2 2 4 2 6" xfId="5770" xr:uid="{00000000-0005-0000-0000-0000404B0000}"/>
    <cellStyle name="CustomizationCells 2 2 4 2 6 10" xfId="42752" xr:uid="{00000000-0005-0000-0000-0000414B0000}"/>
    <cellStyle name="CustomizationCells 2 2 4 2 6 2" xfId="11298" xr:uid="{00000000-0005-0000-0000-0000424B0000}"/>
    <cellStyle name="CustomizationCells 2 2 4 2 6 3" xfId="15203" xr:uid="{00000000-0005-0000-0000-0000434B0000}"/>
    <cellStyle name="CustomizationCells 2 2 4 2 6 4" xfId="19297" xr:uid="{00000000-0005-0000-0000-0000444B0000}"/>
    <cellStyle name="CustomizationCells 2 2 4 2 6 5" xfId="23225" xr:uid="{00000000-0005-0000-0000-0000454B0000}"/>
    <cellStyle name="CustomizationCells 2 2 4 2 6 6" xfId="27251" xr:uid="{00000000-0005-0000-0000-0000464B0000}"/>
    <cellStyle name="CustomizationCells 2 2 4 2 6 7" xfId="31240" xr:uid="{00000000-0005-0000-0000-0000474B0000}"/>
    <cellStyle name="CustomizationCells 2 2 4 2 6 8" xfId="35071" xr:uid="{00000000-0005-0000-0000-0000484B0000}"/>
    <cellStyle name="CustomizationCells 2 2 4 2 6 9" xfId="38962" xr:uid="{00000000-0005-0000-0000-0000494B0000}"/>
    <cellStyle name="CustomizationCells 2 2 4 2 7" xfId="7821" xr:uid="{00000000-0005-0000-0000-00004A4B0000}"/>
    <cellStyle name="CustomizationCells 2 2 4 2 8" xfId="15934" xr:uid="{00000000-0005-0000-0000-00004B4B0000}"/>
    <cellStyle name="CustomizationCells 2 2 4 2 9" xfId="6585" xr:uid="{00000000-0005-0000-0000-00004C4B0000}"/>
    <cellStyle name="CustomizationCells 2 2 4 3" xfId="2842" xr:uid="{00000000-0005-0000-0000-00004D4B0000}"/>
    <cellStyle name="CustomizationCells 2 2 4 3 10" xfId="28351" xr:uid="{00000000-0005-0000-0000-00004E4B0000}"/>
    <cellStyle name="CustomizationCells 2 2 4 3 11" xfId="32174" xr:uid="{00000000-0005-0000-0000-00004F4B0000}"/>
    <cellStyle name="CustomizationCells 2 2 4 3 12" xfId="36081" xr:uid="{00000000-0005-0000-0000-0000504B0000}"/>
    <cellStyle name="CustomizationCells 2 2 4 3 13" xfId="39871" xr:uid="{00000000-0005-0000-0000-0000514B0000}"/>
    <cellStyle name="CustomizationCells 2 2 4 3 2" xfId="5143" xr:uid="{00000000-0005-0000-0000-0000524B0000}"/>
    <cellStyle name="CustomizationCells 2 2 4 3 2 10" xfId="42127" xr:uid="{00000000-0005-0000-0000-0000534B0000}"/>
    <cellStyle name="CustomizationCells 2 2 4 3 2 2" xfId="10671" xr:uid="{00000000-0005-0000-0000-0000544B0000}"/>
    <cellStyle name="CustomizationCells 2 2 4 3 2 3" xfId="14578" xr:uid="{00000000-0005-0000-0000-0000554B0000}"/>
    <cellStyle name="CustomizationCells 2 2 4 3 2 4" xfId="18670" xr:uid="{00000000-0005-0000-0000-0000564B0000}"/>
    <cellStyle name="CustomizationCells 2 2 4 3 2 5" xfId="22600" xr:uid="{00000000-0005-0000-0000-0000574B0000}"/>
    <cellStyle name="CustomizationCells 2 2 4 3 2 6" xfId="26626" xr:uid="{00000000-0005-0000-0000-0000584B0000}"/>
    <cellStyle name="CustomizationCells 2 2 4 3 2 7" xfId="30615" xr:uid="{00000000-0005-0000-0000-0000594B0000}"/>
    <cellStyle name="CustomizationCells 2 2 4 3 2 8" xfId="34446" xr:uid="{00000000-0005-0000-0000-00005A4B0000}"/>
    <cellStyle name="CustomizationCells 2 2 4 3 2 9" xfId="38337" xr:uid="{00000000-0005-0000-0000-00005B4B0000}"/>
    <cellStyle name="CustomizationCells 2 2 4 3 3" xfId="4515" xr:uid="{00000000-0005-0000-0000-00005C4B0000}"/>
    <cellStyle name="CustomizationCells 2 2 4 3 3 10" xfId="41499" xr:uid="{00000000-0005-0000-0000-00005D4B0000}"/>
    <cellStyle name="CustomizationCells 2 2 4 3 3 2" xfId="10043" xr:uid="{00000000-0005-0000-0000-00005E4B0000}"/>
    <cellStyle name="CustomizationCells 2 2 4 3 3 3" xfId="13950" xr:uid="{00000000-0005-0000-0000-00005F4B0000}"/>
    <cellStyle name="CustomizationCells 2 2 4 3 3 4" xfId="18042" xr:uid="{00000000-0005-0000-0000-0000604B0000}"/>
    <cellStyle name="CustomizationCells 2 2 4 3 3 5" xfId="21972" xr:uid="{00000000-0005-0000-0000-0000614B0000}"/>
    <cellStyle name="CustomizationCells 2 2 4 3 3 6" xfId="25998" xr:uid="{00000000-0005-0000-0000-0000624B0000}"/>
    <cellStyle name="CustomizationCells 2 2 4 3 3 7" xfId="29987" xr:uid="{00000000-0005-0000-0000-0000634B0000}"/>
    <cellStyle name="CustomizationCells 2 2 4 3 3 8" xfId="33818" xr:uid="{00000000-0005-0000-0000-0000644B0000}"/>
    <cellStyle name="CustomizationCells 2 2 4 3 3 9" xfId="37709" xr:uid="{00000000-0005-0000-0000-0000654B0000}"/>
    <cellStyle name="CustomizationCells 2 2 4 3 4" xfId="6224" xr:uid="{00000000-0005-0000-0000-0000664B0000}"/>
    <cellStyle name="CustomizationCells 2 2 4 3 4 10" xfId="43202" xr:uid="{00000000-0005-0000-0000-0000674B0000}"/>
    <cellStyle name="CustomizationCells 2 2 4 3 4 2" xfId="11753" xr:uid="{00000000-0005-0000-0000-0000684B0000}"/>
    <cellStyle name="CustomizationCells 2 2 4 3 4 3" xfId="15657" xr:uid="{00000000-0005-0000-0000-0000694B0000}"/>
    <cellStyle name="CustomizationCells 2 2 4 3 4 4" xfId="19751" xr:uid="{00000000-0005-0000-0000-00006A4B0000}"/>
    <cellStyle name="CustomizationCells 2 2 4 3 4 5" xfId="23678" xr:uid="{00000000-0005-0000-0000-00006B4B0000}"/>
    <cellStyle name="CustomizationCells 2 2 4 3 4 6" xfId="27705" xr:uid="{00000000-0005-0000-0000-00006C4B0000}"/>
    <cellStyle name="CustomizationCells 2 2 4 3 4 7" xfId="31690" xr:uid="{00000000-0005-0000-0000-00006D4B0000}"/>
    <cellStyle name="CustomizationCells 2 2 4 3 4 8" xfId="35523" xr:uid="{00000000-0005-0000-0000-00006E4B0000}"/>
    <cellStyle name="CustomizationCells 2 2 4 3 4 9" xfId="39412" xr:uid="{00000000-0005-0000-0000-00006F4B0000}"/>
    <cellStyle name="CustomizationCells 2 2 4 3 5" xfId="8377" xr:uid="{00000000-0005-0000-0000-0000704B0000}"/>
    <cellStyle name="CustomizationCells 2 2 4 3 6" xfId="12293" xr:uid="{00000000-0005-0000-0000-0000714B0000}"/>
    <cellStyle name="CustomizationCells 2 2 4 3 7" xfId="16386" xr:uid="{00000000-0005-0000-0000-0000724B0000}"/>
    <cellStyle name="CustomizationCells 2 2 4 3 8" xfId="20329" xr:uid="{00000000-0005-0000-0000-0000734B0000}"/>
    <cellStyle name="CustomizationCells 2 2 4 3 9" xfId="24347" xr:uid="{00000000-0005-0000-0000-0000744B0000}"/>
    <cellStyle name="CustomizationCells 2 2 4 4" xfId="3787" xr:uid="{00000000-0005-0000-0000-0000754B0000}"/>
    <cellStyle name="CustomizationCells 2 2 4 4 10" xfId="40771" xr:uid="{00000000-0005-0000-0000-0000764B0000}"/>
    <cellStyle name="CustomizationCells 2 2 4 4 2" xfId="9315" xr:uid="{00000000-0005-0000-0000-0000774B0000}"/>
    <cellStyle name="CustomizationCells 2 2 4 4 3" xfId="13222" xr:uid="{00000000-0005-0000-0000-0000784B0000}"/>
    <cellStyle name="CustomizationCells 2 2 4 4 4" xfId="17314" xr:uid="{00000000-0005-0000-0000-0000794B0000}"/>
    <cellStyle name="CustomizationCells 2 2 4 4 5" xfId="21244" xr:uid="{00000000-0005-0000-0000-00007A4B0000}"/>
    <cellStyle name="CustomizationCells 2 2 4 4 6" xfId="25270" xr:uid="{00000000-0005-0000-0000-00007B4B0000}"/>
    <cellStyle name="CustomizationCells 2 2 4 4 7" xfId="29259" xr:uid="{00000000-0005-0000-0000-00007C4B0000}"/>
    <cellStyle name="CustomizationCells 2 2 4 4 8" xfId="33090" xr:uid="{00000000-0005-0000-0000-00007D4B0000}"/>
    <cellStyle name="CustomizationCells 2 2 4 4 9" xfId="36981" xr:uid="{00000000-0005-0000-0000-00007E4B0000}"/>
    <cellStyle name="CustomizationCells 2 2 4 5" xfId="4167" xr:uid="{00000000-0005-0000-0000-00007F4B0000}"/>
    <cellStyle name="CustomizationCells 2 2 4 5 10" xfId="41151" xr:uid="{00000000-0005-0000-0000-0000804B0000}"/>
    <cellStyle name="CustomizationCells 2 2 4 5 2" xfId="9695" xr:uid="{00000000-0005-0000-0000-0000814B0000}"/>
    <cellStyle name="CustomizationCells 2 2 4 5 3" xfId="13602" xr:uid="{00000000-0005-0000-0000-0000824B0000}"/>
    <cellStyle name="CustomizationCells 2 2 4 5 4" xfId="17694" xr:uid="{00000000-0005-0000-0000-0000834B0000}"/>
    <cellStyle name="CustomizationCells 2 2 4 5 5" xfId="21624" xr:uid="{00000000-0005-0000-0000-0000844B0000}"/>
    <cellStyle name="CustomizationCells 2 2 4 5 6" xfId="25650" xr:uid="{00000000-0005-0000-0000-0000854B0000}"/>
    <cellStyle name="CustomizationCells 2 2 4 5 7" xfId="29639" xr:uid="{00000000-0005-0000-0000-0000864B0000}"/>
    <cellStyle name="CustomizationCells 2 2 4 5 8" xfId="33470" xr:uid="{00000000-0005-0000-0000-0000874B0000}"/>
    <cellStyle name="CustomizationCells 2 2 4 5 9" xfId="37361" xr:uid="{00000000-0005-0000-0000-0000884B0000}"/>
    <cellStyle name="CustomizationCells 2 2 4 6" xfId="3354" xr:uid="{00000000-0005-0000-0000-0000894B0000}"/>
    <cellStyle name="CustomizationCells 2 2 4 6 10" xfId="40383" xr:uid="{00000000-0005-0000-0000-00008A4B0000}"/>
    <cellStyle name="CustomizationCells 2 2 4 6 2" xfId="8889" xr:uid="{00000000-0005-0000-0000-00008B4B0000}"/>
    <cellStyle name="CustomizationCells 2 2 4 6 3" xfId="12805" xr:uid="{00000000-0005-0000-0000-00008C4B0000}"/>
    <cellStyle name="CustomizationCells 2 2 4 6 4" xfId="16898" xr:uid="{00000000-0005-0000-0000-00008D4B0000}"/>
    <cellStyle name="CustomizationCells 2 2 4 6 5" xfId="20841" xr:uid="{00000000-0005-0000-0000-00008E4B0000}"/>
    <cellStyle name="CustomizationCells 2 2 4 6 6" xfId="24859" xr:uid="{00000000-0005-0000-0000-00008F4B0000}"/>
    <cellStyle name="CustomizationCells 2 2 4 6 7" xfId="28863" xr:uid="{00000000-0005-0000-0000-0000904B0000}"/>
    <cellStyle name="CustomizationCells 2 2 4 6 8" xfId="32686" xr:uid="{00000000-0005-0000-0000-0000914B0000}"/>
    <cellStyle name="CustomizationCells 2 2 4 6 9" xfId="36593" xr:uid="{00000000-0005-0000-0000-0000924B0000}"/>
    <cellStyle name="CustomizationCells 2 2 4 7" xfId="5769" xr:uid="{00000000-0005-0000-0000-0000934B0000}"/>
    <cellStyle name="CustomizationCells 2 2 4 7 10" xfId="42751" xr:uid="{00000000-0005-0000-0000-0000944B0000}"/>
    <cellStyle name="CustomizationCells 2 2 4 7 2" xfId="11297" xr:uid="{00000000-0005-0000-0000-0000954B0000}"/>
    <cellStyle name="CustomizationCells 2 2 4 7 3" xfId="15202" xr:uid="{00000000-0005-0000-0000-0000964B0000}"/>
    <cellStyle name="CustomizationCells 2 2 4 7 4" xfId="19296" xr:uid="{00000000-0005-0000-0000-0000974B0000}"/>
    <cellStyle name="CustomizationCells 2 2 4 7 5" xfId="23224" xr:uid="{00000000-0005-0000-0000-0000984B0000}"/>
    <cellStyle name="CustomizationCells 2 2 4 7 6" xfId="27250" xr:uid="{00000000-0005-0000-0000-0000994B0000}"/>
    <cellStyle name="CustomizationCells 2 2 4 7 7" xfId="31239" xr:uid="{00000000-0005-0000-0000-00009A4B0000}"/>
    <cellStyle name="CustomizationCells 2 2 4 7 8" xfId="35070" xr:uid="{00000000-0005-0000-0000-00009B4B0000}"/>
    <cellStyle name="CustomizationCells 2 2 4 7 9" xfId="38961" xr:uid="{00000000-0005-0000-0000-00009C4B0000}"/>
    <cellStyle name="CustomizationCells 2 2 4 8" xfId="7822" xr:uid="{00000000-0005-0000-0000-00009D4B0000}"/>
    <cellStyle name="CustomizationCells 2 2 4 9" xfId="15935" xr:uid="{00000000-0005-0000-0000-00009E4B0000}"/>
    <cellStyle name="CustomizationCells 2 2 5" xfId="391" xr:uid="{00000000-0005-0000-0000-00009F4B0000}"/>
    <cellStyle name="CustomizationCells 2 2 5 10" xfId="6586" xr:uid="{00000000-0005-0000-0000-0000A04B0000}"/>
    <cellStyle name="CustomizationCells 2 2 5 11" xfId="20094" xr:uid="{00000000-0005-0000-0000-0000A14B0000}"/>
    <cellStyle name="CustomizationCells 2 2 5 2" xfId="392" xr:uid="{00000000-0005-0000-0000-0000A24B0000}"/>
    <cellStyle name="CustomizationCells 2 2 5 2 10" xfId="20093" xr:uid="{00000000-0005-0000-0000-0000A34B0000}"/>
    <cellStyle name="CustomizationCells 2 2 5 2 2" xfId="2845" xr:uid="{00000000-0005-0000-0000-0000A44B0000}"/>
    <cellStyle name="CustomizationCells 2 2 5 2 2 10" xfId="28354" xr:uid="{00000000-0005-0000-0000-0000A54B0000}"/>
    <cellStyle name="CustomizationCells 2 2 5 2 2 11" xfId="32177" xr:uid="{00000000-0005-0000-0000-0000A64B0000}"/>
    <cellStyle name="CustomizationCells 2 2 5 2 2 12" xfId="36084" xr:uid="{00000000-0005-0000-0000-0000A74B0000}"/>
    <cellStyle name="CustomizationCells 2 2 5 2 2 13" xfId="39874" xr:uid="{00000000-0005-0000-0000-0000A84B0000}"/>
    <cellStyle name="CustomizationCells 2 2 5 2 2 2" xfId="5146" xr:uid="{00000000-0005-0000-0000-0000A94B0000}"/>
    <cellStyle name="CustomizationCells 2 2 5 2 2 2 10" xfId="42130" xr:uid="{00000000-0005-0000-0000-0000AA4B0000}"/>
    <cellStyle name="CustomizationCells 2 2 5 2 2 2 2" xfId="10674" xr:uid="{00000000-0005-0000-0000-0000AB4B0000}"/>
    <cellStyle name="CustomizationCells 2 2 5 2 2 2 3" xfId="14581" xr:uid="{00000000-0005-0000-0000-0000AC4B0000}"/>
    <cellStyle name="CustomizationCells 2 2 5 2 2 2 4" xfId="18673" xr:uid="{00000000-0005-0000-0000-0000AD4B0000}"/>
    <cellStyle name="CustomizationCells 2 2 5 2 2 2 5" xfId="22603" xr:uid="{00000000-0005-0000-0000-0000AE4B0000}"/>
    <cellStyle name="CustomizationCells 2 2 5 2 2 2 6" xfId="26629" xr:uid="{00000000-0005-0000-0000-0000AF4B0000}"/>
    <cellStyle name="CustomizationCells 2 2 5 2 2 2 7" xfId="30618" xr:uid="{00000000-0005-0000-0000-0000B04B0000}"/>
    <cellStyle name="CustomizationCells 2 2 5 2 2 2 8" xfId="34449" xr:uid="{00000000-0005-0000-0000-0000B14B0000}"/>
    <cellStyle name="CustomizationCells 2 2 5 2 2 2 9" xfId="38340" xr:uid="{00000000-0005-0000-0000-0000B24B0000}"/>
    <cellStyle name="CustomizationCells 2 2 5 2 2 3" xfId="4518" xr:uid="{00000000-0005-0000-0000-0000B34B0000}"/>
    <cellStyle name="CustomizationCells 2 2 5 2 2 3 10" xfId="41502" xr:uid="{00000000-0005-0000-0000-0000B44B0000}"/>
    <cellStyle name="CustomizationCells 2 2 5 2 2 3 2" xfId="10046" xr:uid="{00000000-0005-0000-0000-0000B54B0000}"/>
    <cellStyle name="CustomizationCells 2 2 5 2 2 3 3" xfId="13953" xr:uid="{00000000-0005-0000-0000-0000B64B0000}"/>
    <cellStyle name="CustomizationCells 2 2 5 2 2 3 4" xfId="18045" xr:uid="{00000000-0005-0000-0000-0000B74B0000}"/>
    <cellStyle name="CustomizationCells 2 2 5 2 2 3 5" xfId="21975" xr:uid="{00000000-0005-0000-0000-0000B84B0000}"/>
    <cellStyle name="CustomizationCells 2 2 5 2 2 3 6" xfId="26001" xr:uid="{00000000-0005-0000-0000-0000B94B0000}"/>
    <cellStyle name="CustomizationCells 2 2 5 2 2 3 7" xfId="29990" xr:uid="{00000000-0005-0000-0000-0000BA4B0000}"/>
    <cellStyle name="CustomizationCells 2 2 5 2 2 3 8" xfId="33821" xr:uid="{00000000-0005-0000-0000-0000BB4B0000}"/>
    <cellStyle name="CustomizationCells 2 2 5 2 2 3 9" xfId="37712" xr:uid="{00000000-0005-0000-0000-0000BC4B0000}"/>
    <cellStyle name="CustomizationCells 2 2 5 2 2 4" xfId="6227" xr:uid="{00000000-0005-0000-0000-0000BD4B0000}"/>
    <cellStyle name="CustomizationCells 2 2 5 2 2 4 10" xfId="43205" xr:uid="{00000000-0005-0000-0000-0000BE4B0000}"/>
    <cellStyle name="CustomizationCells 2 2 5 2 2 4 2" xfId="11756" xr:uid="{00000000-0005-0000-0000-0000BF4B0000}"/>
    <cellStyle name="CustomizationCells 2 2 5 2 2 4 3" xfId="15660" xr:uid="{00000000-0005-0000-0000-0000C04B0000}"/>
    <cellStyle name="CustomizationCells 2 2 5 2 2 4 4" xfId="19754" xr:uid="{00000000-0005-0000-0000-0000C14B0000}"/>
    <cellStyle name="CustomizationCells 2 2 5 2 2 4 5" xfId="23681" xr:uid="{00000000-0005-0000-0000-0000C24B0000}"/>
    <cellStyle name="CustomizationCells 2 2 5 2 2 4 6" xfId="27708" xr:uid="{00000000-0005-0000-0000-0000C34B0000}"/>
    <cellStyle name="CustomizationCells 2 2 5 2 2 4 7" xfId="31693" xr:uid="{00000000-0005-0000-0000-0000C44B0000}"/>
    <cellStyle name="CustomizationCells 2 2 5 2 2 4 8" xfId="35526" xr:uid="{00000000-0005-0000-0000-0000C54B0000}"/>
    <cellStyle name="CustomizationCells 2 2 5 2 2 4 9" xfId="39415" xr:uid="{00000000-0005-0000-0000-0000C64B0000}"/>
    <cellStyle name="CustomizationCells 2 2 5 2 2 5" xfId="8380" xr:uid="{00000000-0005-0000-0000-0000C74B0000}"/>
    <cellStyle name="CustomizationCells 2 2 5 2 2 6" xfId="12296" xr:uid="{00000000-0005-0000-0000-0000C84B0000}"/>
    <cellStyle name="CustomizationCells 2 2 5 2 2 7" xfId="16389" xr:uid="{00000000-0005-0000-0000-0000C94B0000}"/>
    <cellStyle name="CustomizationCells 2 2 5 2 2 8" xfId="20332" xr:uid="{00000000-0005-0000-0000-0000CA4B0000}"/>
    <cellStyle name="CustomizationCells 2 2 5 2 2 9" xfId="24350" xr:uid="{00000000-0005-0000-0000-0000CB4B0000}"/>
    <cellStyle name="CustomizationCells 2 2 5 2 3" xfId="3790" xr:uid="{00000000-0005-0000-0000-0000CC4B0000}"/>
    <cellStyle name="CustomizationCells 2 2 5 2 3 10" xfId="40774" xr:uid="{00000000-0005-0000-0000-0000CD4B0000}"/>
    <cellStyle name="CustomizationCells 2 2 5 2 3 2" xfId="9318" xr:uid="{00000000-0005-0000-0000-0000CE4B0000}"/>
    <cellStyle name="CustomizationCells 2 2 5 2 3 3" xfId="13225" xr:uid="{00000000-0005-0000-0000-0000CF4B0000}"/>
    <cellStyle name="CustomizationCells 2 2 5 2 3 4" xfId="17317" xr:uid="{00000000-0005-0000-0000-0000D04B0000}"/>
    <cellStyle name="CustomizationCells 2 2 5 2 3 5" xfId="21247" xr:uid="{00000000-0005-0000-0000-0000D14B0000}"/>
    <cellStyle name="CustomizationCells 2 2 5 2 3 6" xfId="25273" xr:uid="{00000000-0005-0000-0000-0000D24B0000}"/>
    <cellStyle name="CustomizationCells 2 2 5 2 3 7" xfId="29262" xr:uid="{00000000-0005-0000-0000-0000D34B0000}"/>
    <cellStyle name="CustomizationCells 2 2 5 2 3 8" xfId="33093" xr:uid="{00000000-0005-0000-0000-0000D44B0000}"/>
    <cellStyle name="CustomizationCells 2 2 5 2 3 9" xfId="36984" xr:uid="{00000000-0005-0000-0000-0000D54B0000}"/>
    <cellStyle name="CustomizationCells 2 2 5 2 4" xfId="4164" xr:uid="{00000000-0005-0000-0000-0000D64B0000}"/>
    <cellStyle name="CustomizationCells 2 2 5 2 4 10" xfId="41148" xr:uid="{00000000-0005-0000-0000-0000D74B0000}"/>
    <cellStyle name="CustomizationCells 2 2 5 2 4 2" xfId="9692" xr:uid="{00000000-0005-0000-0000-0000D84B0000}"/>
    <cellStyle name="CustomizationCells 2 2 5 2 4 3" xfId="13599" xr:uid="{00000000-0005-0000-0000-0000D94B0000}"/>
    <cellStyle name="CustomizationCells 2 2 5 2 4 4" xfId="17691" xr:uid="{00000000-0005-0000-0000-0000DA4B0000}"/>
    <cellStyle name="CustomizationCells 2 2 5 2 4 5" xfId="21621" xr:uid="{00000000-0005-0000-0000-0000DB4B0000}"/>
    <cellStyle name="CustomizationCells 2 2 5 2 4 6" xfId="25647" xr:uid="{00000000-0005-0000-0000-0000DC4B0000}"/>
    <cellStyle name="CustomizationCells 2 2 5 2 4 7" xfId="29636" xr:uid="{00000000-0005-0000-0000-0000DD4B0000}"/>
    <cellStyle name="CustomizationCells 2 2 5 2 4 8" xfId="33467" xr:uid="{00000000-0005-0000-0000-0000DE4B0000}"/>
    <cellStyle name="CustomizationCells 2 2 5 2 4 9" xfId="37358" xr:uid="{00000000-0005-0000-0000-0000DF4B0000}"/>
    <cellStyle name="CustomizationCells 2 2 5 2 5" xfId="3357" xr:uid="{00000000-0005-0000-0000-0000E04B0000}"/>
    <cellStyle name="CustomizationCells 2 2 5 2 5 10" xfId="40386" xr:uid="{00000000-0005-0000-0000-0000E14B0000}"/>
    <cellStyle name="CustomizationCells 2 2 5 2 5 2" xfId="8892" xr:uid="{00000000-0005-0000-0000-0000E24B0000}"/>
    <cellStyle name="CustomizationCells 2 2 5 2 5 3" xfId="12808" xr:uid="{00000000-0005-0000-0000-0000E34B0000}"/>
    <cellStyle name="CustomizationCells 2 2 5 2 5 4" xfId="16901" xr:uid="{00000000-0005-0000-0000-0000E44B0000}"/>
    <cellStyle name="CustomizationCells 2 2 5 2 5 5" xfId="20844" xr:uid="{00000000-0005-0000-0000-0000E54B0000}"/>
    <cellStyle name="CustomizationCells 2 2 5 2 5 6" xfId="24862" xr:uid="{00000000-0005-0000-0000-0000E64B0000}"/>
    <cellStyle name="CustomizationCells 2 2 5 2 5 7" xfId="28866" xr:uid="{00000000-0005-0000-0000-0000E74B0000}"/>
    <cellStyle name="CustomizationCells 2 2 5 2 5 8" xfId="32689" xr:uid="{00000000-0005-0000-0000-0000E84B0000}"/>
    <cellStyle name="CustomizationCells 2 2 5 2 5 9" xfId="36596" xr:uid="{00000000-0005-0000-0000-0000E94B0000}"/>
    <cellStyle name="CustomizationCells 2 2 5 2 6" xfId="5772" xr:uid="{00000000-0005-0000-0000-0000EA4B0000}"/>
    <cellStyle name="CustomizationCells 2 2 5 2 6 10" xfId="42754" xr:uid="{00000000-0005-0000-0000-0000EB4B0000}"/>
    <cellStyle name="CustomizationCells 2 2 5 2 6 2" xfId="11300" xr:uid="{00000000-0005-0000-0000-0000EC4B0000}"/>
    <cellStyle name="CustomizationCells 2 2 5 2 6 3" xfId="15205" xr:uid="{00000000-0005-0000-0000-0000ED4B0000}"/>
    <cellStyle name="CustomizationCells 2 2 5 2 6 4" xfId="19299" xr:uid="{00000000-0005-0000-0000-0000EE4B0000}"/>
    <cellStyle name="CustomizationCells 2 2 5 2 6 5" xfId="23227" xr:uid="{00000000-0005-0000-0000-0000EF4B0000}"/>
    <cellStyle name="CustomizationCells 2 2 5 2 6 6" xfId="27253" xr:uid="{00000000-0005-0000-0000-0000F04B0000}"/>
    <cellStyle name="CustomizationCells 2 2 5 2 6 7" xfId="31242" xr:uid="{00000000-0005-0000-0000-0000F14B0000}"/>
    <cellStyle name="CustomizationCells 2 2 5 2 6 8" xfId="35073" xr:uid="{00000000-0005-0000-0000-0000F24B0000}"/>
    <cellStyle name="CustomizationCells 2 2 5 2 6 9" xfId="38964" xr:uid="{00000000-0005-0000-0000-0000F34B0000}"/>
    <cellStyle name="CustomizationCells 2 2 5 2 7" xfId="7819" xr:uid="{00000000-0005-0000-0000-0000F44B0000}"/>
    <cellStyle name="CustomizationCells 2 2 5 2 8" xfId="15932" xr:uid="{00000000-0005-0000-0000-0000F54B0000}"/>
    <cellStyle name="CustomizationCells 2 2 5 2 9" xfId="6587" xr:uid="{00000000-0005-0000-0000-0000F64B0000}"/>
    <cellStyle name="CustomizationCells 2 2 5 3" xfId="2844" xr:uid="{00000000-0005-0000-0000-0000F74B0000}"/>
    <cellStyle name="CustomizationCells 2 2 5 3 10" xfId="28353" xr:uid="{00000000-0005-0000-0000-0000F84B0000}"/>
    <cellStyle name="CustomizationCells 2 2 5 3 11" xfId="32176" xr:uid="{00000000-0005-0000-0000-0000F94B0000}"/>
    <cellStyle name="CustomizationCells 2 2 5 3 12" xfId="36083" xr:uid="{00000000-0005-0000-0000-0000FA4B0000}"/>
    <cellStyle name="CustomizationCells 2 2 5 3 13" xfId="39873" xr:uid="{00000000-0005-0000-0000-0000FB4B0000}"/>
    <cellStyle name="CustomizationCells 2 2 5 3 2" xfId="5145" xr:uid="{00000000-0005-0000-0000-0000FC4B0000}"/>
    <cellStyle name="CustomizationCells 2 2 5 3 2 10" xfId="42129" xr:uid="{00000000-0005-0000-0000-0000FD4B0000}"/>
    <cellStyle name="CustomizationCells 2 2 5 3 2 2" xfId="10673" xr:uid="{00000000-0005-0000-0000-0000FE4B0000}"/>
    <cellStyle name="CustomizationCells 2 2 5 3 2 3" xfId="14580" xr:uid="{00000000-0005-0000-0000-0000FF4B0000}"/>
    <cellStyle name="CustomizationCells 2 2 5 3 2 4" xfId="18672" xr:uid="{00000000-0005-0000-0000-0000004C0000}"/>
    <cellStyle name="CustomizationCells 2 2 5 3 2 5" xfId="22602" xr:uid="{00000000-0005-0000-0000-0000014C0000}"/>
    <cellStyle name="CustomizationCells 2 2 5 3 2 6" xfId="26628" xr:uid="{00000000-0005-0000-0000-0000024C0000}"/>
    <cellStyle name="CustomizationCells 2 2 5 3 2 7" xfId="30617" xr:uid="{00000000-0005-0000-0000-0000034C0000}"/>
    <cellStyle name="CustomizationCells 2 2 5 3 2 8" xfId="34448" xr:uid="{00000000-0005-0000-0000-0000044C0000}"/>
    <cellStyle name="CustomizationCells 2 2 5 3 2 9" xfId="38339" xr:uid="{00000000-0005-0000-0000-0000054C0000}"/>
    <cellStyle name="CustomizationCells 2 2 5 3 3" xfId="4517" xr:uid="{00000000-0005-0000-0000-0000064C0000}"/>
    <cellStyle name="CustomizationCells 2 2 5 3 3 10" xfId="41501" xr:uid="{00000000-0005-0000-0000-0000074C0000}"/>
    <cellStyle name="CustomizationCells 2 2 5 3 3 2" xfId="10045" xr:uid="{00000000-0005-0000-0000-0000084C0000}"/>
    <cellStyle name="CustomizationCells 2 2 5 3 3 3" xfId="13952" xr:uid="{00000000-0005-0000-0000-0000094C0000}"/>
    <cellStyle name="CustomizationCells 2 2 5 3 3 4" xfId="18044" xr:uid="{00000000-0005-0000-0000-00000A4C0000}"/>
    <cellStyle name="CustomizationCells 2 2 5 3 3 5" xfId="21974" xr:uid="{00000000-0005-0000-0000-00000B4C0000}"/>
    <cellStyle name="CustomizationCells 2 2 5 3 3 6" xfId="26000" xr:uid="{00000000-0005-0000-0000-00000C4C0000}"/>
    <cellStyle name="CustomizationCells 2 2 5 3 3 7" xfId="29989" xr:uid="{00000000-0005-0000-0000-00000D4C0000}"/>
    <cellStyle name="CustomizationCells 2 2 5 3 3 8" xfId="33820" xr:uid="{00000000-0005-0000-0000-00000E4C0000}"/>
    <cellStyle name="CustomizationCells 2 2 5 3 3 9" xfId="37711" xr:uid="{00000000-0005-0000-0000-00000F4C0000}"/>
    <cellStyle name="CustomizationCells 2 2 5 3 4" xfId="6226" xr:uid="{00000000-0005-0000-0000-0000104C0000}"/>
    <cellStyle name="CustomizationCells 2 2 5 3 4 10" xfId="43204" xr:uid="{00000000-0005-0000-0000-0000114C0000}"/>
    <cellStyle name="CustomizationCells 2 2 5 3 4 2" xfId="11755" xr:uid="{00000000-0005-0000-0000-0000124C0000}"/>
    <cellStyle name="CustomizationCells 2 2 5 3 4 3" xfId="15659" xr:uid="{00000000-0005-0000-0000-0000134C0000}"/>
    <cellStyle name="CustomizationCells 2 2 5 3 4 4" xfId="19753" xr:uid="{00000000-0005-0000-0000-0000144C0000}"/>
    <cellStyle name="CustomizationCells 2 2 5 3 4 5" xfId="23680" xr:uid="{00000000-0005-0000-0000-0000154C0000}"/>
    <cellStyle name="CustomizationCells 2 2 5 3 4 6" xfId="27707" xr:uid="{00000000-0005-0000-0000-0000164C0000}"/>
    <cellStyle name="CustomizationCells 2 2 5 3 4 7" xfId="31692" xr:uid="{00000000-0005-0000-0000-0000174C0000}"/>
    <cellStyle name="CustomizationCells 2 2 5 3 4 8" xfId="35525" xr:uid="{00000000-0005-0000-0000-0000184C0000}"/>
    <cellStyle name="CustomizationCells 2 2 5 3 4 9" xfId="39414" xr:uid="{00000000-0005-0000-0000-0000194C0000}"/>
    <cellStyle name="CustomizationCells 2 2 5 3 5" xfId="8379" xr:uid="{00000000-0005-0000-0000-00001A4C0000}"/>
    <cellStyle name="CustomizationCells 2 2 5 3 6" xfId="12295" xr:uid="{00000000-0005-0000-0000-00001B4C0000}"/>
    <cellStyle name="CustomizationCells 2 2 5 3 7" xfId="16388" xr:uid="{00000000-0005-0000-0000-00001C4C0000}"/>
    <cellStyle name="CustomizationCells 2 2 5 3 8" xfId="20331" xr:uid="{00000000-0005-0000-0000-00001D4C0000}"/>
    <cellStyle name="CustomizationCells 2 2 5 3 9" xfId="24349" xr:uid="{00000000-0005-0000-0000-00001E4C0000}"/>
    <cellStyle name="CustomizationCells 2 2 5 4" xfId="3789" xr:uid="{00000000-0005-0000-0000-00001F4C0000}"/>
    <cellStyle name="CustomizationCells 2 2 5 4 10" xfId="40773" xr:uid="{00000000-0005-0000-0000-0000204C0000}"/>
    <cellStyle name="CustomizationCells 2 2 5 4 2" xfId="9317" xr:uid="{00000000-0005-0000-0000-0000214C0000}"/>
    <cellStyle name="CustomizationCells 2 2 5 4 3" xfId="13224" xr:uid="{00000000-0005-0000-0000-0000224C0000}"/>
    <cellStyle name="CustomizationCells 2 2 5 4 4" xfId="17316" xr:uid="{00000000-0005-0000-0000-0000234C0000}"/>
    <cellStyle name="CustomizationCells 2 2 5 4 5" xfId="21246" xr:uid="{00000000-0005-0000-0000-0000244C0000}"/>
    <cellStyle name="CustomizationCells 2 2 5 4 6" xfId="25272" xr:uid="{00000000-0005-0000-0000-0000254C0000}"/>
    <cellStyle name="CustomizationCells 2 2 5 4 7" xfId="29261" xr:uid="{00000000-0005-0000-0000-0000264C0000}"/>
    <cellStyle name="CustomizationCells 2 2 5 4 8" xfId="33092" xr:uid="{00000000-0005-0000-0000-0000274C0000}"/>
    <cellStyle name="CustomizationCells 2 2 5 4 9" xfId="36983" xr:uid="{00000000-0005-0000-0000-0000284C0000}"/>
    <cellStyle name="CustomizationCells 2 2 5 5" xfId="4165" xr:uid="{00000000-0005-0000-0000-0000294C0000}"/>
    <cellStyle name="CustomizationCells 2 2 5 5 10" xfId="41149" xr:uid="{00000000-0005-0000-0000-00002A4C0000}"/>
    <cellStyle name="CustomizationCells 2 2 5 5 2" xfId="9693" xr:uid="{00000000-0005-0000-0000-00002B4C0000}"/>
    <cellStyle name="CustomizationCells 2 2 5 5 3" xfId="13600" xr:uid="{00000000-0005-0000-0000-00002C4C0000}"/>
    <cellStyle name="CustomizationCells 2 2 5 5 4" xfId="17692" xr:uid="{00000000-0005-0000-0000-00002D4C0000}"/>
    <cellStyle name="CustomizationCells 2 2 5 5 5" xfId="21622" xr:uid="{00000000-0005-0000-0000-00002E4C0000}"/>
    <cellStyle name="CustomizationCells 2 2 5 5 6" xfId="25648" xr:uid="{00000000-0005-0000-0000-00002F4C0000}"/>
    <cellStyle name="CustomizationCells 2 2 5 5 7" xfId="29637" xr:uid="{00000000-0005-0000-0000-0000304C0000}"/>
    <cellStyle name="CustomizationCells 2 2 5 5 8" xfId="33468" xr:uid="{00000000-0005-0000-0000-0000314C0000}"/>
    <cellStyle name="CustomizationCells 2 2 5 5 9" xfId="37359" xr:uid="{00000000-0005-0000-0000-0000324C0000}"/>
    <cellStyle name="CustomizationCells 2 2 5 6" xfId="3356" xr:uid="{00000000-0005-0000-0000-0000334C0000}"/>
    <cellStyle name="CustomizationCells 2 2 5 6 10" xfId="40385" xr:uid="{00000000-0005-0000-0000-0000344C0000}"/>
    <cellStyle name="CustomizationCells 2 2 5 6 2" xfId="8891" xr:uid="{00000000-0005-0000-0000-0000354C0000}"/>
    <cellStyle name="CustomizationCells 2 2 5 6 3" xfId="12807" xr:uid="{00000000-0005-0000-0000-0000364C0000}"/>
    <cellStyle name="CustomizationCells 2 2 5 6 4" xfId="16900" xr:uid="{00000000-0005-0000-0000-0000374C0000}"/>
    <cellStyle name="CustomizationCells 2 2 5 6 5" xfId="20843" xr:uid="{00000000-0005-0000-0000-0000384C0000}"/>
    <cellStyle name="CustomizationCells 2 2 5 6 6" xfId="24861" xr:uid="{00000000-0005-0000-0000-0000394C0000}"/>
    <cellStyle name="CustomizationCells 2 2 5 6 7" xfId="28865" xr:uid="{00000000-0005-0000-0000-00003A4C0000}"/>
    <cellStyle name="CustomizationCells 2 2 5 6 8" xfId="32688" xr:uid="{00000000-0005-0000-0000-00003B4C0000}"/>
    <cellStyle name="CustomizationCells 2 2 5 6 9" xfId="36595" xr:uid="{00000000-0005-0000-0000-00003C4C0000}"/>
    <cellStyle name="CustomizationCells 2 2 5 7" xfId="5771" xr:uid="{00000000-0005-0000-0000-00003D4C0000}"/>
    <cellStyle name="CustomizationCells 2 2 5 7 10" xfId="42753" xr:uid="{00000000-0005-0000-0000-00003E4C0000}"/>
    <cellStyle name="CustomizationCells 2 2 5 7 2" xfId="11299" xr:uid="{00000000-0005-0000-0000-00003F4C0000}"/>
    <cellStyle name="CustomizationCells 2 2 5 7 3" xfId="15204" xr:uid="{00000000-0005-0000-0000-0000404C0000}"/>
    <cellStyle name="CustomizationCells 2 2 5 7 4" xfId="19298" xr:uid="{00000000-0005-0000-0000-0000414C0000}"/>
    <cellStyle name="CustomizationCells 2 2 5 7 5" xfId="23226" xr:uid="{00000000-0005-0000-0000-0000424C0000}"/>
    <cellStyle name="CustomizationCells 2 2 5 7 6" xfId="27252" xr:uid="{00000000-0005-0000-0000-0000434C0000}"/>
    <cellStyle name="CustomizationCells 2 2 5 7 7" xfId="31241" xr:uid="{00000000-0005-0000-0000-0000444C0000}"/>
    <cellStyle name="CustomizationCells 2 2 5 7 8" xfId="35072" xr:uid="{00000000-0005-0000-0000-0000454C0000}"/>
    <cellStyle name="CustomizationCells 2 2 5 7 9" xfId="38963" xr:uid="{00000000-0005-0000-0000-0000464C0000}"/>
    <cellStyle name="CustomizationCells 2 2 5 8" xfId="7820" xr:uid="{00000000-0005-0000-0000-0000474C0000}"/>
    <cellStyle name="CustomizationCells 2 2 5 9" xfId="15933" xr:uid="{00000000-0005-0000-0000-0000484C0000}"/>
    <cellStyle name="CustomizationCells 2 2 6" xfId="2836" xr:uid="{00000000-0005-0000-0000-0000494C0000}"/>
    <cellStyle name="CustomizationCells 2 2 6 10" xfId="28345" xr:uid="{00000000-0005-0000-0000-00004A4C0000}"/>
    <cellStyle name="CustomizationCells 2 2 6 11" xfId="32168" xr:uid="{00000000-0005-0000-0000-00004B4C0000}"/>
    <cellStyle name="CustomizationCells 2 2 6 12" xfId="36075" xr:uid="{00000000-0005-0000-0000-00004C4C0000}"/>
    <cellStyle name="CustomizationCells 2 2 6 13" xfId="39865" xr:uid="{00000000-0005-0000-0000-00004D4C0000}"/>
    <cellStyle name="CustomizationCells 2 2 6 2" xfId="5137" xr:uid="{00000000-0005-0000-0000-00004E4C0000}"/>
    <cellStyle name="CustomizationCells 2 2 6 2 10" xfId="42121" xr:uid="{00000000-0005-0000-0000-00004F4C0000}"/>
    <cellStyle name="CustomizationCells 2 2 6 2 2" xfId="10665" xr:uid="{00000000-0005-0000-0000-0000504C0000}"/>
    <cellStyle name="CustomizationCells 2 2 6 2 3" xfId="14572" xr:uid="{00000000-0005-0000-0000-0000514C0000}"/>
    <cellStyle name="CustomizationCells 2 2 6 2 4" xfId="18664" xr:uid="{00000000-0005-0000-0000-0000524C0000}"/>
    <cellStyle name="CustomizationCells 2 2 6 2 5" xfId="22594" xr:uid="{00000000-0005-0000-0000-0000534C0000}"/>
    <cellStyle name="CustomizationCells 2 2 6 2 6" xfId="26620" xr:uid="{00000000-0005-0000-0000-0000544C0000}"/>
    <cellStyle name="CustomizationCells 2 2 6 2 7" xfId="30609" xr:uid="{00000000-0005-0000-0000-0000554C0000}"/>
    <cellStyle name="CustomizationCells 2 2 6 2 8" xfId="34440" xr:uid="{00000000-0005-0000-0000-0000564C0000}"/>
    <cellStyle name="CustomizationCells 2 2 6 2 9" xfId="38331" xr:uid="{00000000-0005-0000-0000-0000574C0000}"/>
    <cellStyle name="CustomizationCells 2 2 6 3" xfId="4509" xr:uid="{00000000-0005-0000-0000-0000584C0000}"/>
    <cellStyle name="CustomizationCells 2 2 6 3 10" xfId="41493" xr:uid="{00000000-0005-0000-0000-0000594C0000}"/>
    <cellStyle name="CustomizationCells 2 2 6 3 2" xfId="10037" xr:uid="{00000000-0005-0000-0000-00005A4C0000}"/>
    <cellStyle name="CustomizationCells 2 2 6 3 3" xfId="13944" xr:uid="{00000000-0005-0000-0000-00005B4C0000}"/>
    <cellStyle name="CustomizationCells 2 2 6 3 4" xfId="18036" xr:uid="{00000000-0005-0000-0000-00005C4C0000}"/>
    <cellStyle name="CustomizationCells 2 2 6 3 5" xfId="21966" xr:uid="{00000000-0005-0000-0000-00005D4C0000}"/>
    <cellStyle name="CustomizationCells 2 2 6 3 6" xfId="25992" xr:uid="{00000000-0005-0000-0000-00005E4C0000}"/>
    <cellStyle name="CustomizationCells 2 2 6 3 7" xfId="29981" xr:uid="{00000000-0005-0000-0000-00005F4C0000}"/>
    <cellStyle name="CustomizationCells 2 2 6 3 8" xfId="33812" xr:uid="{00000000-0005-0000-0000-0000604C0000}"/>
    <cellStyle name="CustomizationCells 2 2 6 3 9" xfId="37703" xr:uid="{00000000-0005-0000-0000-0000614C0000}"/>
    <cellStyle name="CustomizationCells 2 2 6 4" xfId="6218" xr:uid="{00000000-0005-0000-0000-0000624C0000}"/>
    <cellStyle name="CustomizationCells 2 2 6 4 10" xfId="43196" xr:uid="{00000000-0005-0000-0000-0000634C0000}"/>
    <cellStyle name="CustomizationCells 2 2 6 4 2" xfId="11747" xr:uid="{00000000-0005-0000-0000-0000644C0000}"/>
    <cellStyle name="CustomizationCells 2 2 6 4 3" xfId="15651" xr:uid="{00000000-0005-0000-0000-0000654C0000}"/>
    <cellStyle name="CustomizationCells 2 2 6 4 4" xfId="19745" xr:uid="{00000000-0005-0000-0000-0000664C0000}"/>
    <cellStyle name="CustomizationCells 2 2 6 4 5" xfId="23672" xr:uid="{00000000-0005-0000-0000-0000674C0000}"/>
    <cellStyle name="CustomizationCells 2 2 6 4 6" xfId="27699" xr:uid="{00000000-0005-0000-0000-0000684C0000}"/>
    <cellStyle name="CustomizationCells 2 2 6 4 7" xfId="31684" xr:uid="{00000000-0005-0000-0000-0000694C0000}"/>
    <cellStyle name="CustomizationCells 2 2 6 4 8" xfId="35517" xr:uid="{00000000-0005-0000-0000-00006A4C0000}"/>
    <cellStyle name="CustomizationCells 2 2 6 4 9" xfId="39406" xr:uid="{00000000-0005-0000-0000-00006B4C0000}"/>
    <cellStyle name="CustomizationCells 2 2 6 5" xfId="8371" xr:uid="{00000000-0005-0000-0000-00006C4C0000}"/>
    <cellStyle name="CustomizationCells 2 2 6 6" xfId="12287" xr:uid="{00000000-0005-0000-0000-00006D4C0000}"/>
    <cellStyle name="CustomizationCells 2 2 6 7" xfId="16380" xr:uid="{00000000-0005-0000-0000-00006E4C0000}"/>
    <cellStyle name="CustomizationCells 2 2 6 8" xfId="20323" xr:uid="{00000000-0005-0000-0000-00006F4C0000}"/>
    <cellStyle name="CustomizationCells 2 2 6 9" xfId="24341" xr:uid="{00000000-0005-0000-0000-0000704C0000}"/>
    <cellStyle name="CustomizationCells 2 2 7" xfId="3781" xr:uid="{00000000-0005-0000-0000-0000714C0000}"/>
    <cellStyle name="CustomizationCells 2 2 7 10" xfId="40765" xr:uid="{00000000-0005-0000-0000-0000724C0000}"/>
    <cellStyle name="CustomizationCells 2 2 7 2" xfId="9309" xr:uid="{00000000-0005-0000-0000-0000734C0000}"/>
    <cellStyle name="CustomizationCells 2 2 7 3" xfId="13216" xr:uid="{00000000-0005-0000-0000-0000744C0000}"/>
    <cellStyle name="CustomizationCells 2 2 7 4" xfId="17308" xr:uid="{00000000-0005-0000-0000-0000754C0000}"/>
    <cellStyle name="CustomizationCells 2 2 7 5" xfId="21238" xr:uid="{00000000-0005-0000-0000-0000764C0000}"/>
    <cellStyle name="CustomizationCells 2 2 7 6" xfId="25264" xr:uid="{00000000-0005-0000-0000-0000774C0000}"/>
    <cellStyle name="CustomizationCells 2 2 7 7" xfId="29253" xr:uid="{00000000-0005-0000-0000-0000784C0000}"/>
    <cellStyle name="CustomizationCells 2 2 7 8" xfId="33084" xr:uid="{00000000-0005-0000-0000-0000794C0000}"/>
    <cellStyle name="CustomizationCells 2 2 7 9" xfId="36975" xr:uid="{00000000-0005-0000-0000-00007A4C0000}"/>
    <cellStyle name="CustomizationCells 2 2 8" xfId="4173" xr:uid="{00000000-0005-0000-0000-00007B4C0000}"/>
    <cellStyle name="CustomizationCells 2 2 8 10" xfId="41157" xr:uid="{00000000-0005-0000-0000-00007C4C0000}"/>
    <cellStyle name="CustomizationCells 2 2 8 2" xfId="9701" xr:uid="{00000000-0005-0000-0000-00007D4C0000}"/>
    <cellStyle name="CustomizationCells 2 2 8 3" xfId="13608" xr:uid="{00000000-0005-0000-0000-00007E4C0000}"/>
    <cellStyle name="CustomizationCells 2 2 8 4" xfId="17700" xr:uid="{00000000-0005-0000-0000-00007F4C0000}"/>
    <cellStyle name="CustomizationCells 2 2 8 5" xfId="21630" xr:uid="{00000000-0005-0000-0000-0000804C0000}"/>
    <cellStyle name="CustomizationCells 2 2 8 6" xfId="25656" xr:uid="{00000000-0005-0000-0000-0000814C0000}"/>
    <cellStyle name="CustomizationCells 2 2 8 7" xfId="29645" xr:uid="{00000000-0005-0000-0000-0000824C0000}"/>
    <cellStyle name="CustomizationCells 2 2 8 8" xfId="33476" xr:uid="{00000000-0005-0000-0000-0000834C0000}"/>
    <cellStyle name="CustomizationCells 2 2 8 9" xfId="37367" xr:uid="{00000000-0005-0000-0000-0000844C0000}"/>
    <cellStyle name="CustomizationCells 2 2 9" xfId="3348" xr:uid="{00000000-0005-0000-0000-0000854C0000}"/>
    <cellStyle name="CustomizationCells 2 2 9 10" xfId="40377" xr:uid="{00000000-0005-0000-0000-0000864C0000}"/>
    <cellStyle name="CustomizationCells 2 2 9 2" xfId="8883" xr:uid="{00000000-0005-0000-0000-0000874C0000}"/>
    <cellStyle name="CustomizationCells 2 2 9 3" xfId="12799" xr:uid="{00000000-0005-0000-0000-0000884C0000}"/>
    <cellStyle name="CustomizationCells 2 2 9 4" xfId="16892" xr:uid="{00000000-0005-0000-0000-0000894C0000}"/>
    <cellStyle name="CustomizationCells 2 2 9 5" xfId="20835" xr:uid="{00000000-0005-0000-0000-00008A4C0000}"/>
    <cellStyle name="CustomizationCells 2 2 9 6" xfId="24853" xr:uid="{00000000-0005-0000-0000-00008B4C0000}"/>
    <cellStyle name="CustomizationCells 2 2 9 7" xfId="28857" xr:uid="{00000000-0005-0000-0000-00008C4C0000}"/>
    <cellStyle name="CustomizationCells 2 2 9 8" xfId="32680" xr:uid="{00000000-0005-0000-0000-00008D4C0000}"/>
    <cellStyle name="CustomizationCells 2 2 9 9" xfId="36587" xr:uid="{00000000-0005-0000-0000-00008E4C0000}"/>
    <cellStyle name="CustomizationCells 2 3" xfId="2835" xr:uid="{00000000-0005-0000-0000-00008F4C0000}"/>
    <cellStyle name="CustomizationCells 2 3 10" xfId="28344" xr:uid="{00000000-0005-0000-0000-0000904C0000}"/>
    <cellStyle name="CustomizationCells 2 3 11" xfId="32167" xr:uid="{00000000-0005-0000-0000-0000914C0000}"/>
    <cellStyle name="CustomizationCells 2 3 12" xfId="36074" xr:uid="{00000000-0005-0000-0000-0000924C0000}"/>
    <cellStyle name="CustomizationCells 2 3 13" xfId="39864" xr:uid="{00000000-0005-0000-0000-0000934C0000}"/>
    <cellStyle name="CustomizationCells 2 3 2" xfId="5136" xr:uid="{00000000-0005-0000-0000-0000944C0000}"/>
    <cellStyle name="CustomizationCells 2 3 2 10" xfId="42120" xr:uid="{00000000-0005-0000-0000-0000954C0000}"/>
    <cellStyle name="CustomizationCells 2 3 2 2" xfId="10664" xr:uid="{00000000-0005-0000-0000-0000964C0000}"/>
    <cellStyle name="CustomizationCells 2 3 2 3" xfId="14571" xr:uid="{00000000-0005-0000-0000-0000974C0000}"/>
    <cellStyle name="CustomizationCells 2 3 2 4" xfId="18663" xr:uid="{00000000-0005-0000-0000-0000984C0000}"/>
    <cellStyle name="CustomizationCells 2 3 2 5" xfId="22593" xr:uid="{00000000-0005-0000-0000-0000994C0000}"/>
    <cellStyle name="CustomizationCells 2 3 2 6" xfId="26619" xr:uid="{00000000-0005-0000-0000-00009A4C0000}"/>
    <cellStyle name="CustomizationCells 2 3 2 7" xfId="30608" xr:uid="{00000000-0005-0000-0000-00009B4C0000}"/>
    <cellStyle name="CustomizationCells 2 3 2 8" xfId="34439" xr:uid="{00000000-0005-0000-0000-00009C4C0000}"/>
    <cellStyle name="CustomizationCells 2 3 2 9" xfId="38330" xr:uid="{00000000-0005-0000-0000-00009D4C0000}"/>
    <cellStyle name="CustomizationCells 2 3 3" xfId="4508" xr:uid="{00000000-0005-0000-0000-00009E4C0000}"/>
    <cellStyle name="CustomizationCells 2 3 3 10" xfId="41492" xr:uid="{00000000-0005-0000-0000-00009F4C0000}"/>
    <cellStyle name="CustomizationCells 2 3 3 2" xfId="10036" xr:uid="{00000000-0005-0000-0000-0000A04C0000}"/>
    <cellStyle name="CustomizationCells 2 3 3 3" xfId="13943" xr:uid="{00000000-0005-0000-0000-0000A14C0000}"/>
    <cellStyle name="CustomizationCells 2 3 3 4" xfId="18035" xr:uid="{00000000-0005-0000-0000-0000A24C0000}"/>
    <cellStyle name="CustomizationCells 2 3 3 5" xfId="21965" xr:uid="{00000000-0005-0000-0000-0000A34C0000}"/>
    <cellStyle name="CustomizationCells 2 3 3 6" xfId="25991" xr:uid="{00000000-0005-0000-0000-0000A44C0000}"/>
    <cellStyle name="CustomizationCells 2 3 3 7" xfId="29980" xr:uid="{00000000-0005-0000-0000-0000A54C0000}"/>
    <cellStyle name="CustomizationCells 2 3 3 8" xfId="33811" xr:uid="{00000000-0005-0000-0000-0000A64C0000}"/>
    <cellStyle name="CustomizationCells 2 3 3 9" xfId="37702" xr:uid="{00000000-0005-0000-0000-0000A74C0000}"/>
    <cellStyle name="CustomizationCells 2 3 4" xfId="6217" xr:uid="{00000000-0005-0000-0000-0000A84C0000}"/>
    <cellStyle name="CustomizationCells 2 3 4 10" xfId="43195" xr:uid="{00000000-0005-0000-0000-0000A94C0000}"/>
    <cellStyle name="CustomizationCells 2 3 4 2" xfId="11746" xr:uid="{00000000-0005-0000-0000-0000AA4C0000}"/>
    <cellStyle name="CustomizationCells 2 3 4 3" xfId="15650" xr:uid="{00000000-0005-0000-0000-0000AB4C0000}"/>
    <cellStyle name="CustomizationCells 2 3 4 4" xfId="19744" xr:uid="{00000000-0005-0000-0000-0000AC4C0000}"/>
    <cellStyle name="CustomizationCells 2 3 4 5" xfId="23671" xr:uid="{00000000-0005-0000-0000-0000AD4C0000}"/>
    <cellStyle name="CustomizationCells 2 3 4 6" xfId="27698" xr:uid="{00000000-0005-0000-0000-0000AE4C0000}"/>
    <cellStyle name="CustomizationCells 2 3 4 7" xfId="31683" xr:uid="{00000000-0005-0000-0000-0000AF4C0000}"/>
    <cellStyle name="CustomizationCells 2 3 4 8" xfId="35516" xr:uid="{00000000-0005-0000-0000-0000B04C0000}"/>
    <cellStyle name="CustomizationCells 2 3 4 9" xfId="39405" xr:uid="{00000000-0005-0000-0000-0000B14C0000}"/>
    <cellStyle name="CustomizationCells 2 3 5" xfId="8370" xr:uid="{00000000-0005-0000-0000-0000B24C0000}"/>
    <cellStyle name="CustomizationCells 2 3 6" xfId="12286" xr:uid="{00000000-0005-0000-0000-0000B34C0000}"/>
    <cellStyle name="CustomizationCells 2 3 7" xfId="16379" xr:uid="{00000000-0005-0000-0000-0000B44C0000}"/>
    <cellStyle name="CustomizationCells 2 3 8" xfId="20322" xr:uid="{00000000-0005-0000-0000-0000B54C0000}"/>
    <cellStyle name="CustomizationCells 2 3 9" xfId="24340" xr:uid="{00000000-0005-0000-0000-0000B64C0000}"/>
    <cellStyle name="CustomizationCells 2 4" xfId="3780" xr:uid="{00000000-0005-0000-0000-0000B74C0000}"/>
    <cellStyle name="CustomizationCells 2 4 10" xfId="40764" xr:uid="{00000000-0005-0000-0000-0000B84C0000}"/>
    <cellStyle name="CustomizationCells 2 4 2" xfId="9308" xr:uid="{00000000-0005-0000-0000-0000B94C0000}"/>
    <cellStyle name="CustomizationCells 2 4 3" xfId="13215" xr:uid="{00000000-0005-0000-0000-0000BA4C0000}"/>
    <cellStyle name="CustomizationCells 2 4 4" xfId="17307" xr:uid="{00000000-0005-0000-0000-0000BB4C0000}"/>
    <cellStyle name="CustomizationCells 2 4 5" xfId="21237" xr:uid="{00000000-0005-0000-0000-0000BC4C0000}"/>
    <cellStyle name="CustomizationCells 2 4 6" xfId="25263" xr:uid="{00000000-0005-0000-0000-0000BD4C0000}"/>
    <cellStyle name="CustomizationCells 2 4 7" xfId="29252" xr:uid="{00000000-0005-0000-0000-0000BE4C0000}"/>
    <cellStyle name="CustomizationCells 2 4 8" xfId="33083" xr:uid="{00000000-0005-0000-0000-0000BF4C0000}"/>
    <cellStyle name="CustomizationCells 2 4 9" xfId="36974" xr:uid="{00000000-0005-0000-0000-0000C04C0000}"/>
    <cellStyle name="CustomizationCells 2 5" xfId="4174" xr:uid="{00000000-0005-0000-0000-0000C14C0000}"/>
    <cellStyle name="CustomizationCells 2 5 10" xfId="41158" xr:uid="{00000000-0005-0000-0000-0000C24C0000}"/>
    <cellStyle name="CustomizationCells 2 5 2" xfId="9702" xr:uid="{00000000-0005-0000-0000-0000C34C0000}"/>
    <cellStyle name="CustomizationCells 2 5 3" xfId="13609" xr:uid="{00000000-0005-0000-0000-0000C44C0000}"/>
    <cellStyle name="CustomizationCells 2 5 4" xfId="17701" xr:uid="{00000000-0005-0000-0000-0000C54C0000}"/>
    <cellStyle name="CustomizationCells 2 5 5" xfId="21631" xr:uid="{00000000-0005-0000-0000-0000C64C0000}"/>
    <cellStyle name="CustomizationCells 2 5 6" xfId="25657" xr:uid="{00000000-0005-0000-0000-0000C74C0000}"/>
    <cellStyle name="CustomizationCells 2 5 7" xfId="29646" xr:uid="{00000000-0005-0000-0000-0000C84C0000}"/>
    <cellStyle name="CustomizationCells 2 5 8" xfId="33477" xr:uid="{00000000-0005-0000-0000-0000C94C0000}"/>
    <cellStyle name="CustomizationCells 2 5 9" xfId="37368" xr:uid="{00000000-0005-0000-0000-0000CA4C0000}"/>
    <cellStyle name="CustomizationCells 2 6" xfId="3347" xr:uid="{00000000-0005-0000-0000-0000CB4C0000}"/>
    <cellStyle name="CustomizationCells 2 6 10" xfId="40376" xr:uid="{00000000-0005-0000-0000-0000CC4C0000}"/>
    <cellStyle name="CustomizationCells 2 6 2" xfId="8882" xr:uid="{00000000-0005-0000-0000-0000CD4C0000}"/>
    <cellStyle name="CustomizationCells 2 6 3" xfId="12798" xr:uid="{00000000-0005-0000-0000-0000CE4C0000}"/>
    <cellStyle name="CustomizationCells 2 6 4" xfId="16891" xr:uid="{00000000-0005-0000-0000-0000CF4C0000}"/>
    <cellStyle name="CustomizationCells 2 6 5" xfId="20834" xr:uid="{00000000-0005-0000-0000-0000D04C0000}"/>
    <cellStyle name="CustomizationCells 2 6 6" xfId="24852" xr:uid="{00000000-0005-0000-0000-0000D14C0000}"/>
    <cellStyle name="CustomizationCells 2 6 7" xfId="28856" xr:uid="{00000000-0005-0000-0000-0000D24C0000}"/>
    <cellStyle name="CustomizationCells 2 6 8" xfId="32679" xr:uid="{00000000-0005-0000-0000-0000D34C0000}"/>
    <cellStyle name="CustomizationCells 2 6 9" xfId="36586" xr:uid="{00000000-0005-0000-0000-0000D44C0000}"/>
    <cellStyle name="CustomizationCells 2 7" xfId="5762" xr:uid="{00000000-0005-0000-0000-0000D54C0000}"/>
    <cellStyle name="CustomizationCells 2 7 10" xfId="42744" xr:uid="{00000000-0005-0000-0000-0000D64C0000}"/>
    <cellStyle name="CustomizationCells 2 7 2" xfId="11290" xr:uid="{00000000-0005-0000-0000-0000D74C0000}"/>
    <cellStyle name="CustomizationCells 2 7 3" xfId="15195" xr:uid="{00000000-0005-0000-0000-0000D84C0000}"/>
    <cellStyle name="CustomizationCells 2 7 4" xfId="19289" xr:uid="{00000000-0005-0000-0000-0000D94C0000}"/>
    <cellStyle name="CustomizationCells 2 7 5" xfId="23217" xr:uid="{00000000-0005-0000-0000-0000DA4C0000}"/>
    <cellStyle name="CustomizationCells 2 7 6" xfId="27243" xr:uid="{00000000-0005-0000-0000-0000DB4C0000}"/>
    <cellStyle name="CustomizationCells 2 7 7" xfId="31232" xr:uid="{00000000-0005-0000-0000-0000DC4C0000}"/>
    <cellStyle name="CustomizationCells 2 7 8" xfId="35063" xr:uid="{00000000-0005-0000-0000-0000DD4C0000}"/>
    <cellStyle name="CustomizationCells 2 7 9" xfId="38954" xr:uid="{00000000-0005-0000-0000-0000DE4C0000}"/>
    <cellStyle name="CustomizationCells 2 8" xfId="7829" xr:uid="{00000000-0005-0000-0000-0000DF4C0000}"/>
    <cellStyle name="CustomizationCells 2 9" xfId="15942" xr:uid="{00000000-0005-0000-0000-0000E04C0000}"/>
    <cellStyle name="CustomizationCells 3" xfId="393" xr:uid="{00000000-0005-0000-0000-0000E14C0000}"/>
    <cellStyle name="CustomizationCells 3 10" xfId="5773" xr:uid="{00000000-0005-0000-0000-0000E24C0000}"/>
    <cellStyle name="CustomizationCells 3 10 10" xfId="42755" xr:uid="{00000000-0005-0000-0000-0000E34C0000}"/>
    <cellStyle name="CustomizationCells 3 10 2" xfId="11301" xr:uid="{00000000-0005-0000-0000-0000E44C0000}"/>
    <cellStyle name="CustomizationCells 3 10 3" xfId="15206" xr:uid="{00000000-0005-0000-0000-0000E54C0000}"/>
    <cellStyle name="CustomizationCells 3 10 4" xfId="19300" xr:uid="{00000000-0005-0000-0000-0000E64C0000}"/>
    <cellStyle name="CustomizationCells 3 10 5" xfId="23228" xr:uid="{00000000-0005-0000-0000-0000E74C0000}"/>
    <cellStyle name="CustomizationCells 3 10 6" xfId="27254" xr:uid="{00000000-0005-0000-0000-0000E84C0000}"/>
    <cellStyle name="CustomizationCells 3 10 7" xfId="31243" xr:uid="{00000000-0005-0000-0000-0000E94C0000}"/>
    <cellStyle name="CustomizationCells 3 10 8" xfId="35074" xr:uid="{00000000-0005-0000-0000-0000EA4C0000}"/>
    <cellStyle name="CustomizationCells 3 10 9" xfId="38965" xr:uid="{00000000-0005-0000-0000-0000EB4C0000}"/>
    <cellStyle name="CustomizationCells 3 11" xfId="7818" xr:uid="{00000000-0005-0000-0000-0000EC4C0000}"/>
    <cellStyle name="CustomizationCells 3 12" xfId="15931" xr:uid="{00000000-0005-0000-0000-0000ED4C0000}"/>
    <cellStyle name="CustomizationCells 3 13" xfId="6588" xr:uid="{00000000-0005-0000-0000-0000EE4C0000}"/>
    <cellStyle name="CustomizationCells 3 14" xfId="24092" xr:uid="{00000000-0005-0000-0000-0000EF4C0000}"/>
    <cellStyle name="CustomizationCells 3 2" xfId="394" xr:uid="{00000000-0005-0000-0000-0000F04C0000}"/>
    <cellStyle name="CustomizationCells 3 2 10" xfId="6589" xr:uid="{00000000-0005-0000-0000-0000F14C0000}"/>
    <cellStyle name="CustomizationCells 3 2 11" xfId="20092" xr:uid="{00000000-0005-0000-0000-0000F24C0000}"/>
    <cellStyle name="CustomizationCells 3 2 2" xfId="395" xr:uid="{00000000-0005-0000-0000-0000F34C0000}"/>
    <cellStyle name="CustomizationCells 3 2 2 10" xfId="20091" xr:uid="{00000000-0005-0000-0000-0000F44C0000}"/>
    <cellStyle name="CustomizationCells 3 2 2 2" xfId="2848" xr:uid="{00000000-0005-0000-0000-0000F54C0000}"/>
    <cellStyle name="CustomizationCells 3 2 2 2 10" xfId="28357" xr:uid="{00000000-0005-0000-0000-0000F64C0000}"/>
    <cellStyle name="CustomizationCells 3 2 2 2 11" xfId="32180" xr:uid="{00000000-0005-0000-0000-0000F74C0000}"/>
    <cellStyle name="CustomizationCells 3 2 2 2 12" xfId="36087" xr:uid="{00000000-0005-0000-0000-0000F84C0000}"/>
    <cellStyle name="CustomizationCells 3 2 2 2 13" xfId="39877" xr:uid="{00000000-0005-0000-0000-0000F94C0000}"/>
    <cellStyle name="CustomizationCells 3 2 2 2 2" xfId="5149" xr:uid="{00000000-0005-0000-0000-0000FA4C0000}"/>
    <cellStyle name="CustomizationCells 3 2 2 2 2 10" xfId="42133" xr:uid="{00000000-0005-0000-0000-0000FB4C0000}"/>
    <cellStyle name="CustomizationCells 3 2 2 2 2 2" xfId="10677" xr:uid="{00000000-0005-0000-0000-0000FC4C0000}"/>
    <cellStyle name="CustomizationCells 3 2 2 2 2 3" xfId="14584" xr:uid="{00000000-0005-0000-0000-0000FD4C0000}"/>
    <cellStyle name="CustomizationCells 3 2 2 2 2 4" xfId="18676" xr:uid="{00000000-0005-0000-0000-0000FE4C0000}"/>
    <cellStyle name="CustomizationCells 3 2 2 2 2 5" xfId="22606" xr:uid="{00000000-0005-0000-0000-0000FF4C0000}"/>
    <cellStyle name="CustomizationCells 3 2 2 2 2 6" xfId="26632" xr:uid="{00000000-0005-0000-0000-0000004D0000}"/>
    <cellStyle name="CustomizationCells 3 2 2 2 2 7" xfId="30621" xr:uid="{00000000-0005-0000-0000-0000014D0000}"/>
    <cellStyle name="CustomizationCells 3 2 2 2 2 8" xfId="34452" xr:uid="{00000000-0005-0000-0000-0000024D0000}"/>
    <cellStyle name="CustomizationCells 3 2 2 2 2 9" xfId="38343" xr:uid="{00000000-0005-0000-0000-0000034D0000}"/>
    <cellStyle name="CustomizationCells 3 2 2 2 3" xfId="4521" xr:uid="{00000000-0005-0000-0000-0000044D0000}"/>
    <cellStyle name="CustomizationCells 3 2 2 2 3 10" xfId="41505" xr:uid="{00000000-0005-0000-0000-0000054D0000}"/>
    <cellStyle name="CustomizationCells 3 2 2 2 3 2" xfId="10049" xr:uid="{00000000-0005-0000-0000-0000064D0000}"/>
    <cellStyle name="CustomizationCells 3 2 2 2 3 3" xfId="13956" xr:uid="{00000000-0005-0000-0000-0000074D0000}"/>
    <cellStyle name="CustomizationCells 3 2 2 2 3 4" xfId="18048" xr:uid="{00000000-0005-0000-0000-0000084D0000}"/>
    <cellStyle name="CustomizationCells 3 2 2 2 3 5" xfId="21978" xr:uid="{00000000-0005-0000-0000-0000094D0000}"/>
    <cellStyle name="CustomizationCells 3 2 2 2 3 6" xfId="26004" xr:uid="{00000000-0005-0000-0000-00000A4D0000}"/>
    <cellStyle name="CustomizationCells 3 2 2 2 3 7" xfId="29993" xr:uid="{00000000-0005-0000-0000-00000B4D0000}"/>
    <cellStyle name="CustomizationCells 3 2 2 2 3 8" xfId="33824" xr:uid="{00000000-0005-0000-0000-00000C4D0000}"/>
    <cellStyle name="CustomizationCells 3 2 2 2 3 9" xfId="37715" xr:uid="{00000000-0005-0000-0000-00000D4D0000}"/>
    <cellStyle name="CustomizationCells 3 2 2 2 4" xfId="6230" xr:uid="{00000000-0005-0000-0000-00000E4D0000}"/>
    <cellStyle name="CustomizationCells 3 2 2 2 4 10" xfId="43208" xr:uid="{00000000-0005-0000-0000-00000F4D0000}"/>
    <cellStyle name="CustomizationCells 3 2 2 2 4 2" xfId="11759" xr:uid="{00000000-0005-0000-0000-0000104D0000}"/>
    <cellStyle name="CustomizationCells 3 2 2 2 4 3" xfId="15663" xr:uid="{00000000-0005-0000-0000-0000114D0000}"/>
    <cellStyle name="CustomizationCells 3 2 2 2 4 4" xfId="19757" xr:uid="{00000000-0005-0000-0000-0000124D0000}"/>
    <cellStyle name="CustomizationCells 3 2 2 2 4 5" xfId="23684" xr:uid="{00000000-0005-0000-0000-0000134D0000}"/>
    <cellStyle name="CustomizationCells 3 2 2 2 4 6" xfId="27711" xr:uid="{00000000-0005-0000-0000-0000144D0000}"/>
    <cellStyle name="CustomizationCells 3 2 2 2 4 7" xfId="31696" xr:uid="{00000000-0005-0000-0000-0000154D0000}"/>
    <cellStyle name="CustomizationCells 3 2 2 2 4 8" xfId="35529" xr:uid="{00000000-0005-0000-0000-0000164D0000}"/>
    <cellStyle name="CustomizationCells 3 2 2 2 4 9" xfId="39418" xr:uid="{00000000-0005-0000-0000-0000174D0000}"/>
    <cellStyle name="CustomizationCells 3 2 2 2 5" xfId="8383" xr:uid="{00000000-0005-0000-0000-0000184D0000}"/>
    <cellStyle name="CustomizationCells 3 2 2 2 6" xfId="12299" xr:uid="{00000000-0005-0000-0000-0000194D0000}"/>
    <cellStyle name="CustomizationCells 3 2 2 2 7" xfId="16392" xr:uid="{00000000-0005-0000-0000-00001A4D0000}"/>
    <cellStyle name="CustomizationCells 3 2 2 2 8" xfId="20335" xr:uid="{00000000-0005-0000-0000-00001B4D0000}"/>
    <cellStyle name="CustomizationCells 3 2 2 2 9" xfId="24353" xr:uid="{00000000-0005-0000-0000-00001C4D0000}"/>
    <cellStyle name="CustomizationCells 3 2 2 3" xfId="3793" xr:uid="{00000000-0005-0000-0000-00001D4D0000}"/>
    <cellStyle name="CustomizationCells 3 2 2 3 10" xfId="40777" xr:uid="{00000000-0005-0000-0000-00001E4D0000}"/>
    <cellStyle name="CustomizationCells 3 2 2 3 2" xfId="9321" xr:uid="{00000000-0005-0000-0000-00001F4D0000}"/>
    <cellStyle name="CustomizationCells 3 2 2 3 3" xfId="13228" xr:uid="{00000000-0005-0000-0000-0000204D0000}"/>
    <cellStyle name="CustomizationCells 3 2 2 3 4" xfId="17320" xr:uid="{00000000-0005-0000-0000-0000214D0000}"/>
    <cellStyle name="CustomizationCells 3 2 2 3 5" xfId="21250" xr:uid="{00000000-0005-0000-0000-0000224D0000}"/>
    <cellStyle name="CustomizationCells 3 2 2 3 6" xfId="25276" xr:uid="{00000000-0005-0000-0000-0000234D0000}"/>
    <cellStyle name="CustomizationCells 3 2 2 3 7" xfId="29265" xr:uid="{00000000-0005-0000-0000-0000244D0000}"/>
    <cellStyle name="CustomizationCells 3 2 2 3 8" xfId="33096" xr:uid="{00000000-0005-0000-0000-0000254D0000}"/>
    <cellStyle name="CustomizationCells 3 2 2 3 9" xfId="36987" xr:uid="{00000000-0005-0000-0000-0000264D0000}"/>
    <cellStyle name="CustomizationCells 3 2 2 4" xfId="4161" xr:uid="{00000000-0005-0000-0000-0000274D0000}"/>
    <cellStyle name="CustomizationCells 3 2 2 4 10" xfId="41145" xr:uid="{00000000-0005-0000-0000-0000284D0000}"/>
    <cellStyle name="CustomizationCells 3 2 2 4 2" xfId="9689" xr:uid="{00000000-0005-0000-0000-0000294D0000}"/>
    <cellStyle name="CustomizationCells 3 2 2 4 3" xfId="13596" xr:uid="{00000000-0005-0000-0000-00002A4D0000}"/>
    <cellStyle name="CustomizationCells 3 2 2 4 4" xfId="17688" xr:uid="{00000000-0005-0000-0000-00002B4D0000}"/>
    <cellStyle name="CustomizationCells 3 2 2 4 5" xfId="21618" xr:uid="{00000000-0005-0000-0000-00002C4D0000}"/>
    <cellStyle name="CustomizationCells 3 2 2 4 6" xfId="25644" xr:uid="{00000000-0005-0000-0000-00002D4D0000}"/>
    <cellStyle name="CustomizationCells 3 2 2 4 7" xfId="29633" xr:uid="{00000000-0005-0000-0000-00002E4D0000}"/>
    <cellStyle name="CustomizationCells 3 2 2 4 8" xfId="33464" xr:uid="{00000000-0005-0000-0000-00002F4D0000}"/>
    <cellStyle name="CustomizationCells 3 2 2 4 9" xfId="37355" xr:uid="{00000000-0005-0000-0000-0000304D0000}"/>
    <cellStyle name="CustomizationCells 3 2 2 5" xfId="3360" xr:uid="{00000000-0005-0000-0000-0000314D0000}"/>
    <cellStyle name="CustomizationCells 3 2 2 5 10" xfId="40389" xr:uid="{00000000-0005-0000-0000-0000324D0000}"/>
    <cellStyle name="CustomizationCells 3 2 2 5 2" xfId="8895" xr:uid="{00000000-0005-0000-0000-0000334D0000}"/>
    <cellStyle name="CustomizationCells 3 2 2 5 3" xfId="12811" xr:uid="{00000000-0005-0000-0000-0000344D0000}"/>
    <cellStyle name="CustomizationCells 3 2 2 5 4" xfId="16904" xr:uid="{00000000-0005-0000-0000-0000354D0000}"/>
    <cellStyle name="CustomizationCells 3 2 2 5 5" xfId="20847" xr:uid="{00000000-0005-0000-0000-0000364D0000}"/>
    <cellStyle name="CustomizationCells 3 2 2 5 6" xfId="24865" xr:uid="{00000000-0005-0000-0000-0000374D0000}"/>
    <cellStyle name="CustomizationCells 3 2 2 5 7" xfId="28869" xr:uid="{00000000-0005-0000-0000-0000384D0000}"/>
    <cellStyle name="CustomizationCells 3 2 2 5 8" xfId="32692" xr:uid="{00000000-0005-0000-0000-0000394D0000}"/>
    <cellStyle name="CustomizationCells 3 2 2 5 9" xfId="36599" xr:uid="{00000000-0005-0000-0000-00003A4D0000}"/>
    <cellStyle name="CustomizationCells 3 2 2 6" xfId="5775" xr:uid="{00000000-0005-0000-0000-00003B4D0000}"/>
    <cellStyle name="CustomizationCells 3 2 2 6 10" xfId="42757" xr:uid="{00000000-0005-0000-0000-00003C4D0000}"/>
    <cellStyle name="CustomizationCells 3 2 2 6 2" xfId="11303" xr:uid="{00000000-0005-0000-0000-00003D4D0000}"/>
    <cellStyle name="CustomizationCells 3 2 2 6 3" xfId="15208" xr:uid="{00000000-0005-0000-0000-00003E4D0000}"/>
    <cellStyle name="CustomizationCells 3 2 2 6 4" xfId="19302" xr:uid="{00000000-0005-0000-0000-00003F4D0000}"/>
    <cellStyle name="CustomizationCells 3 2 2 6 5" xfId="23230" xr:uid="{00000000-0005-0000-0000-0000404D0000}"/>
    <cellStyle name="CustomizationCells 3 2 2 6 6" xfId="27256" xr:uid="{00000000-0005-0000-0000-0000414D0000}"/>
    <cellStyle name="CustomizationCells 3 2 2 6 7" xfId="31245" xr:uid="{00000000-0005-0000-0000-0000424D0000}"/>
    <cellStyle name="CustomizationCells 3 2 2 6 8" xfId="35076" xr:uid="{00000000-0005-0000-0000-0000434D0000}"/>
    <cellStyle name="CustomizationCells 3 2 2 6 9" xfId="38967" xr:uid="{00000000-0005-0000-0000-0000444D0000}"/>
    <cellStyle name="CustomizationCells 3 2 2 7" xfId="7816" xr:uid="{00000000-0005-0000-0000-0000454D0000}"/>
    <cellStyle name="CustomizationCells 3 2 2 8" xfId="15929" xr:uid="{00000000-0005-0000-0000-0000464D0000}"/>
    <cellStyle name="CustomizationCells 3 2 2 9" xfId="6590" xr:uid="{00000000-0005-0000-0000-0000474D0000}"/>
    <cellStyle name="CustomizationCells 3 2 3" xfId="2847" xr:uid="{00000000-0005-0000-0000-0000484D0000}"/>
    <cellStyle name="CustomizationCells 3 2 3 10" xfId="28356" xr:uid="{00000000-0005-0000-0000-0000494D0000}"/>
    <cellStyle name="CustomizationCells 3 2 3 11" xfId="32179" xr:uid="{00000000-0005-0000-0000-00004A4D0000}"/>
    <cellStyle name="CustomizationCells 3 2 3 12" xfId="36086" xr:uid="{00000000-0005-0000-0000-00004B4D0000}"/>
    <cellStyle name="CustomizationCells 3 2 3 13" xfId="39876" xr:uid="{00000000-0005-0000-0000-00004C4D0000}"/>
    <cellStyle name="CustomizationCells 3 2 3 2" xfId="5148" xr:uid="{00000000-0005-0000-0000-00004D4D0000}"/>
    <cellStyle name="CustomizationCells 3 2 3 2 10" xfId="42132" xr:uid="{00000000-0005-0000-0000-00004E4D0000}"/>
    <cellStyle name="CustomizationCells 3 2 3 2 2" xfId="10676" xr:uid="{00000000-0005-0000-0000-00004F4D0000}"/>
    <cellStyle name="CustomizationCells 3 2 3 2 3" xfId="14583" xr:uid="{00000000-0005-0000-0000-0000504D0000}"/>
    <cellStyle name="CustomizationCells 3 2 3 2 4" xfId="18675" xr:uid="{00000000-0005-0000-0000-0000514D0000}"/>
    <cellStyle name="CustomizationCells 3 2 3 2 5" xfId="22605" xr:uid="{00000000-0005-0000-0000-0000524D0000}"/>
    <cellStyle name="CustomizationCells 3 2 3 2 6" xfId="26631" xr:uid="{00000000-0005-0000-0000-0000534D0000}"/>
    <cellStyle name="CustomizationCells 3 2 3 2 7" xfId="30620" xr:uid="{00000000-0005-0000-0000-0000544D0000}"/>
    <cellStyle name="CustomizationCells 3 2 3 2 8" xfId="34451" xr:uid="{00000000-0005-0000-0000-0000554D0000}"/>
    <cellStyle name="CustomizationCells 3 2 3 2 9" xfId="38342" xr:uid="{00000000-0005-0000-0000-0000564D0000}"/>
    <cellStyle name="CustomizationCells 3 2 3 3" xfId="4520" xr:uid="{00000000-0005-0000-0000-0000574D0000}"/>
    <cellStyle name="CustomizationCells 3 2 3 3 10" xfId="41504" xr:uid="{00000000-0005-0000-0000-0000584D0000}"/>
    <cellStyle name="CustomizationCells 3 2 3 3 2" xfId="10048" xr:uid="{00000000-0005-0000-0000-0000594D0000}"/>
    <cellStyle name="CustomizationCells 3 2 3 3 3" xfId="13955" xr:uid="{00000000-0005-0000-0000-00005A4D0000}"/>
    <cellStyle name="CustomizationCells 3 2 3 3 4" xfId="18047" xr:uid="{00000000-0005-0000-0000-00005B4D0000}"/>
    <cellStyle name="CustomizationCells 3 2 3 3 5" xfId="21977" xr:uid="{00000000-0005-0000-0000-00005C4D0000}"/>
    <cellStyle name="CustomizationCells 3 2 3 3 6" xfId="26003" xr:uid="{00000000-0005-0000-0000-00005D4D0000}"/>
    <cellStyle name="CustomizationCells 3 2 3 3 7" xfId="29992" xr:uid="{00000000-0005-0000-0000-00005E4D0000}"/>
    <cellStyle name="CustomizationCells 3 2 3 3 8" xfId="33823" xr:uid="{00000000-0005-0000-0000-00005F4D0000}"/>
    <cellStyle name="CustomizationCells 3 2 3 3 9" xfId="37714" xr:uid="{00000000-0005-0000-0000-0000604D0000}"/>
    <cellStyle name="CustomizationCells 3 2 3 4" xfId="6229" xr:uid="{00000000-0005-0000-0000-0000614D0000}"/>
    <cellStyle name="CustomizationCells 3 2 3 4 10" xfId="43207" xr:uid="{00000000-0005-0000-0000-0000624D0000}"/>
    <cellStyle name="CustomizationCells 3 2 3 4 2" xfId="11758" xr:uid="{00000000-0005-0000-0000-0000634D0000}"/>
    <cellStyle name="CustomizationCells 3 2 3 4 3" xfId="15662" xr:uid="{00000000-0005-0000-0000-0000644D0000}"/>
    <cellStyle name="CustomizationCells 3 2 3 4 4" xfId="19756" xr:uid="{00000000-0005-0000-0000-0000654D0000}"/>
    <cellStyle name="CustomizationCells 3 2 3 4 5" xfId="23683" xr:uid="{00000000-0005-0000-0000-0000664D0000}"/>
    <cellStyle name="CustomizationCells 3 2 3 4 6" xfId="27710" xr:uid="{00000000-0005-0000-0000-0000674D0000}"/>
    <cellStyle name="CustomizationCells 3 2 3 4 7" xfId="31695" xr:uid="{00000000-0005-0000-0000-0000684D0000}"/>
    <cellStyle name="CustomizationCells 3 2 3 4 8" xfId="35528" xr:uid="{00000000-0005-0000-0000-0000694D0000}"/>
    <cellStyle name="CustomizationCells 3 2 3 4 9" xfId="39417" xr:uid="{00000000-0005-0000-0000-00006A4D0000}"/>
    <cellStyle name="CustomizationCells 3 2 3 5" xfId="8382" xr:uid="{00000000-0005-0000-0000-00006B4D0000}"/>
    <cellStyle name="CustomizationCells 3 2 3 6" xfId="12298" xr:uid="{00000000-0005-0000-0000-00006C4D0000}"/>
    <cellStyle name="CustomizationCells 3 2 3 7" xfId="16391" xr:uid="{00000000-0005-0000-0000-00006D4D0000}"/>
    <cellStyle name="CustomizationCells 3 2 3 8" xfId="20334" xr:uid="{00000000-0005-0000-0000-00006E4D0000}"/>
    <cellStyle name="CustomizationCells 3 2 3 9" xfId="24352" xr:uid="{00000000-0005-0000-0000-00006F4D0000}"/>
    <cellStyle name="CustomizationCells 3 2 4" xfId="3792" xr:uid="{00000000-0005-0000-0000-0000704D0000}"/>
    <cellStyle name="CustomizationCells 3 2 4 10" xfId="40776" xr:uid="{00000000-0005-0000-0000-0000714D0000}"/>
    <cellStyle name="CustomizationCells 3 2 4 2" xfId="9320" xr:uid="{00000000-0005-0000-0000-0000724D0000}"/>
    <cellStyle name="CustomizationCells 3 2 4 3" xfId="13227" xr:uid="{00000000-0005-0000-0000-0000734D0000}"/>
    <cellStyle name="CustomizationCells 3 2 4 4" xfId="17319" xr:uid="{00000000-0005-0000-0000-0000744D0000}"/>
    <cellStyle name="CustomizationCells 3 2 4 5" xfId="21249" xr:uid="{00000000-0005-0000-0000-0000754D0000}"/>
    <cellStyle name="CustomizationCells 3 2 4 6" xfId="25275" xr:uid="{00000000-0005-0000-0000-0000764D0000}"/>
    <cellStyle name="CustomizationCells 3 2 4 7" xfId="29264" xr:uid="{00000000-0005-0000-0000-0000774D0000}"/>
    <cellStyle name="CustomizationCells 3 2 4 8" xfId="33095" xr:uid="{00000000-0005-0000-0000-0000784D0000}"/>
    <cellStyle name="CustomizationCells 3 2 4 9" xfId="36986" xr:uid="{00000000-0005-0000-0000-0000794D0000}"/>
    <cellStyle name="CustomizationCells 3 2 5" xfId="4162" xr:uid="{00000000-0005-0000-0000-00007A4D0000}"/>
    <cellStyle name="CustomizationCells 3 2 5 10" xfId="41146" xr:uid="{00000000-0005-0000-0000-00007B4D0000}"/>
    <cellStyle name="CustomizationCells 3 2 5 2" xfId="9690" xr:uid="{00000000-0005-0000-0000-00007C4D0000}"/>
    <cellStyle name="CustomizationCells 3 2 5 3" xfId="13597" xr:uid="{00000000-0005-0000-0000-00007D4D0000}"/>
    <cellStyle name="CustomizationCells 3 2 5 4" xfId="17689" xr:uid="{00000000-0005-0000-0000-00007E4D0000}"/>
    <cellStyle name="CustomizationCells 3 2 5 5" xfId="21619" xr:uid="{00000000-0005-0000-0000-00007F4D0000}"/>
    <cellStyle name="CustomizationCells 3 2 5 6" xfId="25645" xr:uid="{00000000-0005-0000-0000-0000804D0000}"/>
    <cellStyle name="CustomizationCells 3 2 5 7" xfId="29634" xr:uid="{00000000-0005-0000-0000-0000814D0000}"/>
    <cellStyle name="CustomizationCells 3 2 5 8" xfId="33465" xr:uid="{00000000-0005-0000-0000-0000824D0000}"/>
    <cellStyle name="CustomizationCells 3 2 5 9" xfId="37356" xr:uid="{00000000-0005-0000-0000-0000834D0000}"/>
    <cellStyle name="CustomizationCells 3 2 6" xfId="3359" xr:uid="{00000000-0005-0000-0000-0000844D0000}"/>
    <cellStyle name="CustomizationCells 3 2 6 10" xfId="40388" xr:uid="{00000000-0005-0000-0000-0000854D0000}"/>
    <cellStyle name="CustomizationCells 3 2 6 2" xfId="8894" xr:uid="{00000000-0005-0000-0000-0000864D0000}"/>
    <cellStyle name="CustomizationCells 3 2 6 3" xfId="12810" xr:uid="{00000000-0005-0000-0000-0000874D0000}"/>
    <cellStyle name="CustomizationCells 3 2 6 4" xfId="16903" xr:uid="{00000000-0005-0000-0000-0000884D0000}"/>
    <cellStyle name="CustomizationCells 3 2 6 5" xfId="20846" xr:uid="{00000000-0005-0000-0000-0000894D0000}"/>
    <cellStyle name="CustomizationCells 3 2 6 6" xfId="24864" xr:uid="{00000000-0005-0000-0000-00008A4D0000}"/>
    <cellStyle name="CustomizationCells 3 2 6 7" xfId="28868" xr:uid="{00000000-0005-0000-0000-00008B4D0000}"/>
    <cellStyle name="CustomizationCells 3 2 6 8" xfId="32691" xr:uid="{00000000-0005-0000-0000-00008C4D0000}"/>
    <cellStyle name="CustomizationCells 3 2 6 9" xfId="36598" xr:uid="{00000000-0005-0000-0000-00008D4D0000}"/>
    <cellStyle name="CustomizationCells 3 2 7" xfId="5774" xr:uid="{00000000-0005-0000-0000-00008E4D0000}"/>
    <cellStyle name="CustomizationCells 3 2 7 10" xfId="42756" xr:uid="{00000000-0005-0000-0000-00008F4D0000}"/>
    <cellStyle name="CustomizationCells 3 2 7 2" xfId="11302" xr:uid="{00000000-0005-0000-0000-0000904D0000}"/>
    <cellStyle name="CustomizationCells 3 2 7 3" xfId="15207" xr:uid="{00000000-0005-0000-0000-0000914D0000}"/>
    <cellStyle name="CustomizationCells 3 2 7 4" xfId="19301" xr:uid="{00000000-0005-0000-0000-0000924D0000}"/>
    <cellStyle name="CustomizationCells 3 2 7 5" xfId="23229" xr:uid="{00000000-0005-0000-0000-0000934D0000}"/>
    <cellStyle name="CustomizationCells 3 2 7 6" xfId="27255" xr:uid="{00000000-0005-0000-0000-0000944D0000}"/>
    <cellStyle name="CustomizationCells 3 2 7 7" xfId="31244" xr:uid="{00000000-0005-0000-0000-0000954D0000}"/>
    <cellStyle name="CustomizationCells 3 2 7 8" xfId="35075" xr:uid="{00000000-0005-0000-0000-0000964D0000}"/>
    <cellStyle name="CustomizationCells 3 2 7 9" xfId="38966" xr:uid="{00000000-0005-0000-0000-0000974D0000}"/>
    <cellStyle name="CustomizationCells 3 2 8" xfId="7817" xr:uid="{00000000-0005-0000-0000-0000984D0000}"/>
    <cellStyle name="CustomizationCells 3 2 9" xfId="15930" xr:uid="{00000000-0005-0000-0000-0000994D0000}"/>
    <cellStyle name="CustomizationCells 3 3" xfId="396" xr:uid="{00000000-0005-0000-0000-00009A4D0000}"/>
    <cellStyle name="CustomizationCells 3 3 10" xfId="6591" xr:uid="{00000000-0005-0000-0000-00009B4D0000}"/>
    <cellStyle name="CustomizationCells 3 3 11" xfId="24093" xr:uid="{00000000-0005-0000-0000-00009C4D0000}"/>
    <cellStyle name="CustomizationCells 3 3 2" xfId="397" xr:uid="{00000000-0005-0000-0000-00009D4D0000}"/>
    <cellStyle name="CustomizationCells 3 3 2 10" xfId="20090" xr:uid="{00000000-0005-0000-0000-00009E4D0000}"/>
    <cellStyle name="CustomizationCells 3 3 2 2" xfId="2850" xr:uid="{00000000-0005-0000-0000-00009F4D0000}"/>
    <cellStyle name="CustomizationCells 3 3 2 2 10" xfId="28359" xr:uid="{00000000-0005-0000-0000-0000A04D0000}"/>
    <cellStyle name="CustomizationCells 3 3 2 2 11" xfId="32182" xr:uid="{00000000-0005-0000-0000-0000A14D0000}"/>
    <cellStyle name="CustomizationCells 3 3 2 2 12" xfId="36089" xr:uid="{00000000-0005-0000-0000-0000A24D0000}"/>
    <cellStyle name="CustomizationCells 3 3 2 2 13" xfId="39879" xr:uid="{00000000-0005-0000-0000-0000A34D0000}"/>
    <cellStyle name="CustomizationCells 3 3 2 2 2" xfId="5151" xr:uid="{00000000-0005-0000-0000-0000A44D0000}"/>
    <cellStyle name="CustomizationCells 3 3 2 2 2 10" xfId="42135" xr:uid="{00000000-0005-0000-0000-0000A54D0000}"/>
    <cellStyle name="CustomizationCells 3 3 2 2 2 2" xfId="10679" xr:uid="{00000000-0005-0000-0000-0000A64D0000}"/>
    <cellStyle name="CustomizationCells 3 3 2 2 2 3" xfId="14586" xr:uid="{00000000-0005-0000-0000-0000A74D0000}"/>
    <cellStyle name="CustomizationCells 3 3 2 2 2 4" xfId="18678" xr:uid="{00000000-0005-0000-0000-0000A84D0000}"/>
    <cellStyle name="CustomizationCells 3 3 2 2 2 5" xfId="22608" xr:uid="{00000000-0005-0000-0000-0000A94D0000}"/>
    <cellStyle name="CustomizationCells 3 3 2 2 2 6" xfId="26634" xr:uid="{00000000-0005-0000-0000-0000AA4D0000}"/>
    <cellStyle name="CustomizationCells 3 3 2 2 2 7" xfId="30623" xr:uid="{00000000-0005-0000-0000-0000AB4D0000}"/>
    <cellStyle name="CustomizationCells 3 3 2 2 2 8" xfId="34454" xr:uid="{00000000-0005-0000-0000-0000AC4D0000}"/>
    <cellStyle name="CustomizationCells 3 3 2 2 2 9" xfId="38345" xr:uid="{00000000-0005-0000-0000-0000AD4D0000}"/>
    <cellStyle name="CustomizationCells 3 3 2 2 3" xfId="4523" xr:uid="{00000000-0005-0000-0000-0000AE4D0000}"/>
    <cellStyle name="CustomizationCells 3 3 2 2 3 10" xfId="41507" xr:uid="{00000000-0005-0000-0000-0000AF4D0000}"/>
    <cellStyle name="CustomizationCells 3 3 2 2 3 2" xfId="10051" xr:uid="{00000000-0005-0000-0000-0000B04D0000}"/>
    <cellStyle name="CustomizationCells 3 3 2 2 3 3" xfId="13958" xr:uid="{00000000-0005-0000-0000-0000B14D0000}"/>
    <cellStyle name="CustomizationCells 3 3 2 2 3 4" xfId="18050" xr:uid="{00000000-0005-0000-0000-0000B24D0000}"/>
    <cellStyle name="CustomizationCells 3 3 2 2 3 5" xfId="21980" xr:uid="{00000000-0005-0000-0000-0000B34D0000}"/>
    <cellStyle name="CustomizationCells 3 3 2 2 3 6" xfId="26006" xr:uid="{00000000-0005-0000-0000-0000B44D0000}"/>
    <cellStyle name="CustomizationCells 3 3 2 2 3 7" xfId="29995" xr:uid="{00000000-0005-0000-0000-0000B54D0000}"/>
    <cellStyle name="CustomizationCells 3 3 2 2 3 8" xfId="33826" xr:uid="{00000000-0005-0000-0000-0000B64D0000}"/>
    <cellStyle name="CustomizationCells 3 3 2 2 3 9" xfId="37717" xr:uid="{00000000-0005-0000-0000-0000B74D0000}"/>
    <cellStyle name="CustomizationCells 3 3 2 2 4" xfId="6232" xr:uid="{00000000-0005-0000-0000-0000B84D0000}"/>
    <cellStyle name="CustomizationCells 3 3 2 2 4 10" xfId="43210" xr:uid="{00000000-0005-0000-0000-0000B94D0000}"/>
    <cellStyle name="CustomizationCells 3 3 2 2 4 2" xfId="11761" xr:uid="{00000000-0005-0000-0000-0000BA4D0000}"/>
    <cellStyle name="CustomizationCells 3 3 2 2 4 3" xfId="15665" xr:uid="{00000000-0005-0000-0000-0000BB4D0000}"/>
    <cellStyle name="CustomizationCells 3 3 2 2 4 4" xfId="19759" xr:uid="{00000000-0005-0000-0000-0000BC4D0000}"/>
    <cellStyle name="CustomizationCells 3 3 2 2 4 5" xfId="23686" xr:uid="{00000000-0005-0000-0000-0000BD4D0000}"/>
    <cellStyle name="CustomizationCells 3 3 2 2 4 6" xfId="27713" xr:uid="{00000000-0005-0000-0000-0000BE4D0000}"/>
    <cellStyle name="CustomizationCells 3 3 2 2 4 7" xfId="31698" xr:uid="{00000000-0005-0000-0000-0000BF4D0000}"/>
    <cellStyle name="CustomizationCells 3 3 2 2 4 8" xfId="35531" xr:uid="{00000000-0005-0000-0000-0000C04D0000}"/>
    <cellStyle name="CustomizationCells 3 3 2 2 4 9" xfId="39420" xr:uid="{00000000-0005-0000-0000-0000C14D0000}"/>
    <cellStyle name="CustomizationCells 3 3 2 2 5" xfId="8385" xr:uid="{00000000-0005-0000-0000-0000C24D0000}"/>
    <cellStyle name="CustomizationCells 3 3 2 2 6" xfId="12301" xr:uid="{00000000-0005-0000-0000-0000C34D0000}"/>
    <cellStyle name="CustomizationCells 3 3 2 2 7" xfId="16394" xr:uid="{00000000-0005-0000-0000-0000C44D0000}"/>
    <cellStyle name="CustomizationCells 3 3 2 2 8" xfId="20337" xr:uid="{00000000-0005-0000-0000-0000C54D0000}"/>
    <cellStyle name="CustomizationCells 3 3 2 2 9" xfId="24355" xr:uid="{00000000-0005-0000-0000-0000C64D0000}"/>
    <cellStyle name="CustomizationCells 3 3 2 3" xfId="3795" xr:uid="{00000000-0005-0000-0000-0000C74D0000}"/>
    <cellStyle name="CustomizationCells 3 3 2 3 10" xfId="40779" xr:uid="{00000000-0005-0000-0000-0000C84D0000}"/>
    <cellStyle name="CustomizationCells 3 3 2 3 2" xfId="9323" xr:uid="{00000000-0005-0000-0000-0000C94D0000}"/>
    <cellStyle name="CustomizationCells 3 3 2 3 3" xfId="13230" xr:uid="{00000000-0005-0000-0000-0000CA4D0000}"/>
    <cellStyle name="CustomizationCells 3 3 2 3 4" xfId="17322" xr:uid="{00000000-0005-0000-0000-0000CB4D0000}"/>
    <cellStyle name="CustomizationCells 3 3 2 3 5" xfId="21252" xr:uid="{00000000-0005-0000-0000-0000CC4D0000}"/>
    <cellStyle name="CustomizationCells 3 3 2 3 6" xfId="25278" xr:uid="{00000000-0005-0000-0000-0000CD4D0000}"/>
    <cellStyle name="CustomizationCells 3 3 2 3 7" xfId="29267" xr:uid="{00000000-0005-0000-0000-0000CE4D0000}"/>
    <cellStyle name="CustomizationCells 3 3 2 3 8" xfId="33098" xr:uid="{00000000-0005-0000-0000-0000CF4D0000}"/>
    <cellStyle name="CustomizationCells 3 3 2 3 9" xfId="36989" xr:uid="{00000000-0005-0000-0000-0000D04D0000}"/>
    <cellStyle name="CustomizationCells 3 3 2 4" xfId="4159" xr:uid="{00000000-0005-0000-0000-0000D14D0000}"/>
    <cellStyle name="CustomizationCells 3 3 2 4 10" xfId="41143" xr:uid="{00000000-0005-0000-0000-0000D24D0000}"/>
    <cellStyle name="CustomizationCells 3 3 2 4 2" xfId="9687" xr:uid="{00000000-0005-0000-0000-0000D34D0000}"/>
    <cellStyle name="CustomizationCells 3 3 2 4 3" xfId="13594" xr:uid="{00000000-0005-0000-0000-0000D44D0000}"/>
    <cellStyle name="CustomizationCells 3 3 2 4 4" xfId="17686" xr:uid="{00000000-0005-0000-0000-0000D54D0000}"/>
    <cellStyle name="CustomizationCells 3 3 2 4 5" xfId="21616" xr:uid="{00000000-0005-0000-0000-0000D64D0000}"/>
    <cellStyle name="CustomizationCells 3 3 2 4 6" xfId="25642" xr:uid="{00000000-0005-0000-0000-0000D74D0000}"/>
    <cellStyle name="CustomizationCells 3 3 2 4 7" xfId="29631" xr:uid="{00000000-0005-0000-0000-0000D84D0000}"/>
    <cellStyle name="CustomizationCells 3 3 2 4 8" xfId="33462" xr:uid="{00000000-0005-0000-0000-0000D94D0000}"/>
    <cellStyle name="CustomizationCells 3 3 2 4 9" xfId="37353" xr:uid="{00000000-0005-0000-0000-0000DA4D0000}"/>
    <cellStyle name="CustomizationCells 3 3 2 5" xfId="3362" xr:uid="{00000000-0005-0000-0000-0000DB4D0000}"/>
    <cellStyle name="CustomizationCells 3 3 2 5 10" xfId="40391" xr:uid="{00000000-0005-0000-0000-0000DC4D0000}"/>
    <cellStyle name="CustomizationCells 3 3 2 5 2" xfId="8897" xr:uid="{00000000-0005-0000-0000-0000DD4D0000}"/>
    <cellStyle name="CustomizationCells 3 3 2 5 3" xfId="12813" xr:uid="{00000000-0005-0000-0000-0000DE4D0000}"/>
    <cellStyle name="CustomizationCells 3 3 2 5 4" xfId="16906" xr:uid="{00000000-0005-0000-0000-0000DF4D0000}"/>
    <cellStyle name="CustomizationCells 3 3 2 5 5" xfId="20849" xr:uid="{00000000-0005-0000-0000-0000E04D0000}"/>
    <cellStyle name="CustomizationCells 3 3 2 5 6" xfId="24867" xr:uid="{00000000-0005-0000-0000-0000E14D0000}"/>
    <cellStyle name="CustomizationCells 3 3 2 5 7" xfId="28871" xr:uid="{00000000-0005-0000-0000-0000E24D0000}"/>
    <cellStyle name="CustomizationCells 3 3 2 5 8" xfId="32694" xr:uid="{00000000-0005-0000-0000-0000E34D0000}"/>
    <cellStyle name="CustomizationCells 3 3 2 5 9" xfId="36601" xr:uid="{00000000-0005-0000-0000-0000E44D0000}"/>
    <cellStyle name="CustomizationCells 3 3 2 6" xfId="5777" xr:uid="{00000000-0005-0000-0000-0000E54D0000}"/>
    <cellStyle name="CustomizationCells 3 3 2 6 10" xfId="42759" xr:uid="{00000000-0005-0000-0000-0000E64D0000}"/>
    <cellStyle name="CustomizationCells 3 3 2 6 2" xfId="11305" xr:uid="{00000000-0005-0000-0000-0000E74D0000}"/>
    <cellStyle name="CustomizationCells 3 3 2 6 3" xfId="15210" xr:uid="{00000000-0005-0000-0000-0000E84D0000}"/>
    <cellStyle name="CustomizationCells 3 3 2 6 4" xfId="19304" xr:uid="{00000000-0005-0000-0000-0000E94D0000}"/>
    <cellStyle name="CustomizationCells 3 3 2 6 5" xfId="23232" xr:uid="{00000000-0005-0000-0000-0000EA4D0000}"/>
    <cellStyle name="CustomizationCells 3 3 2 6 6" xfId="27258" xr:uid="{00000000-0005-0000-0000-0000EB4D0000}"/>
    <cellStyle name="CustomizationCells 3 3 2 6 7" xfId="31247" xr:uid="{00000000-0005-0000-0000-0000EC4D0000}"/>
    <cellStyle name="CustomizationCells 3 3 2 6 8" xfId="35078" xr:uid="{00000000-0005-0000-0000-0000ED4D0000}"/>
    <cellStyle name="CustomizationCells 3 3 2 6 9" xfId="38969" xr:uid="{00000000-0005-0000-0000-0000EE4D0000}"/>
    <cellStyle name="CustomizationCells 3 3 2 7" xfId="7814" xr:uid="{00000000-0005-0000-0000-0000EF4D0000}"/>
    <cellStyle name="CustomizationCells 3 3 2 8" xfId="15927" xr:uid="{00000000-0005-0000-0000-0000F04D0000}"/>
    <cellStyle name="CustomizationCells 3 3 2 9" xfId="6592" xr:uid="{00000000-0005-0000-0000-0000F14D0000}"/>
    <cellStyle name="CustomizationCells 3 3 3" xfId="2849" xr:uid="{00000000-0005-0000-0000-0000F24D0000}"/>
    <cellStyle name="CustomizationCells 3 3 3 10" xfId="28358" xr:uid="{00000000-0005-0000-0000-0000F34D0000}"/>
    <cellStyle name="CustomizationCells 3 3 3 11" xfId="32181" xr:uid="{00000000-0005-0000-0000-0000F44D0000}"/>
    <cellStyle name="CustomizationCells 3 3 3 12" xfId="36088" xr:uid="{00000000-0005-0000-0000-0000F54D0000}"/>
    <cellStyle name="CustomizationCells 3 3 3 13" xfId="39878" xr:uid="{00000000-0005-0000-0000-0000F64D0000}"/>
    <cellStyle name="CustomizationCells 3 3 3 2" xfId="5150" xr:uid="{00000000-0005-0000-0000-0000F74D0000}"/>
    <cellStyle name="CustomizationCells 3 3 3 2 10" xfId="42134" xr:uid="{00000000-0005-0000-0000-0000F84D0000}"/>
    <cellStyle name="CustomizationCells 3 3 3 2 2" xfId="10678" xr:uid="{00000000-0005-0000-0000-0000F94D0000}"/>
    <cellStyle name="CustomizationCells 3 3 3 2 3" xfId="14585" xr:uid="{00000000-0005-0000-0000-0000FA4D0000}"/>
    <cellStyle name="CustomizationCells 3 3 3 2 4" xfId="18677" xr:uid="{00000000-0005-0000-0000-0000FB4D0000}"/>
    <cellStyle name="CustomizationCells 3 3 3 2 5" xfId="22607" xr:uid="{00000000-0005-0000-0000-0000FC4D0000}"/>
    <cellStyle name="CustomizationCells 3 3 3 2 6" xfId="26633" xr:uid="{00000000-0005-0000-0000-0000FD4D0000}"/>
    <cellStyle name="CustomizationCells 3 3 3 2 7" xfId="30622" xr:uid="{00000000-0005-0000-0000-0000FE4D0000}"/>
    <cellStyle name="CustomizationCells 3 3 3 2 8" xfId="34453" xr:uid="{00000000-0005-0000-0000-0000FF4D0000}"/>
    <cellStyle name="CustomizationCells 3 3 3 2 9" xfId="38344" xr:uid="{00000000-0005-0000-0000-0000004E0000}"/>
    <cellStyle name="CustomizationCells 3 3 3 3" xfId="4522" xr:uid="{00000000-0005-0000-0000-0000014E0000}"/>
    <cellStyle name="CustomizationCells 3 3 3 3 10" xfId="41506" xr:uid="{00000000-0005-0000-0000-0000024E0000}"/>
    <cellStyle name="CustomizationCells 3 3 3 3 2" xfId="10050" xr:uid="{00000000-0005-0000-0000-0000034E0000}"/>
    <cellStyle name="CustomizationCells 3 3 3 3 3" xfId="13957" xr:uid="{00000000-0005-0000-0000-0000044E0000}"/>
    <cellStyle name="CustomizationCells 3 3 3 3 4" xfId="18049" xr:uid="{00000000-0005-0000-0000-0000054E0000}"/>
    <cellStyle name="CustomizationCells 3 3 3 3 5" xfId="21979" xr:uid="{00000000-0005-0000-0000-0000064E0000}"/>
    <cellStyle name="CustomizationCells 3 3 3 3 6" xfId="26005" xr:uid="{00000000-0005-0000-0000-0000074E0000}"/>
    <cellStyle name="CustomizationCells 3 3 3 3 7" xfId="29994" xr:uid="{00000000-0005-0000-0000-0000084E0000}"/>
    <cellStyle name="CustomizationCells 3 3 3 3 8" xfId="33825" xr:uid="{00000000-0005-0000-0000-0000094E0000}"/>
    <cellStyle name="CustomizationCells 3 3 3 3 9" xfId="37716" xr:uid="{00000000-0005-0000-0000-00000A4E0000}"/>
    <cellStyle name="CustomizationCells 3 3 3 4" xfId="6231" xr:uid="{00000000-0005-0000-0000-00000B4E0000}"/>
    <cellStyle name="CustomizationCells 3 3 3 4 10" xfId="43209" xr:uid="{00000000-0005-0000-0000-00000C4E0000}"/>
    <cellStyle name="CustomizationCells 3 3 3 4 2" xfId="11760" xr:uid="{00000000-0005-0000-0000-00000D4E0000}"/>
    <cellStyle name="CustomizationCells 3 3 3 4 3" xfId="15664" xr:uid="{00000000-0005-0000-0000-00000E4E0000}"/>
    <cellStyle name="CustomizationCells 3 3 3 4 4" xfId="19758" xr:uid="{00000000-0005-0000-0000-00000F4E0000}"/>
    <cellStyle name="CustomizationCells 3 3 3 4 5" xfId="23685" xr:uid="{00000000-0005-0000-0000-0000104E0000}"/>
    <cellStyle name="CustomizationCells 3 3 3 4 6" xfId="27712" xr:uid="{00000000-0005-0000-0000-0000114E0000}"/>
    <cellStyle name="CustomizationCells 3 3 3 4 7" xfId="31697" xr:uid="{00000000-0005-0000-0000-0000124E0000}"/>
    <cellStyle name="CustomizationCells 3 3 3 4 8" xfId="35530" xr:uid="{00000000-0005-0000-0000-0000134E0000}"/>
    <cellStyle name="CustomizationCells 3 3 3 4 9" xfId="39419" xr:uid="{00000000-0005-0000-0000-0000144E0000}"/>
    <cellStyle name="CustomizationCells 3 3 3 5" xfId="8384" xr:uid="{00000000-0005-0000-0000-0000154E0000}"/>
    <cellStyle name="CustomizationCells 3 3 3 6" xfId="12300" xr:uid="{00000000-0005-0000-0000-0000164E0000}"/>
    <cellStyle name="CustomizationCells 3 3 3 7" xfId="16393" xr:uid="{00000000-0005-0000-0000-0000174E0000}"/>
    <cellStyle name="CustomizationCells 3 3 3 8" xfId="20336" xr:uid="{00000000-0005-0000-0000-0000184E0000}"/>
    <cellStyle name="CustomizationCells 3 3 3 9" xfId="24354" xr:uid="{00000000-0005-0000-0000-0000194E0000}"/>
    <cellStyle name="CustomizationCells 3 3 4" xfId="3794" xr:uid="{00000000-0005-0000-0000-00001A4E0000}"/>
    <cellStyle name="CustomizationCells 3 3 4 10" xfId="40778" xr:uid="{00000000-0005-0000-0000-00001B4E0000}"/>
    <cellStyle name="CustomizationCells 3 3 4 2" xfId="9322" xr:uid="{00000000-0005-0000-0000-00001C4E0000}"/>
    <cellStyle name="CustomizationCells 3 3 4 3" xfId="13229" xr:uid="{00000000-0005-0000-0000-00001D4E0000}"/>
    <cellStyle name="CustomizationCells 3 3 4 4" xfId="17321" xr:uid="{00000000-0005-0000-0000-00001E4E0000}"/>
    <cellStyle name="CustomizationCells 3 3 4 5" xfId="21251" xr:uid="{00000000-0005-0000-0000-00001F4E0000}"/>
    <cellStyle name="CustomizationCells 3 3 4 6" xfId="25277" xr:uid="{00000000-0005-0000-0000-0000204E0000}"/>
    <cellStyle name="CustomizationCells 3 3 4 7" xfId="29266" xr:uid="{00000000-0005-0000-0000-0000214E0000}"/>
    <cellStyle name="CustomizationCells 3 3 4 8" xfId="33097" xr:uid="{00000000-0005-0000-0000-0000224E0000}"/>
    <cellStyle name="CustomizationCells 3 3 4 9" xfId="36988" xr:uid="{00000000-0005-0000-0000-0000234E0000}"/>
    <cellStyle name="CustomizationCells 3 3 5" xfId="4160" xr:uid="{00000000-0005-0000-0000-0000244E0000}"/>
    <cellStyle name="CustomizationCells 3 3 5 10" xfId="41144" xr:uid="{00000000-0005-0000-0000-0000254E0000}"/>
    <cellStyle name="CustomizationCells 3 3 5 2" xfId="9688" xr:uid="{00000000-0005-0000-0000-0000264E0000}"/>
    <cellStyle name="CustomizationCells 3 3 5 3" xfId="13595" xr:uid="{00000000-0005-0000-0000-0000274E0000}"/>
    <cellStyle name="CustomizationCells 3 3 5 4" xfId="17687" xr:uid="{00000000-0005-0000-0000-0000284E0000}"/>
    <cellStyle name="CustomizationCells 3 3 5 5" xfId="21617" xr:uid="{00000000-0005-0000-0000-0000294E0000}"/>
    <cellStyle name="CustomizationCells 3 3 5 6" xfId="25643" xr:uid="{00000000-0005-0000-0000-00002A4E0000}"/>
    <cellStyle name="CustomizationCells 3 3 5 7" xfId="29632" xr:uid="{00000000-0005-0000-0000-00002B4E0000}"/>
    <cellStyle name="CustomizationCells 3 3 5 8" xfId="33463" xr:uid="{00000000-0005-0000-0000-00002C4E0000}"/>
    <cellStyle name="CustomizationCells 3 3 5 9" xfId="37354" xr:uid="{00000000-0005-0000-0000-00002D4E0000}"/>
    <cellStyle name="CustomizationCells 3 3 6" xfId="3361" xr:uid="{00000000-0005-0000-0000-00002E4E0000}"/>
    <cellStyle name="CustomizationCells 3 3 6 10" xfId="40390" xr:uid="{00000000-0005-0000-0000-00002F4E0000}"/>
    <cellStyle name="CustomizationCells 3 3 6 2" xfId="8896" xr:uid="{00000000-0005-0000-0000-0000304E0000}"/>
    <cellStyle name="CustomizationCells 3 3 6 3" xfId="12812" xr:uid="{00000000-0005-0000-0000-0000314E0000}"/>
    <cellStyle name="CustomizationCells 3 3 6 4" xfId="16905" xr:uid="{00000000-0005-0000-0000-0000324E0000}"/>
    <cellStyle name="CustomizationCells 3 3 6 5" xfId="20848" xr:uid="{00000000-0005-0000-0000-0000334E0000}"/>
    <cellStyle name="CustomizationCells 3 3 6 6" xfId="24866" xr:uid="{00000000-0005-0000-0000-0000344E0000}"/>
    <cellStyle name="CustomizationCells 3 3 6 7" xfId="28870" xr:uid="{00000000-0005-0000-0000-0000354E0000}"/>
    <cellStyle name="CustomizationCells 3 3 6 8" xfId="32693" xr:uid="{00000000-0005-0000-0000-0000364E0000}"/>
    <cellStyle name="CustomizationCells 3 3 6 9" xfId="36600" xr:uid="{00000000-0005-0000-0000-0000374E0000}"/>
    <cellStyle name="CustomizationCells 3 3 7" xfId="5776" xr:uid="{00000000-0005-0000-0000-0000384E0000}"/>
    <cellStyle name="CustomizationCells 3 3 7 10" xfId="42758" xr:uid="{00000000-0005-0000-0000-0000394E0000}"/>
    <cellStyle name="CustomizationCells 3 3 7 2" xfId="11304" xr:uid="{00000000-0005-0000-0000-00003A4E0000}"/>
    <cellStyle name="CustomizationCells 3 3 7 3" xfId="15209" xr:uid="{00000000-0005-0000-0000-00003B4E0000}"/>
    <cellStyle name="CustomizationCells 3 3 7 4" xfId="19303" xr:uid="{00000000-0005-0000-0000-00003C4E0000}"/>
    <cellStyle name="CustomizationCells 3 3 7 5" xfId="23231" xr:uid="{00000000-0005-0000-0000-00003D4E0000}"/>
    <cellStyle name="CustomizationCells 3 3 7 6" xfId="27257" xr:uid="{00000000-0005-0000-0000-00003E4E0000}"/>
    <cellStyle name="CustomizationCells 3 3 7 7" xfId="31246" xr:uid="{00000000-0005-0000-0000-00003F4E0000}"/>
    <cellStyle name="CustomizationCells 3 3 7 8" xfId="35077" xr:uid="{00000000-0005-0000-0000-0000404E0000}"/>
    <cellStyle name="CustomizationCells 3 3 7 9" xfId="38968" xr:uid="{00000000-0005-0000-0000-0000414E0000}"/>
    <cellStyle name="CustomizationCells 3 3 8" xfId="7815" xr:uid="{00000000-0005-0000-0000-0000424E0000}"/>
    <cellStyle name="CustomizationCells 3 3 9" xfId="15928" xr:uid="{00000000-0005-0000-0000-0000434E0000}"/>
    <cellStyle name="CustomizationCells 3 4" xfId="398" xr:uid="{00000000-0005-0000-0000-0000444E0000}"/>
    <cellStyle name="CustomizationCells 3 4 10" xfId="7218" xr:uid="{00000000-0005-0000-0000-0000454E0000}"/>
    <cellStyle name="CustomizationCells 3 4 11" xfId="20089" xr:uid="{00000000-0005-0000-0000-0000464E0000}"/>
    <cellStyle name="CustomizationCells 3 4 2" xfId="399" xr:uid="{00000000-0005-0000-0000-0000474E0000}"/>
    <cellStyle name="CustomizationCells 3 4 2 10" xfId="24094" xr:uid="{00000000-0005-0000-0000-0000484E0000}"/>
    <cellStyle name="CustomizationCells 3 4 2 2" xfId="2852" xr:uid="{00000000-0005-0000-0000-0000494E0000}"/>
    <cellStyle name="CustomizationCells 3 4 2 2 10" xfId="28361" xr:uid="{00000000-0005-0000-0000-00004A4E0000}"/>
    <cellStyle name="CustomizationCells 3 4 2 2 11" xfId="32184" xr:uid="{00000000-0005-0000-0000-00004B4E0000}"/>
    <cellStyle name="CustomizationCells 3 4 2 2 12" xfId="36091" xr:uid="{00000000-0005-0000-0000-00004C4E0000}"/>
    <cellStyle name="CustomizationCells 3 4 2 2 13" xfId="39881" xr:uid="{00000000-0005-0000-0000-00004D4E0000}"/>
    <cellStyle name="CustomizationCells 3 4 2 2 2" xfId="5153" xr:uid="{00000000-0005-0000-0000-00004E4E0000}"/>
    <cellStyle name="CustomizationCells 3 4 2 2 2 10" xfId="42137" xr:uid="{00000000-0005-0000-0000-00004F4E0000}"/>
    <cellStyle name="CustomizationCells 3 4 2 2 2 2" xfId="10681" xr:uid="{00000000-0005-0000-0000-0000504E0000}"/>
    <cellStyle name="CustomizationCells 3 4 2 2 2 3" xfId="14588" xr:uid="{00000000-0005-0000-0000-0000514E0000}"/>
    <cellStyle name="CustomizationCells 3 4 2 2 2 4" xfId="18680" xr:uid="{00000000-0005-0000-0000-0000524E0000}"/>
    <cellStyle name="CustomizationCells 3 4 2 2 2 5" xfId="22610" xr:uid="{00000000-0005-0000-0000-0000534E0000}"/>
    <cellStyle name="CustomizationCells 3 4 2 2 2 6" xfId="26636" xr:uid="{00000000-0005-0000-0000-0000544E0000}"/>
    <cellStyle name="CustomizationCells 3 4 2 2 2 7" xfId="30625" xr:uid="{00000000-0005-0000-0000-0000554E0000}"/>
    <cellStyle name="CustomizationCells 3 4 2 2 2 8" xfId="34456" xr:uid="{00000000-0005-0000-0000-0000564E0000}"/>
    <cellStyle name="CustomizationCells 3 4 2 2 2 9" xfId="38347" xr:uid="{00000000-0005-0000-0000-0000574E0000}"/>
    <cellStyle name="CustomizationCells 3 4 2 2 3" xfId="4525" xr:uid="{00000000-0005-0000-0000-0000584E0000}"/>
    <cellStyle name="CustomizationCells 3 4 2 2 3 10" xfId="41509" xr:uid="{00000000-0005-0000-0000-0000594E0000}"/>
    <cellStyle name="CustomizationCells 3 4 2 2 3 2" xfId="10053" xr:uid="{00000000-0005-0000-0000-00005A4E0000}"/>
    <cellStyle name="CustomizationCells 3 4 2 2 3 3" xfId="13960" xr:uid="{00000000-0005-0000-0000-00005B4E0000}"/>
    <cellStyle name="CustomizationCells 3 4 2 2 3 4" xfId="18052" xr:uid="{00000000-0005-0000-0000-00005C4E0000}"/>
    <cellStyle name="CustomizationCells 3 4 2 2 3 5" xfId="21982" xr:uid="{00000000-0005-0000-0000-00005D4E0000}"/>
    <cellStyle name="CustomizationCells 3 4 2 2 3 6" xfId="26008" xr:uid="{00000000-0005-0000-0000-00005E4E0000}"/>
    <cellStyle name="CustomizationCells 3 4 2 2 3 7" xfId="29997" xr:uid="{00000000-0005-0000-0000-00005F4E0000}"/>
    <cellStyle name="CustomizationCells 3 4 2 2 3 8" xfId="33828" xr:uid="{00000000-0005-0000-0000-0000604E0000}"/>
    <cellStyle name="CustomizationCells 3 4 2 2 3 9" xfId="37719" xr:uid="{00000000-0005-0000-0000-0000614E0000}"/>
    <cellStyle name="CustomizationCells 3 4 2 2 4" xfId="6234" xr:uid="{00000000-0005-0000-0000-0000624E0000}"/>
    <cellStyle name="CustomizationCells 3 4 2 2 4 10" xfId="43212" xr:uid="{00000000-0005-0000-0000-0000634E0000}"/>
    <cellStyle name="CustomizationCells 3 4 2 2 4 2" xfId="11763" xr:uid="{00000000-0005-0000-0000-0000644E0000}"/>
    <cellStyle name="CustomizationCells 3 4 2 2 4 3" xfId="15667" xr:uid="{00000000-0005-0000-0000-0000654E0000}"/>
    <cellStyle name="CustomizationCells 3 4 2 2 4 4" xfId="19761" xr:uid="{00000000-0005-0000-0000-0000664E0000}"/>
    <cellStyle name="CustomizationCells 3 4 2 2 4 5" xfId="23688" xr:uid="{00000000-0005-0000-0000-0000674E0000}"/>
    <cellStyle name="CustomizationCells 3 4 2 2 4 6" xfId="27715" xr:uid="{00000000-0005-0000-0000-0000684E0000}"/>
    <cellStyle name="CustomizationCells 3 4 2 2 4 7" xfId="31700" xr:uid="{00000000-0005-0000-0000-0000694E0000}"/>
    <cellStyle name="CustomizationCells 3 4 2 2 4 8" xfId="35533" xr:uid="{00000000-0005-0000-0000-00006A4E0000}"/>
    <cellStyle name="CustomizationCells 3 4 2 2 4 9" xfId="39422" xr:uid="{00000000-0005-0000-0000-00006B4E0000}"/>
    <cellStyle name="CustomizationCells 3 4 2 2 5" xfId="8387" xr:uid="{00000000-0005-0000-0000-00006C4E0000}"/>
    <cellStyle name="CustomizationCells 3 4 2 2 6" xfId="12303" xr:uid="{00000000-0005-0000-0000-00006D4E0000}"/>
    <cellStyle name="CustomizationCells 3 4 2 2 7" xfId="16396" xr:uid="{00000000-0005-0000-0000-00006E4E0000}"/>
    <cellStyle name="CustomizationCells 3 4 2 2 8" xfId="20339" xr:uid="{00000000-0005-0000-0000-00006F4E0000}"/>
    <cellStyle name="CustomizationCells 3 4 2 2 9" xfId="24357" xr:uid="{00000000-0005-0000-0000-0000704E0000}"/>
    <cellStyle name="CustomizationCells 3 4 2 3" xfId="3797" xr:uid="{00000000-0005-0000-0000-0000714E0000}"/>
    <cellStyle name="CustomizationCells 3 4 2 3 10" xfId="40781" xr:uid="{00000000-0005-0000-0000-0000724E0000}"/>
    <cellStyle name="CustomizationCells 3 4 2 3 2" xfId="9325" xr:uid="{00000000-0005-0000-0000-0000734E0000}"/>
    <cellStyle name="CustomizationCells 3 4 2 3 3" xfId="13232" xr:uid="{00000000-0005-0000-0000-0000744E0000}"/>
    <cellStyle name="CustomizationCells 3 4 2 3 4" xfId="17324" xr:uid="{00000000-0005-0000-0000-0000754E0000}"/>
    <cellStyle name="CustomizationCells 3 4 2 3 5" xfId="21254" xr:uid="{00000000-0005-0000-0000-0000764E0000}"/>
    <cellStyle name="CustomizationCells 3 4 2 3 6" xfId="25280" xr:uid="{00000000-0005-0000-0000-0000774E0000}"/>
    <cellStyle name="CustomizationCells 3 4 2 3 7" xfId="29269" xr:uid="{00000000-0005-0000-0000-0000784E0000}"/>
    <cellStyle name="CustomizationCells 3 4 2 3 8" xfId="33100" xr:uid="{00000000-0005-0000-0000-0000794E0000}"/>
    <cellStyle name="CustomizationCells 3 4 2 3 9" xfId="36991" xr:uid="{00000000-0005-0000-0000-00007A4E0000}"/>
    <cellStyle name="CustomizationCells 3 4 2 4" xfId="4157" xr:uid="{00000000-0005-0000-0000-00007B4E0000}"/>
    <cellStyle name="CustomizationCells 3 4 2 4 10" xfId="41141" xr:uid="{00000000-0005-0000-0000-00007C4E0000}"/>
    <cellStyle name="CustomizationCells 3 4 2 4 2" xfId="9685" xr:uid="{00000000-0005-0000-0000-00007D4E0000}"/>
    <cellStyle name="CustomizationCells 3 4 2 4 3" xfId="13592" xr:uid="{00000000-0005-0000-0000-00007E4E0000}"/>
    <cellStyle name="CustomizationCells 3 4 2 4 4" xfId="17684" xr:uid="{00000000-0005-0000-0000-00007F4E0000}"/>
    <cellStyle name="CustomizationCells 3 4 2 4 5" xfId="21614" xr:uid="{00000000-0005-0000-0000-0000804E0000}"/>
    <cellStyle name="CustomizationCells 3 4 2 4 6" xfId="25640" xr:uid="{00000000-0005-0000-0000-0000814E0000}"/>
    <cellStyle name="CustomizationCells 3 4 2 4 7" xfId="29629" xr:uid="{00000000-0005-0000-0000-0000824E0000}"/>
    <cellStyle name="CustomizationCells 3 4 2 4 8" xfId="33460" xr:uid="{00000000-0005-0000-0000-0000834E0000}"/>
    <cellStyle name="CustomizationCells 3 4 2 4 9" xfId="37351" xr:uid="{00000000-0005-0000-0000-0000844E0000}"/>
    <cellStyle name="CustomizationCells 3 4 2 5" xfId="3364" xr:uid="{00000000-0005-0000-0000-0000854E0000}"/>
    <cellStyle name="CustomizationCells 3 4 2 5 10" xfId="40393" xr:uid="{00000000-0005-0000-0000-0000864E0000}"/>
    <cellStyle name="CustomizationCells 3 4 2 5 2" xfId="8899" xr:uid="{00000000-0005-0000-0000-0000874E0000}"/>
    <cellStyle name="CustomizationCells 3 4 2 5 3" xfId="12815" xr:uid="{00000000-0005-0000-0000-0000884E0000}"/>
    <cellStyle name="CustomizationCells 3 4 2 5 4" xfId="16908" xr:uid="{00000000-0005-0000-0000-0000894E0000}"/>
    <cellStyle name="CustomizationCells 3 4 2 5 5" xfId="20851" xr:uid="{00000000-0005-0000-0000-00008A4E0000}"/>
    <cellStyle name="CustomizationCells 3 4 2 5 6" xfId="24869" xr:uid="{00000000-0005-0000-0000-00008B4E0000}"/>
    <cellStyle name="CustomizationCells 3 4 2 5 7" xfId="28873" xr:uid="{00000000-0005-0000-0000-00008C4E0000}"/>
    <cellStyle name="CustomizationCells 3 4 2 5 8" xfId="32696" xr:uid="{00000000-0005-0000-0000-00008D4E0000}"/>
    <cellStyle name="CustomizationCells 3 4 2 5 9" xfId="36603" xr:uid="{00000000-0005-0000-0000-00008E4E0000}"/>
    <cellStyle name="CustomizationCells 3 4 2 6" xfId="5779" xr:uid="{00000000-0005-0000-0000-00008F4E0000}"/>
    <cellStyle name="CustomizationCells 3 4 2 6 10" xfId="42761" xr:uid="{00000000-0005-0000-0000-0000904E0000}"/>
    <cellStyle name="CustomizationCells 3 4 2 6 2" xfId="11307" xr:uid="{00000000-0005-0000-0000-0000914E0000}"/>
    <cellStyle name="CustomizationCells 3 4 2 6 3" xfId="15212" xr:uid="{00000000-0005-0000-0000-0000924E0000}"/>
    <cellStyle name="CustomizationCells 3 4 2 6 4" xfId="19306" xr:uid="{00000000-0005-0000-0000-0000934E0000}"/>
    <cellStyle name="CustomizationCells 3 4 2 6 5" xfId="23234" xr:uid="{00000000-0005-0000-0000-0000944E0000}"/>
    <cellStyle name="CustomizationCells 3 4 2 6 6" xfId="27260" xr:uid="{00000000-0005-0000-0000-0000954E0000}"/>
    <cellStyle name="CustomizationCells 3 4 2 6 7" xfId="31249" xr:uid="{00000000-0005-0000-0000-0000964E0000}"/>
    <cellStyle name="CustomizationCells 3 4 2 6 8" xfId="35080" xr:uid="{00000000-0005-0000-0000-0000974E0000}"/>
    <cellStyle name="CustomizationCells 3 4 2 6 9" xfId="38971" xr:uid="{00000000-0005-0000-0000-0000984E0000}"/>
    <cellStyle name="CustomizationCells 3 4 2 7" xfId="7812" xr:uid="{00000000-0005-0000-0000-0000994E0000}"/>
    <cellStyle name="CustomizationCells 3 4 2 8" xfId="15925" xr:uid="{00000000-0005-0000-0000-00009A4E0000}"/>
    <cellStyle name="CustomizationCells 3 4 2 9" xfId="6593" xr:uid="{00000000-0005-0000-0000-00009B4E0000}"/>
    <cellStyle name="CustomizationCells 3 4 3" xfId="2851" xr:uid="{00000000-0005-0000-0000-00009C4E0000}"/>
    <cellStyle name="CustomizationCells 3 4 3 10" xfId="28360" xr:uid="{00000000-0005-0000-0000-00009D4E0000}"/>
    <cellStyle name="CustomizationCells 3 4 3 11" xfId="32183" xr:uid="{00000000-0005-0000-0000-00009E4E0000}"/>
    <cellStyle name="CustomizationCells 3 4 3 12" xfId="36090" xr:uid="{00000000-0005-0000-0000-00009F4E0000}"/>
    <cellStyle name="CustomizationCells 3 4 3 13" xfId="39880" xr:uid="{00000000-0005-0000-0000-0000A04E0000}"/>
    <cellStyle name="CustomizationCells 3 4 3 2" xfId="5152" xr:uid="{00000000-0005-0000-0000-0000A14E0000}"/>
    <cellStyle name="CustomizationCells 3 4 3 2 10" xfId="42136" xr:uid="{00000000-0005-0000-0000-0000A24E0000}"/>
    <cellStyle name="CustomizationCells 3 4 3 2 2" xfId="10680" xr:uid="{00000000-0005-0000-0000-0000A34E0000}"/>
    <cellStyle name="CustomizationCells 3 4 3 2 3" xfId="14587" xr:uid="{00000000-0005-0000-0000-0000A44E0000}"/>
    <cellStyle name="CustomizationCells 3 4 3 2 4" xfId="18679" xr:uid="{00000000-0005-0000-0000-0000A54E0000}"/>
    <cellStyle name="CustomizationCells 3 4 3 2 5" xfId="22609" xr:uid="{00000000-0005-0000-0000-0000A64E0000}"/>
    <cellStyle name="CustomizationCells 3 4 3 2 6" xfId="26635" xr:uid="{00000000-0005-0000-0000-0000A74E0000}"/>
    <cellStyle name="CustomizationCells 3 4 3 2 7" xfId="30624" xr:uid="{00000000-0005-0000-0000-0000A84E0000}"/>
    <cellStyle name="CustomizationCells 3 4 3 2 8" xfId="34455" xr:uid="{00000000-0005-0000-0000-0000A94E0000}"/>
    <cellStyle name="CustomizationCells 3 4 3 2 9" xfId="38346" xr:uid="{00000000-0005-0000-0000-0000AA4E0000}"/>
    <cellStyle name="CustomizationCells 3 4 3 3" xfId="4524" xr:uid="{00000000-0005-0000-0000-0000AB4E0000}"/>
    <cellStyle name="CustomizationCells 3 4 3 3 10" xfId="41508" xr:uid="{00000000-0005-0000-0000-0000AC4E0000}"/>
    <cellStyle name="CustomizationCells 3 4 3 3 2" xfId="10052" xr:uid="{00000000-0005-0000-0000-0000AD4E0000}"/>
    <cellStyle name="CustomizationCells 3 4 3 3 3" xfId="13959" xr:uid="{00000000-0005-0000-0000-0000AE4E0000}"/>
    <cellStyle name="CustomizationCells 3 4 3 3 4" xfId="18051" xr:uid="{00000000-0005-0000-0000-0000AF4E0000}"/>
    <cellStyle name="CustomizationCells 3 4 3 3 5" xfId="21981" xr:uid="{00000000-0005-0000-0000-0000B04E0000}"/>
    <cellStyle name="CustomizationCells 3 4 3 3 6" xfId="26007" xr:uid="{00000000-0005-0000-0000-0000B14E0000}"/>
    <cellStyle name="CustomizationCells 3 4 3 3 7" xfId="29996" xr:uid="{00000000-0005-0000-0000-0000B24E0000}"/>
    <cellStyle name="CustomizationCells 3 4 3 3 8" xfId="33827" xr:uid="{00000000-0005-0000-0000-0000B34E0000}"/>
    <cellStyle name="CustomizationCells 3 4 3 3 9" xfId="37718" xr:uid="{00000000-0005-0000-0000-0000B44E0000}"/>
    <cellStyle name="CustomizationCells 3 4 3 4" xfId="6233" xr:uid="{00000000-0005-0000-0000-0000B54E0000}"/>
    <cellStyle name="CustomizationCells 3 4 3 4 10" xfId="43211" xr:uid="{00000000-0005-0000-0000-0000B64E0000}"/>
    <cellStyle name="CustomizationCells 3 4 3 4 2" xfId="11762" xr:uid="{00000000-0005-0000-0000-0000B74E0000}"/>
    <cellStyle name="CustomizationCells 3 4 3 4 3" xfId="15666" xr:uid="{00000000-0005-0000-0000-0000B84E0000}"/>
    <cellStyle name="CustomizationCells 3 4 3 4 4" xfId="19760" xr:uid="{00000000-0005-0000-0000-0000B94E0000}"/>
    <cellStyle name="CustomizationCells 3 4 3 4 5" xfId="23687" xr:uid="{00000000-0005-0000-0000-0000BA4E0000}"/>
    <cellStyle name="CustomizationCells 3 4 3 4 6" xfId="27714" xr:uid="{00000000-0005-0000-0000-0000BB4E0000}"/>
    <cellStyle name="CustomizationCells 3 4 3 4 7" xfId="31699" xr:uid="{00000000-0005-0000-0000-0000BC4E0000}"/>
    <cellStyle name="CustomizationCells 3 4 3 4 8" xfId="35532" xr:uid="{00000000-0005-0000-0000-0000BD4E0000}"/>
    <cellStyle name="CustomizationCells 3 4 3 4 9" xfId="39421" xr:uid="{00000000-0005-0000-0000-0000BE4E0000}"/>
    <cellStyle name="CustomizationCells 3 4 3 5" xfId="8386" xr:uid="{00000000-0005-0000-0000-0000BF4E0000}"/>
    <cellStyle name="CustomizationCells 3 4 3 6" xfId="12302" xr:uid="{00000000-0005-0000-0000-0000C04E0000}"/>
    <cellStyle name="CustomizationCells 3 4 3 7" xfId="16395" xr:uid="{00000000-0005-0000-0000-0000C14E0000}"/>
    <cellStyle name="CustomizationCells 3 4 3 8" xfId="20338" xr:uid="{00000000-0005-0000-0000-0000C24E0000}"/>
    <cellStyle name="CustomizationCells 3 4 3 9" xfId="24356" xr:uid="{00000000-0005-0000-0000-0000C34E0000}"/>
    <cellStyle name="CustomizationCells 3 4 4" xfId="3796" xr:uid="{00000000-0005-0000-0000-0000C44E0000}"/>
    <cellStyle name="CustomizationCells 3 4 4 10" xfId="40780" xr:uid="{00000000-0005-0000-0000-0000C54E0000}"/>
    <cellStyle name="CustomizationCells 3 4 4 2" xfId="9324" xr:uid="{00000000-0005-0000-0000-0000C64E0000}"/>
    <cellStyle name="CustomizationCells 3 4 4 3" xfId="13231" xr:uid="{00000000-0005-0000-0000-0000C74E0000}"/>
    <cellStyle name="CustomizationCells 3 4 4 4" xfId="17323" xr:uid="{00000000-0005-0000-0000-0000C84E0000}"/>
    <cellStyle name="CustomizationCells 3 4 4 5" xfId="21253" xr:uid="{00000000-0005-0000-0000-0000C94E0000}"/>
    <cellStyle name="CustomizationCells 3 4 4 6" xfId="25279" xr:uid="{00000000-0005-0000-0000-0000CA4E0000}"/>
    <cellStyle name="CustomizationCells 3 4 4 7" xfId="29268" xr:uid="{00000000-0005-0000-0000-0000CB4E0000}"/>
    <cellStyle name="CustomizationCells 3 4 4 8" xfId="33099" xr:uid="{00000000-0005-0000-0000-0000CC4E0000}"/>
    <cellStyle name="CustomizationCells 3 4 4 9" xfId="36990" xr:uid="{00000000-0005-0000-0000-0000CD4E0000}"/>
    <cellStyle name="CustomizationCells 3 4 5" xfId="4158" xr:uid="{00000000-0005-0000-0000-0000CE4E0000}"/>
    <cellStyle name="CustomizationCells 3 4 5 10" xfId="41142" xr:uid="{00000000-0005-0000-0000-0000CF4E0000}"/>
    <cellStyle name="CustomizationCells 3 4 5 2" xfId="9686" xr:uid="{00000000-0005-0000-0000-0000D04E0000}"/>
    <cellStyle name="CustomizationCells 3 4 5 3" xfId="13593" xr:uid="{00000000-0005-0000-0000-0000D14E0000}"/>
    <cellStyle name="CustomizationCells 3 4 5 4" xfId="17685" xr:uid="{00000000-0005-0000-0000-0000D24E0000}"/>
    <cellStyle name="CustomizationCells 3 4 5 5" xfId="21615" xr:uid="{00000000-0005-0000-0000-0000D34E0000}"/>
    <cellStyle name="CustomizationCells 3 4 5 6" xfId="25641" xr:uid="{00000000-0005-0000-0000-0000D44E0000}"/>
    <cellStyle name="CustomizationCells 3 4 5 7" xfId="29630" xr:uid="{00000000-0005-0000-0000-0000D54E0000}"/>
    <cellStyle name="CustomizationCells 3 4 5 8" xfId="33461" xr:uid="{00000000-0005-0000-0000-0000D64E0000}"/>
    <cellStyle name="CustomizationCells 3 4 5 9" xfId="37352" xr:uid="{00000000-0005-0000-0000-0000D74E0000}"/>
    <cellStyle name="CustomizationCells 3 4 6" xfId="3363" xr:uid="{00000000-0005-0000-0000-0000D84E0000}"/>
    <cellStyle name="CustomizationCells 3 4 6 10" xfId="40392" xr:uid="{00000000-0005-0000-0000-0000D94E0000}"/>
    <cellStyle name="CustomizationCells 3 4 6 2" xfId="8898" xr:uid="{00000000-0005-0000-0000-0000DA4E0000}"/>
    <cellStyle name="CustomizationCells 3 4 6 3" xfId="12814" xr:uid="{00000000-0005-0000-0000-0000DB4E0000}"/>
    <cellStyle name="CustomizationCells 3 4 6 4" xfId="16907" xr:uid="{00000000-0005-0000-0000-0000DC4E0000}"/>
    <cellStyle name="CustomizationCells 3 4 6 5" xfId="20850" xr:uid="{00000000-0005-0000-0000-0000DD4E0000}"/>
    <cellStyle name="CustomizationCells 3 4 6 6" xfId="24868" xr:uid="{00000000-0005-0000-0000-0000DE4E0000}"/>
    <cellStyle name="CustomizationCells 3 4 6 7" xfId="28872" xr:uid="{00000000-0005-0000-0000-0000DF4E0000}"/>
    <cellStyle name="CustomizationCells 3 4 6 8" xfId="32695" xr:uid="{00000000-0005-0000-0000-0000E04E0000}"/>
    <cellStyle name="CustomizationCells 3 4 6 9" xfId="36602" xr:uid="{00000000-0005-0000-0000-0000E14E0000}"/>
    <cellStyle name="CustomizationCells 3 4 7" xfId="5778" xr:uid="{00000000-0005-0000-0000-0000E24E0000}"/>
    <cellStyle name="CustomizationCells 3 4 7 10" xfId="42760" xr:uid="{00000000-0005-0000-0000-0000E34E0000}"/>
    <cellStyle name="CustomizationCells 3 4 7 2" xfId="11306" xr:uid="{00000000-0005-0000-0000-0000E44E0000}"/>
    <cellStyle name="CustomizationCells 3 4 7 3" xfId="15211" xr:uid="{00000000-0005-0000-0000-0000E54E0000}"/>
    <cellStyle name="CustomizationCells 3 4 7 4" xfId="19305" xr:uid="{00000000-0005-0000-0000-0000E64E0000}"/>
    <cellStyle name="CustomizationCells 3 4 7 5" xfId="23233" xr:uid="{00000000-0005-0000-0000-0000E74E0000}"/>
    <cellStyle name="CustomizationCells 3 4 7 6" xfId="27259" xr:uid="{00000000-0005-0000-0000-0000E84E0000}"/>
    <cellStyle name="CustomizationCells 3 4 7 7" xfId="31248" xr:uid="{00000000-0005-0000-0000-0000E94E0000}"/>
    <cellStyle name="CustomizationCells 3 4 7 8" xfId="35079" xr:uid="{00000000-0005-0000-0000-0000EA4E0000}"/>
    <cellStyle name="CustomizationCells 3 4 7 9" xfId="38970" xr:uid="{00000000-0005-0000-0000-0000EB4E0000}"/>
    <cellStyle name="CustomizationCells 3 4 8" xfId="7813" xr:uid="{00000000-0005-0000-0000-0000EC4E0000}"/>
    <cellStyle name="CustomizationCells 3 4 9" xfId="15926" xr:uid="{00000000-0005-0000-0000-0000ED4E0000}"/>
    <cellStyle name="CustomizationCells 3 5" xfId="400" xr:uid="{00000000-0005-0000-0000-0000EE4E0000}"/>
    <cellStyle name="CustomizationCells 3 5 10" xfId="24095" xr:uid="{00000000-0005-0000-0000-0000EF4E0000}"/>
    <cellStyle name="CustomizationCells 3 5 2" xfId="2853" xr:uid="{00000000-0005-0000-0000-0000F04E0000}"/>
    <cellStyle name="CustomizationCells 3 5 2 10" xfId="28362" xr:uid="{00000000-0005-0000-0000-0000F14E0000}"/>
    <cellStyle name="CustomizationCells 3 5 2 11" xfId="32185" xr:uid="{00000000-0005-0000-0000-0000F24E0000}"/>
    <cellStyle name="CustomizationCells 3 5 2 12" xfId="36092" xr:uid="{00000000-0005-0000-0000-0000F34E0000}"/>
    <cellStyle name="CustomizationCells 3 5 2 13" xfId="39882" xr:uid="{00000000-0005-0000-0000-0000F44E0000}"/>
    <cellStyle name="CustomizationCells 3 5 2 2" xfId="5154" xr:uid="{00000000-0005-0000-0000-0000F54E0000}"/>
    <cellStyle name="CustomizationCells 3 5 2 2 10" xfId="42138" xr:uid="{00000000-0005-0000-0000-0000F64E0000}"/>
    <cellStyle name="CustomizationCells 3 5 2 2 2" xfId="10682" xr:uid="{00000000-0005-0000-0000-0000F74E0000}"/>
    <cellStyle name="CustomizationCells 3 5 2 2 3" xfId="14589" xr:uid="{00000000-0005-0000-0000-0000F84E0000}"/>
    <cellStyle name="CustomizationCells 3 5 2 2 4" xfId="18681" xr:uid="{00000000-0005-0000-0000-0000F94E0000}"/>
    <cellStyle name="CustomizationCells 3 5 2 2 5" xfId="22611" xr:uid="{00000000-0005-0000-0000-0000FA4E0000}"/>
    <cellStyle name="CustomizationCells 3 5 2 2 6" xfId="26637" xr:uid="{00000000-0005-0000-0000-0000FB4E0000}"/>
    <cellStyle name="CustomizationCells 3 5 2 2 7" xfId="30626" xr:uid="{00000000-0005-0000-0000-0000FC4E0000}"/>
    <cellStyle name="CustomizationCells 3 5 2 2 8" xfId="34457" xr:uid="{00000000-0005-0000-0000-0000FD4E0000}"/>
    <cellStyle name="CustomizationCells 3 5 2 2 9" xfId="38348" xr:uid="{00000000-0005-0000-0000-0000FE4E0000}"/>
    <cellStyle name="CustomizationCells 3 5 2 3" xfId="4526" xr:uid="{00000000-0005-0000-0000-0000FF4E0000}"/>
    <cellStyle name="CustomizationCells 3 5 2 3 10" xfId="41510" xr:uid="{00000000-0005-0000-0000-0000004F0000}"/>
    <cellStyle name="CustomizationCells 3 5 2 3 2" xfId="10054" xr:uid="{00000000-0005-0000-0000-0000014F0000}"/>
    <cellStyle name="CustomizationCells 3 5 2 3 3" xfId="13961" xr:uid="{00000000-0005-0000-0000-0000024F0000}"/>
    <cellStyle name="CustomizationCells 3 5 2 3 4" xfId="18053" xr:uid="{00000000-0005-0000-0000-0000034F0000}"/>
    <cellStyle name="CustomizationCells 3 5 2 3 5" xfId="21983" xr:uid="{00000000-0005-0000-0000-0000044F0000}"/>
    <cellStyle name="CustomizationCells 3 5 2 3 6" xfId="26009" xr:uid="{00000000-0005-0000-0000-0000054F0000}"/>
    <cellStyle name="CustomizationCells 3 5 2 3 7" xfId="29998" xr:uid="{00000000-0005-0000-0000-0000064F0000}"/>
    <cellStyle name="CustomizationCells 3 5 2 3 8" xfId="33829" xr:uid="{00000000-0005-0000-0000-0000074F0000}"/>
    <cellStyle name="CustomizationCells 3 5 2 3 9" xfId="37720" xr:uid="{00000000-0005-0000-0000-0000084F0000}"/>
    <cellStyle name="CustomizationCells 3 5 2 4" xfId="6235" xr:uid="{00000000-0005-0000-0000-0000094F0000}"/>
    <cellStyle name="CustomizationCells 3 5 2 4 10" xfId="43213" xr:uid="{00000000-0005-0000-0000-00000A4F0000}"/>
    <cellStyle name="CustomizationCells 3 5 2 4 2" xfId="11764" xr:uid="{00000000-0005-0000-0000-00000B4F0000}"/>
    <cellStyle name="CustomizationCells 3 5 2 4 3" xfId="15668" xr:uid="{00000000-0005-0000-0000-00000C4F0000}"/>
    <cellStyle name="CustomizationCells 3 5 2 4 4" xfId="19762" xr:uid="{00000000-0005-0000-0000-00000D4F0000}"/>
    <cellStyle name="CustomizationCells 3 5 2 4 5" xfId="23689" xr:uid="{00000000-0005-0000-0000-00000E4F0000}"/>
    <cellStyle name="CustomizationCells 3 5 2 4 6" xfId="27716" xr:uid="{00000000-0005-0000-0000-00000F4F0000}"/>
    <cellStyle name="CustomizationCells 3 5 2 4 7" xfId="31701" xr:uid="{00000000-0005-0000-0000-0000104F0000}"/>
    <cellStyle name="CustomizationCells 3 5 2 4 8" xfId="35534" xr:uid="{00000000-0005-0000-0000-0000114F0000}"/>
    <cellStyle name="CustomizationCells 3 5 2 4 9" xfId="39423" xr:uid="{00000000-0005-0000-0000-0000124F0000}"/>
    <cellStyle name="CustomizationCells 3 5 2 5" xfId="8388" xr:uid="{00000000-0005-0000-0000-0000134F0000}"/>
    <cellStyle name="CustomizationCells 3 5 2 6" xfId="12304" xr:uid="{00000000-0005-0000-0000-0000144F0000}"/>
    <cellStyle name="CustomizationCells 3 5 2 7" xfId="16397" xr:uid="{00000000-0005-0000-0000-0000154F0000}"/>
    <cellStyle name="CustomizationCells 3 5 2 8" xfId="20340" xr:uid="{00000000-0005-0000-0000-0000164F0000}"/>
    <cellStyle name="CustomizationCells 3 5 2 9" xfId="24358" xr:uid="{00000000-0005-0000-0000-0000174F0000}"/>
    <cellStyle name="CustomizationCells 3 5 3" xfId="3798" xr:uid="{00000000-0005-0000-0000-0000184F0000}"/>
    <cellStyle name="CustomizationCells 3 5 3 10" xfId="40782" xr:uid="{00000000-0005-0000-0000-0000194F0000}"/>
    <cellStyle name="CustomizationCells 3 5 3 2" xfId="9326" xr:uid="{00000000-0005-0000-0000-00001A4F0000}"/>
    <cellStyle name="CustomizationCells 3 5 3 3" xfId="13233" xr:uid="{00000000-0005-0000-0000-00001B4F0000}"/>
    <cellStyle name="CustomizationCells 3 5 3 4" xfId="17325" xr:uid="{00000000-0005-0000-0000-00001C4F0000}"/>
    <cellStyle name="CustomizationCells 3 5 3 5" xfId="21255" xr:uid="{00000000-0005-0000-0000-00001D4F0000}"/>
    <cellStyle name="CustomizationCells 3 5 3 6" xfId="25281" xr:uid="{00000000-0005-0000-0000-00001E4F0000}"/>
    <cellStyle name="CustomizationCells 3 5 3 7" xfId="29270" xr:uid="{00000000-0005-0000-0000-00001F4F0000}"/>
    <cellStyle name="CustomizationCells 3 5 3 8" xfId="33101" xr:uid="{00000000-0005-0000-0000-0000204F0000}"/>
    <cellStyle name="CustomizationCells 3 5 3 9" xfId="36992" xr:uid="{00000000-0005-0000-0000-0000214F0000}"/>
    <cellStyle name="CustomizationCells 3 5 4" xfId="4156" xr:uid="{00000000-0005-0000-0000-0000224F0000}"/>
    <cellStyle name="CustomizationCells 3 5 4 10" xfId="41140" xr:uid="{00000000-0005-0000-0000-0000234F0000}"/>
    <cellStyle name="CustomizationCells 3 5 4 2" xfId="9684" xr:uid="{00000000-0005-0000-0000-0000244F0000}"/>
    <cellStyle name="CustomizationCells 3 5 4 3" xfId="13591" xr:uid="{00000000-0005-0000-0000-0000254F0000}"/>
    <cellStyle name="CustomizationCells 3 5 4 4" xfId="17683" xr:uid="{00000000-0005-0000-0000-0000264F0000}"/>
    <cellStyle name="CustomizationCells 3 5 4 5" xfId="21613" xr:uid="{00000000-0005-0000-0000-0000274F0000}"/>
    <cellStyle name="CustomizationCells 3 5 4 6" xfId="25639" xr:uid="{00000000-0005-0000-0000-0000284F0000}"/>
    <cellStyle name="CustomizationCells 3 5 4 7" xfId="29628" xr:uid="{00000000-0005-0000-0000-0000294F0000}"/>
    <cellStyle name="CustomizationCells 3 5 4 8" xfId="33459" xr:uid="{00000000-0005-0000-0000-00002A4F0000}"/>
    <cellStyle name="CustomizationCells 3 5 4 9" xfId="37350" xr:uid="{00000000-0005-0000-0000-00002B4F0000}"/>
    <cellStyle name="CustomizationCells 3 5 5" xfId="3365" xr:uid="{00000000-0005-0000-0000-00002C4F0000}"/>
    <cellStyle name="CustomizationCells 3 5 5 10" xfId="40394" xr:uid="{00000000-0005-0000-0000-00002D4F0000}"/>
    <cellStyle name="CustomizationCells 3 5 5 2" xfId="8900" xr:uid="{00000000-0005-0000-0000-00002E4F0000}"/>
    <cellStyle name="CustomizationCells 3 5 5 3" xfId="12816" xr:uid="{00000000-0005-0000-0000-00002F4F0000}"/>
    <cellStyle name="CustomizationCells 3 5 5 4" xfId="16909" xr:uid="{00000000-0005-0000-0000-0000304F0000}"/>
    <cellStyle name="CustomizationCells 3 5 5 5" xfId="20852" xr:uid="{00000000-0005-0000-0000-0000314F0000}"/>
    <cellStyle name="CustomizationCells 3 5 5 6" xfId="24870" xr:uid="{00000000-0005-0000-0000-0000324F0000}"/>
    <cellStyle name="CustomizationCells 3 5 5 7" xfId="28874" xr:uid="{00000000-0005-0000-0000-0000334F0000}"/>
    <cellStyle name="CustomizationCells 3 5 5 8" xfId="32697" xr:uid="{00000000-0005-0000-0000-0000344F0000}"/>
    <cellStyle name="CustomizationCells 3 5 5 9" xfId="36604" xr:uid="{00000000-0005-0000-0000-0000354F0000}"/>
    <cellStyle name="CustomizationCells 3 5 6" xfId="5780" xr:uid="{00000000-0005-0000-0000-0000364F0000}"/>
    <cellStyle name="CustomizationCells 3 5 6 10" xfId="42762" xr:uid="{00000000-0005-0000-0000-0000374F0000}"/>
    <cellStyle name="CustomizationCells 3 5 6 2" xfId="11308" xr:uid="{00000000-0005-0000-0000-0000384F0000}"/>
    <cellStyle name="CustomizationCells 3 5 6 3" xfId="15213" xr:uid="{00000000-0005-0000-0000-0000394F0000}"/>
    <cellStyle name="CustomizationCells 3 5 6 4" xfId="19307" xr:uid="{00000000-0005-0000-0000-00003A4F0000}"/>
    <cellStyle name="CustomizationCells 3 5 6 5" xfId="23235" xr:uid="{00000000-0005-0000-0000-00003B4F0000}"/>
    <cellStyle name="CustomizationCells 3 5 6 6" xfId="27261" xr:uid="{00000000-0005-0000-0000-00003C4F0000}"/>
    <cellStyle name="CustomizationCells 3 5 6 7" xfId="31250" xr:uid="{00000000-0005-0000-0000-00003D4F0000}"/>
    <cellStyle name="CustomizationCells 3 5 6 8" xfId="35081" xr:uid="{00000000-0005-0000-0000-00003E4F0000}"/>
    <cellStyle name="CustomizationCells 3 5 6 9" xfId="38972" xr:uid="{00000000-0005-0000-0000-00003F4F0000}"/>
    <cellStyle name="CustomizationCells 3 5 7" xfId="7811" xr:uid="{00000000-0005-0000-0000-0000404F0000}"/>
    <cellStyle name="CustomizationCells 3 5 8" xfId="15924" xr:uid="{00000000-0005-0000-0000-0000414F0000}"/>
    <cellStyle name="CustomizationCells 3 5 9" xfId="6619" xr:uid="{00000000-0005-0000-0000-0000424F0000}"/>
    <cellStyle name="CustomizationCells 3 6" xfId="2846" xr:uid="{00000000-0005-0000-0000-0000434F0000}"/>
    <cellStyle name="CustomizationCells 3 6 10" xfId="28355" xr:uid="{00000000-0005-0000-0000-0000444F0000}"/>
    <cellStyle name="CustomizationCells 3 6 11" xfId="32178" xr:uid="{00000000-0005-0000-0000-0000454F0000}"/>
    <cellStyle name="CustomizationCells 3 6 12" xfId="36085" xr:uid="{00000000-0005-0000-0000-0000464F0000}"/>
    <cellStyle name="CustomizationCells 3 6 13" xfId="39875" xr:uid="{00000000-0005-0000-0000-0000474F0000}"/>
    <cellStyle name="CustomizationCells 3 6 2" xfId="5147" xr:uid="{00000000-0005-0000-0000-0000484F0000}"/>
    <cellStyle name="CustomizationCells 3 6 2 10" xfId="42131" xr:uid="{00000000-0005-0000-0000-0000494F0000}"/>
    <cellStyle name="CustomizationCells 3 6 2 2" xfId="10675" xr:uid="{00000000-0005-0000-0000-00004A4F0000}"/>
    <cellStyle name="CustomizationCells 3 6 2 3" xfId="14582" xr:uid="{00000000-0005-0000-0000-00004B4F0000}"/>
    <cellStyle name="CustomizationCells 3 6 2 4" xfId="18674" xr:uid="{00000000-0005-0000-0000-00004C4F0000}"/>
    <cellStyle name="CustomizationCells 3 6 2 5" xfId="22604" xr:uid="{00000000-0005-0000-0000-00004D4F0000}"/>
    <cellStyle name="CustomizationCells 3 6 2 6" xfId="26630" xr:uid="{00000000-0005-0000-0000-00004E4F0000}"/>
    <cellStyle name="CustomizationCells 3 6 2 7" xfId="30619" xr:uid="{00000000-0005-0000-0000-00004F4F0000}"/>
    <cellStyle name="CustomizationCells 3 6 2 8" xfId="34450" xr:uid="{00000000-0005-0000-0000-0000504F0000}"/>
    <cellStyle name="CustomizationCells 3 6 2 9" xfId="38341" xr:uid="{00000000-0005-0000-0000-0000514F0000}"/>
    <cellStyle name="CustomizationCells 3 6 3" xfId="4519" xr:uid="{00000000-0005-0000-0000-0000524F0000}"/>
    <cellStyle name="CustomizationCells 3 6 3 10" xfId="41503" xr:uid="{00000000-0005-0000-0000-0000534F0000}"/>
    <cellStyle name="CustomizationCells 3 6 3 2" xfId="10047" xr:uid="{00000000-0005-0000-0000-0000544F0000}"/>
    <cellStyle name="CustomizationCells 3 6 3 3" xfId="13954" xr:uid="{00000000-0005-0000-0000-0000554F0000}"/>
    <cellStyle name="CustomizationCells 3 6 3 4" xfId="18046" xr:uid="{00000000-0005-0000-0000-0000564F0000}"/>
    <cellStyle name="CustomizationCells 3 6 3 5" xfId="21976" xr:uid="{00000000-0005-0000-0000-0000574F0000}"/>
    <cellStyle name="CustomizationCells 3 6 3 6" xfId="26002" xr:uid="{00000000-0005-0000-0000-0000584F0000}"/>
    <cellStyle name="CustomizationCells 3 6 3 7" xfId="29991" xr:uid="{00000000-0005-0000-0000-0000594F0000}"/>
    <cellStyle name="CustomizationCells 3 6 3 8" xfId="33822" xr:uid="{00000000-0005-0000-0000-00005A4F0000}"/>
    <cellStyle name="CustomizationCells 3 6 3 9" xfId="37713" xr:uid="{00000000-0005-0000-0000-00005B4F0000}"/>
    <cellStyle name="CustomizationCells 3 6 4" xfId="6228" xr:uid="{00000000-0005-0000-0000-00005C4F0000}"/>
    <cellStyle name="CustomizationCells 3 6 4 10" xfId="43206" xr:uid="{00000000-0005-0000-0000-00005D4F0000}"/>
    <cellStyle name="CustomizationCells 3 6 4 2" xfId="11757" xr:uid="{00000000-0005-0000-0000-00005E4F0000}"/>
    <cellStyle name="CustomizationCells 3 6 4 3" xfId="15661" xr:uid="{00000000-0005-0000-0000-00005F4F0000}"/>
    <cellStyle name="CustomizationCells 3 6 4 4" xfId="19755" xr:uid="{00000000-0005-0000-0000-0000604F0000}"/>
    <cellStyle name="CustomizationCells 3 6 4 5" xfId="23682" xr:uid="{00000000-0005-0000-0000-0000614F0000}"/>
    <cellStyle name="CustomizationCells 3 6 4 6" xfId="27709" xr:uid="{00000000-0005-0000-0000-0000624F0000}"/>
    <cellStyle name="CustomizationCells 3 6 4 7" xfId="31694" xr:uid="{00000000-0005-0000-0000-0000634F0000}"/>
    <cellStyle name="CustomizationCells 3 6 4 8" xfId="35527" xr:uid="{00000000-0005-0000-0000-0000644F0000}"/>
    <cellStyle name="CustomizationCells 3 6 4 9" xfId="39416" xr:uid="{00000000-0005-0000-0000-0000654F0000}"/>
    <cellStyle name="CustomizationCells 3 6 5" xfId="8381" xr:uid="{00000000-0005-0000-0000-0000664F0000}"/>
    <cellStyle name="CustomizationCells 3 6 6" xfId="12297" xr:uid="{00000000-0005-0000-0000-0000674F0000}"/>
    <cellStyle name="CustomizationCells 3 6 7" xfId="16390" xr:uid="{00000000-0005-0000-0000-0000684F0000}"/>
    <cellStyle name="CustomizationCells 3 6 8" xfId="20333" xr:uid="{00000000-0005-0000-0000-0000694F0000}"/>
    <cellStyle name="CustomizationCells 3 6 9" xfId="24351" xr:uid="{00000000-0005-0000-0000-00006A4F0000}"/>
    <cellStyle name="CustomizationCells 3 7" xfId="3791" xr:uid="{00000000-0005-0000-0000-00006B4F0000}"/>
    <cellStyle name="CustomizationCells 3 7 10" xfId="40775" xr:uid="{00000000-0005-0000-0000-00006C4F0000}"/>
    <cellStyle name="CustomizationCells 3 7 2" xfId="9319" xr:uid="{00000000-0005-0000-0000-00006D4F0000}"/>
    <cellStyle name="CustomizationCells 3 7 3" xfId="13226" xr:uid="{00000000-0005-0000-0000-00006E4F0000}"/>
    <cellStyle name="CustomizationCells 3 7 4" xfId="17318" xr:uid="{00000000-0005-0000-0000-00006F4F0000}"/>
    <cellStyle name="CustomizationCells 3 7 5" xfId="21248" xr:uid="{00000000-0005-0000-0000-0000704F0000}"/>
    <cellStyle name="CustomizationCells 3 7 6" xfId="25274" xr:uid="{00000000-0005-0000-0000-0000714F0000}"/>
    <cellStyle name="CustomizationCells 3 7 7" xfId="29263" xr:uid="{00000000-0005-0000-0000-0000724F0000}"/>
    <cellStyle name="CustomizationCells 3 7 8" xfId="33094" xr:uid="{00000000-0005-0000-0000-0000734F0000}"/>
    <cellStyle name="CustomizationCells 3 7 9" xfId="36985" xr:uid="{00000000-0005-0000-0000-0000744F0000}"/>
    <cellStyle name="CustomizationCells 3 8" xfId="4163" xr:uid="{00000000-0005-0000-0000-0000754F0000}"/>
    <cellStyle name="CustomizationCells 3 8 10" xfId="41147" xr:uid="{00000000-0005-0000-0000-0000764F0000}"/>
    <cellStyle name="CustomizationCells 3 8 2" xfId="9691" xr:uid="{00000000-0005-0000-0000-0000774F0000}"/>
    <cellStyle name="CustomizationCells 3 8 3" xfId="13598" xr:uid="{00000000-0005-0000-0000-0000784F0000}"/>
    <cellStyle name="CustomizationCells 3 8 4" xfId="17690" xr:uid="{00000000-0005-0000-0000-0000794F0000}"/>
    <cellStyle name="CustomizationCells 3 8 5" xfId="21620" xr:uid="{00000000-0005-0000-0000-00007A4F0000}"/>
    <cellStyle name="CustomizationCells 3 8 6" xfId="25646" xr:uid="{00000000-0005-0000-0000-00007B4F0000}"/>
    <cellStyle name="CustomizationCells 3 8 7" xfId="29635" xr:uid="{00000000-0005-0000-0000-00007C4F0000}"/>
    <cellStyle name="CustomizationCells 3 8 8" xfId="33466" xr:uid="{00000000-0005-0000-0000-00007D4F0000}"/>
    <cellStyle name="CustomizationCells 3 8 9" xfId="37357" xr:uid="{00000000-0005-0000-0000-00007E4F0000}"/>
    <cellStyle name="CustomizationCells 3 9" xfId="3358" xr:uid="{00000000-0005-0000-0000-00007F4F0000}"/>
    <cellStyle name="CustomizationCells 3 9 10" xfId="40387" xr:uid="{00000000-0005-0000-0000-0000804F0000}"/>
    <cellStyle name="CustomizationCells 3 9 2" xfId="8893" xr:uid="{00000000-0005-0000-0000-0000814F0000}"/>
    <cellStyle name="CustomizationCells 3 9 3" xfId="12809" xr:uid="{00000000-0005-0000-0000-0000824F0000}"/>
    <cellStyle name="CustomizationCells 3 9 4" xfId="16902" xr:uid="{00000000-0005-0000-0000-0000834F0000}"/>
    <cellStyle name="CustomizationCells 3 9 5" xfId="20845" xr:uid="{00000000-0005-0000-0000-0000844F0000}"/>
    <cellStyle name="CustomizationCells 3 9 6" xfId="24863" xr:uid="{00000000-0005-0000-0000-0000854F0000}"/>
    <cellStyle name="CustomizationCells 3 9 7" xfId="28867" xr:uid="{00000000-0005-0000-0000-0000864F0000}"/>
    <cellStyle name="CustomizationCells 3 9 8" xfId="32690" xr:uid="{00000000-0005-0000-0000-0000874F0000}"/>
    <cellStyle name="CustomizationCells 3 9 9" xfId="36597" xr:uid="{00000000-0005-0000-0000-0000884F0000}"/>
    <cellStyle name="CustomizationCells 4" xfId="401" xr:uid="{00000000-0005-0000-0000-0000894F0000}"/>
    <cellStyle name="CustomizationCells 4 10" xfId="24096" xr:uid="{00000000-0005-0000-0000-00008A4F0000}"/>
    <cellStyle name="CustomizationCells 4 2" xfId="2854" xr:uid="{00000000-0005-0000-0000-00008B4F0000}"/>
    <cellStyle name="CustomizationCells 4 2 10" xfId="28363" xr:uid="{00000000-0005-0000-0000-00008C4F0000}"/>
    <cellStyle name="CustomizationCells 4 2 11" xfId="32186" xr:uid="{00000000-0005-0000-0000-00008D4F0000}"/>
    <cellStyle name="CustomizationCells 4 2 12" xfId="36093" xr:uid="{00000000-0005-0000-0000-00008E4F0000}"/>
    <cellStyle name="CustomizationCells 4 2 13" xfId="39883" xr:uid="{00000000-0005-0000-0000-00008F4F0000}"/>
    <cellStyle name="CustomizationCells 4 2 2" xfId="5155" xr:uid="{00000000-0005-0000-0000-0000904F0000}"/>
    <cellStyle name="CustomizationCells 4 2 2 10" xfId="42139" xr:uid="{00000000-0005-0000-0000-0000914F0000}"/>
    <cellStyle name="CustomizationCells 4 2 2 2" xfId="10683" xr:uid="{00000000-0005-0000-0000-0000924F0000}"/>
    <cellStyle name="CustomizationCells 4 2 2 3" xfId="14590" xr:uid="{00000000-0005-0000-0000-0000934F0000}"/>
    <cellStyle name="CustomizationCells 4 2 2 4" xfId="18682" xr:uid="{00000000-0005-0000-0000-0000944F0000}"/>
    <cellStyle name="CustomizationCells 4 2 2 5" xfId="22612" xr:uid="{00000000-0005-0000-0000-0000954F0000}"/>
    <cellStyle name="CustomizationCells 4 2 2 6" xfId="26638" xr:uid="{00000000-0005-0000-0000-0000964F0000}"/>
    <cellStyle name="CustomizationCells 4 2 2 7" xfId="30627" xr:uid="{00000000-0005-0000-0000-0000974F0000}"/>
    <cellStyle name="CustomizationCells 4 2 2 8" xfId="34458" xr:uid="{00000000-0005-0000-0000-0000984F0000}"/>
    <cellStyle name="CustomizationCells 4 2 2 9" xfId="38349" xr:uid="{00000000-0005-0000-0000-0000994F0000}"/>
    <cellStyle name="CustomizationCells 4 2 3" xfId="4527" xr:uid="{00000000-0005-0000-0000-00009A4F0000}"/>
    <cellStyle name="CustomizationCells 4 2 3 10" xfId="41511" xr:uid="{00000000-0005-0000-0000-00009B4F0000}"/>
    <cellStyle name="CustomizationCells 4 2 3 2" xfId="10055" xr:uid="{00000000-0005-0000-0000-00009C4F0000}"/>
    <cellStyle name="CustomizationCells 4 2 3 3" xfId="13962" xr:uid="{00000000-0005-0000-0000-00009D4F0000}"/>
    <cellStyle name="CustomizationCells 4 2 3 4" xfId="18054" xr:uid="{00000000-0005-0000-0000-00009E4F0000}"/>
    <cellStyle name="CustomizationCells 4 2 3 5" xfId="21984" xr:uid="{00000000-0005-0000-0000-00009F4F0000}"/>
    <cellStyle name="CustomizationCells 4 2 3 6" xfId="26010" xr:uid="{00000000-0005-0000-0000-0000A04F0000}"/>
    <cellStyle name="CustomizationCells 4 2 3 7" xfId="29999" xr:uid="{00000000-0005-0000-0000-0000A14F0000}"/>
    <cellStyle name="CustomizationCells 4 2 3 8" xfId="33830" xr:uid="{00000000-0005-0000-0000-0000A24F0000}"/>
    <cellStyle name="CustomizationCells 4 2 3 9" xfId="37721" xr:uid="{00000000-0005-0000-0000-0000A34F0000}"/>
    <cellStyle name="CustomizationCells 4 2 4" xfId="6236" xr:uid="{00000000-0005-0000-0000-0000A44F0000}"/>
    <cellStyle name="CustomizationCells 4 2 4 10" xfId="43214" xr:uid="{00000000-0005-0000-0000-0000A54F0000}"/>
    <cellStyle name="CustomizationCells 4 2 4 2" xfId="11765" xr:uid="{00000000-0005-0000-0000-0000A64F0000}"/>
    <cellStyle name="CustomizationCells 4 2 4 3" xfId="15669" xr:uid="{00000000-0005-0000-0000-0000A74F0000}"/>
    <cellStyle name="CustomizationCells 4 2 4 4" xfId="19763" xr:uid="{00000000-0005-0000-0000-0000A84F0000}"/>
    <cellStyle name="CustomizationCells 4 2 4 5" xfId="23690" xr:uid="{00000000-0005-0000-0000-0000A94F0000}"/>
    <cellStyle name="CustomizationCells 4 2 4 6" xfId="27717" xr:uid="{00000000-0005-0000-0000-0000AA4F0000}"/>
    <cellStyle name="CustomizationCells 4 2 4 7" xfId="31702" xr:uid="{00000000-0005-0000-0000-0000AB4F0000}"/>
    <cellStyle name="CustomizationCells 4 2 4 8" xfId="35535" xr:uid="{00000000-0005-0000-0000-0000AC4F0000}"/>
    <cellStyle name="CustomizationCells 4 2 4 9" xfId="39424" xr:uid="{00000000-0005-0000-0000-0000AD4F0000}"/>
    <cellStyle name="CustomizationCells 4 2 5" xfId="8389" xr:uid="{00000000-0005-0000-0000-0000AE4F0000}"/>
    <cellStyle name="CustomizationCells 4 2 6" xfId="12305" xr:uid="{00000000-0005-0000-0000-0000AF4F0000}"/>
    <cellStyle name="CustomizationCells 4 2 7" xfId="16398" xr:uid="{00000000-0005-0000-0000-0000B04F0000}"/>
    <cellStyle name="CustomizationCells 4 2 8" xfId="20341" xr:uid="{00000000-0005-0000-0000-0000B14F0000}"/>
    <cellStyle name="CustomizationCells 4 2 9" xfId="24359" xr:uid="{00000000-0005-0000-0000-0000B24F0000}"/>
    <cellStyle name="CustomizationCells 4 3" xfId="3799" xr:uid="{00000000-0005-0000-0000-0000B34F0000}"/>
    <cellStyle name="CustomizationCells 4 3 10" xfId="40783" xr:uid="{00000000-0005-0000-0000-0000B44F0000}"/>
    <cellStyle name="CustomizationCells 4 3 2" xfId="9327" xr:uid="{00000000-0005-0000-0000-0000B54F0000}"/>
    <cellStyle name="CustomizationCells 4 3 3" xfId="13234" xr:uid="{00000000-0005-0000-0000-0000B64F0000}"/>
    <cellStyle name="CustomizationCells 4 3 4" xfId="17326" xr:uid="{00000000-0005-0000-0000-0000B74F0000}"/>
    <cellStyle name="CustomizationCells 4 3 5" xfId="21256" xr:uid="{00000000-0005-0000-0000-0000B84F0000}"/>
    <cellStyle name="CustomizationCells 4 3 6" xfId="25282" xr:uid="{00000000-0005-0000-0000-0000B94F0000}"/>
    <cellStyle name="CustomizationCells 4 3 7" xfId="29271" xr:uid="{00000000-0005-0000-0000-0000BA4F0000}"/>
    <cellStyle name="CustomizationCells 4 3 8" xfId="33102" xr:uid="{00000000-0005-0000-0000-0000BB4F0000}"/>
    <cellStyle name="CustomizationCells 4 3 9" xfId="36993" xr:uid="{00000000-0005-0000-0000-0000BC4F0000}"/>
    <cellStyle name="CustomizationCells 4 4" xfId="4155" xr:uid="{00000000-0005-0000-0000-0000BD4F0000}"/>
    <cellStyle name="CustomizationCells 4 4 10" xfId="41139" xr:uid="{00000000-0005-0000-0000-0000BE4F0000}"/>
    <cellStyle name="CustomizationCells 4 4 2" xfId="9683" xr:uid="{00000000-0005-0000-0000-0000BF4F0000}"/>
    <cellStyle name="CustomizationCells 4 4 3" xfId="13590" xr:uid="{00000000-0005-0000-0000-0000C04F0000}"/>
    <cellStyle name="CustomizationCells 4 4 4" xfId="17682" xr:uid="{00000000-0005-0000-0000-0000C14F0000}"/>
    <cellStyle name="CustomizationCells 4 4 5" xfId="21612" xr:uid="{00000000-0005-0000-0000-0000C24F0000}"/>
    <cellStyle name="CustomizationCells 4 4 6" xfId="25638" xr:uid="{00000000-0005-0000-0000-0000C34F0000}"/>
    <cellStyle name="CustomizationCells 4 4 7" xfId="29627" xr:uid="{00000000-0005-0000-0000-0000C44F0000}"/>
    <cellStyle name="CustomizationCells 4 4 8" xfId="33458" xr:uid="{00000000-0005-0000-0000-0000C54F0000}"/>
    <cellStyle name="CustomizationCells 4 4 9" xfId="37349" xr:uid="{00000000-0005-0000-0000-0000C64F0000}"/>
    <cellStyle name="CustomizationCells 4 5" xfId="3366" xr:uid="{00000000-0005-0000-0000-0000C74F0000}"/>
    <cellStyle name="CustomizationCells 4 5 10" xfId="40395" xr:uid="{00000000-0005-0000-0000-0000C84F0000}"/>
    <cellStyle name="CustomizationCells 4 5 2" xfId="8901" xr:uid="{00000000-0005-0000-0000-0000C94F0000}"/>
    <cellStyle name="CustomizationCells 4 5 3" xfId="12817" xr:uid="{00000000-0005-0000-0000-0000CA4F0000}"/>
    <cellStyle name="CustomizationCells 4 5 4" xfId="16910" xr:uid="{00000000-0005-0000-0000-0000CB4F0000}"/>
    <cellStyle name="CustomizationCells 4 5 5" xfId="20853" xr:uid="{00000000-0005-0000-0000-0000CC4F0000}"/>
    <cellStyle name="CustomizationCells 4 5 6" xfId="24871" xr:uid="{00000000-0005-0000-0000-0000CD4F0000}"/>
    <cellStyle name="CustomizationCells 4 5 7" xfId="28875" xr:uid="{00000000-0005-0000-0000-0000CE4F0000}"/>
    <cellStyle name="CustomizationCells 4 5 8" xfId="32698" xr:uid="{00000000-0005-0000-0000-0000CF4F0000}"/>
    <cellStyle name="CustomizationCells 4 5 9" xfId="36605" xr:uid="{00000000-0005-0000-0000-0000D04F0000}"/>
    <cellStyle name="CustomizationCells 4 6" xfId="5781" xr:uid="{00000000-0005-0000-0000-0000D14F0000}"/>
    <cellStyle name="CustomizationCells 4 6 10" xfId="42763" xr:uid="{00000000-0005-0000-0000-0000D24F0000}"/>
    <cellStyle name="CustomizationCells 4 6 2" xfId="11309" xr:uid="{00000000-0005-0000-0000-0000D34F0000}"/>
    <cellStyle name="CustomizationCells 4 6 3" xfId="15214" xr:uid="{00000000-0005-0000-0000-0000D44F0000}"/>
    <cellStyle name="CustomizationCells 4 6 4" xfId="19308" xr:uid="{00000000-0005-0000-0000-0000D54F0000}"/>
    <cellStyle name="CustomizationCells 4 6 5" xfId="23236" xr:uid="{00000000-0005-0000-0000-0000D64F0000}"/>
    <cellStyle name="CustomizationCells 4 6 6" xfId="27262" xr:uid="{00000000-0005-0000-0000-0000D74F0000}"/>
    <cellStyle name="CustomizationCells 4 6 7" xfId="31251" xr:uid="{00000000-0005-0000-0000-0000D84F0000}"/>
    <cellStyle name="CustomizationCells 4 6 8" xfId="35082" xr:uid="{00000000-0005-0000-0000-0000D94F0000}"/>
    <cellStyle name="CustomizationCells 4 6 9" xfId="38973" xr:uid="{00000000-0005-0000-0000-0000DA4F0000}"/>
    <cellStyle name="CustomizationCells 4 7" xfId="7810" xr:uid="{00000000-0005-0000-0000-0000DB4F0000}"/>
    <cellStyle name="CustomizationCells 4 8" xfId="15923" xr:uid="{00000000-0005-0000-0000-0000DC4F0000}"/>
    <cellStyle name="CustomizationCells 4 9" xfId="6645" xr:uid="{00000000-0005-0000-0000-0000DD4F0000}"/>
    <cellStyle name="CustomizationCells 5" xfId="886" xr:uid="{00000000-0005-0000-0000-0000DE4F0000}"/>
    <cellStyle name="CustomizationCells 5 2" xfId="3079" xr:uid="{00000000-0005-0000-0000-0000DF4F0000}"/>
    <cellStyle name="CustomizationCells 5 2 10" xfId="28588" xr:uid="{00000000-0005-0000-0000-0000E04F0000}"/>
    <cellStyle name="CustomizationCells 5 2 11" xfId="32411" xr:uid="{00000000-0005-0000-0000-0000E14F0000}"/>
    <cellStyle name="CustomizationCells 5 2 12" xfId="36318" xr:uid="{00000000-0005-0000-0000-0000E24F0000}"/>
    <cellStyle name="CustomizationCells 5 2 13" xfId="40108" xr:uid="{00000000-0005-0000-0000-0000E34F0000}"/>
    <cellStyle name="CustomizationCells 5 2 2" xfId="5380" xr:uid="{00000000-0005-0000-0000-0000E44F0000}"/>
    <cellStyle name="CustomizationCells 5 2 2 10" xfId="42364" xr:uid="{00000000-0005-0000-0000-0000E54F0000}"/>
    <cellStyle name="CustomizationCells 5 2 2 2" xfId="10908" xr:uid="{00000000-0005-0000-0000-0000E64F0000}"/>
    <cellStyle name="CustomizationCells 5 2 2 3" xfId="14815" xr:uid="{00000000-0005-0000-0000-0000E74F0000}"/>
    <cellStyle name="CustomizationCells 5 2 2 4" xfId="18907" xr:uid="{00000000-0005-0000-0000-0000E84F0000}"/>
    <cellStyle name="CustomizationCells 5 2 2 5" xfId="22837" xr:uid="{00000000-0005-0000-0000-0000E94F0000}"/>
    <cellStyle name="CustomizationCells 5 2 2 6" xfId="26863" xr:uid="{00000000-0005-0000-0000-0000EA4F0000}"/>
    <cellStyle name="CustomizationCells 5 2 2 7" xfId="30852" xr:uid="{00000000-0005-0000-0000-0000EB4F0000}"/>
    <cellStyle name="CustomizationCells 5 2 2 8" xfId="34683" xr:uid="{00000000-0005-0000-0000-0000EC4F0000}"/>
    <cellStyle name="CustomizationCells 5 2 2 9" xfId="38574" xr:uid="{00000000-0005-0000-0000-0000ED4F0000}"/>
    <cellStyle name="CustomizationCells 5 2 3" xfId="4752" xr:uid="{00000000-0005-0000-0000-0000EE4F0000}"/>
    <cellStyle name="CustomizationCells 5 2 3 10" xfId="41736" xr:uid="{00000000-0005-0000-0000-0000EF4F0000}"/>
    <cellStyle name="CustomizationCells 5 2 3 2" xfId="10280" xr:uid="{00000000-0005-0000-0000-0000F04F0000}"/>
    <cellStyle name="CustomizationCells 5 2 3 3" xfId="14187" xr:uid="{00000000-0005-0000-0000-0000F14F0000}"/>
    <cellStyle name="CustomizationCells 5 2 3 4" xfId="18279" xr:uid="{00000000-0005-0000-0000-0000F24F0000}"/>
    <cellStyle name="CustomizationCells 5 2 3 5" xfId="22209" xr:uid="{00000000-0005-0000-0000-0000F34F0000}"/>
    <cellStyle name="CustomizationCells 5 2 3 6" xfId="26235" xr:uid="{00000000-0005-0000-0000-0000F44F0000}"/>
    <cellStyle name="CustomizationCells 5 2 3 7" xfId="30224" xr:uid="{00000000-0005-0000-0000-0000F54F0000}"/>
    <cellStyle name="CustomizationCells 5 2 3 8" xfId="34055" xr:uid="{00000000-0005-0000-0000-0000F64F0000}"/>
    <cellStyle name="CustomizationCells 5 2 3 9" xfId="37946" xr:uid="{00000000-0005-0000-0000-0000F74F0000}"/>
    <cellStyle name="CustomizationCells 5 2 4" xfId="6461" xr:uid="{00000000-0005-0000-0000-0000F84F0000}"/>
    <cellStyle name="CustomizationCells 5 2 4 10" xfId="43439" xr:uid="{00000000-0005-0000-0000-0000F94F0000}"/>
    <cellStyle name="CustomizationCells 5 2 4 2" xfId="11990" xr:uid="{00000000-0005-0000-0000-0000FA4F0000}"/>
    <cellStyle name="CustomizationCells 5 2 4 3" xfId="15894" xr:uid="{00000000-0005-0000-0000-0000FB4F0000}"/>
    <cellStyle name="CustomizationCells 5 2 4 4" xfId="19988" xr:uid="{00000000-0005-0000-0000-0000FC4F0000}"/>
    <cellStyle name="CustomizationCells 5 2 4 5" xfId="23915" xr:uid="{00000000-0005-0000-0000-0000FD4F0000}"/>
    <cellStyle name="CustomizationCells 5 2 4 6" xfId="27942" xr:uid="{00000000-0005-0000-0000-0000FE4F0000}"/>
    <cellStyle name="CustomizationCells 5 2 4 7" xfId="31927" xr:uid="{00000000-0005-0000-0000-0000FF4F0000}"/>
    <cellStyle name="CustomizationCells 5 2 4 8" xfId="35760" xr:uid="{00000000-0005-0000-0000-000000500000}"/>
    <cellStyle name="CustomizationCells 5 2 4 9" xfId="39649" xr:uid="{00000000-0005-0000-0000-000001500000}"/>
    <cellStyle name="CustomizationCells 5 2 5" xfId="8614" xr:uid="{00000000-0005-0000-0000-000002500000}"/>
    <cellStyle name="CustomizationCells 5 2 6" xfId="12530" xr:uid="{00000000-0005-0000-0000-000003500000}"/>
    <cellStyle name="CustomizationCells 5 2 7" xfId="16623" xr:uid="{00000000-0005-0000-0000-000004500000}"/>
    <cellStyle name="CustomizationCells 5 2 8" xfId="20566" xr:uid="{00000000-0005-0000-0000-000005500000}"/>
    <cellStyle name="CustomizationCells 5 2 9" xfId="24584" xr:uid="{00000000-0005-0000-0000-000006500000}"/>
    <cellStyle name="CustomizationCells 5 3" xfId="4024" xr:uid="{00000000-0005-0000-0000-000007500000}"/>
    <cellStyle name="CustomizationCells 5 3 10" xfId="41008" xr:uid="{00000000-0005-0000-0000-000008500000}"/>
    <cellStyle name="CustomizationCells 5 3 2" xfId="9552" xr:uid="{00000000-0005-0000-0000-000009500000}"/>
    <cellStyle name="CustomizationCells 5 3 3" xfId="13459" xr:uid="{00000000-0005-0000-0000-00000A500000}"/>
    <cellStyle name="CustomizationCells 5 3 4" xfId="17551" xr:uid="{00000000-0005-0000-0000-00000B500000}"/>
    <cellStyle name="CustomizationCells 5 3 5" xfId="21481" xr:uid="{00000000-0005-0000-0000-00000C500000}"/>
    <cellStyle name="CustomizationCells 5 3 6" xfId="25507" xr:uid="{00000000-0005-0000-0000-00000D500000}"/>
    <cellStyle name="CustomizationCells 5 3 7" xfId="29496" xr:uid="{00000000-0005-0000-0000-00000E500000}"/>
    <cellStyle name="CustomizationCells 5 3 8" xfId="33327" xr:uid="{00000000-0005-0000-0000-00000F500000}"/>
    <cellStyle name="CustomizationCells 5 3 9" xfId="37218" xr:uid="{00000000-0005-0000-0000-000010500000}"/>
    <cellStyle name="CustomizationCells 5 4" xfId="3529" xr:uid="{00000000-0005-0000-0000-000011500000}"/>
    <cellStyle name="CustomizationCells 5 4 10" xfId="40558" xr:uid="{00000000-0005-0000-0000-000012500000}"/>
    <cellStyle name="CustomizationCells 5 4 2" xfId="9064" xr:uid="{00000000-0005-0000-0000-000013500000}"/>
    <cellStyle name="CustomizationCells 5 4 3" xfId="12980" xr:uid="{00000000-0005-0000-0000-000014500000}"/>
    <cellStyle name="CustomizationCells 5 4 4" xfId="17073" xr:uid="{00000000-0005-0000-0000-000015500000}"/>
    <cellStyle name="CustomizationCells 5 4 5" xfId="21016" xr:uid="{00000000-0005-0000-0000-000016500000}"/>
    <cellStyle name="CustomizationCells 5 4 6" xfId="25034" xr:uid="{00000000-0005-0000-0000-000017500000}"/>
    <cellStyle name="CustomizationCells 5 4 7" xfId="29038" xr:uid="{00000000-0005-0000-0000-000018500000}"/>
    <cellStyle name="CustomizationCells 5 4 8" xfId="32861" xr:uid="{00000000-0005-0000-0000-000019500000}"/>
    <cellStyle name="CustomizationCells 5 4 9" xfId="36768" xr:uid="{00000000-0005-0000-0000-00001A500000}"/>
    <cellStyle name="CustomizationCells 5 5" xfId="6007" xr:uid="{00000000-0005-0000-0000-00001B500000}"/>
    <cellStyle name="CustomizationCells 5 5 10" xfId="42989" xr:uid="{00000000-0005-0000-0000-00001C500000}"/>
    <cellStyle name="CustomizationCells 5 5 2" xfId="11535" xr:uid="{00000000-0005-0000-0000-00001D500000}"/>
    <cellStyle name="CustomizationCells 5 5 3" xfId="15440" xr:uid="{00000000-0005-0000-0000-00001E500000}"/>
    <cellStyle name="CustomizationCells 5 5 4" xfId="19534" xr:uid="{00000000-0005-0000-0000-00001F500000}"/>
    <cellStyle name="CustomizationCells 5 5 5" xfId="23462" xr:uid="{00000000-0005-0000-0000-000020500000}"/>
    <cellStyle name="CustomizationCells 5 5 6" xfId="27488" xr:uid="{00000000-0005-0000-0000-000021500000}"/>
    <cellStyle name="CustomizationCells 5 5 7" xfId="31477" xr:uid="{00000000-0005-0000-0000-000022500000}"/>
    <cellStyle name="CustomizationCells 5 5 8" xfId="35308" xr:uid="{00000000-0005-0000-0000-000023500000}"/>
    <cellStyle name="CustomizationCells 5 5 9" xfId="39199" xr:uid="{00000000-0005-0000-0000-000024500000}"/>
    <cellStyle name="CustomizationCells 5 6" xfId="7404" xr:uid="{00000000-0005-0000-0000-000025500000}"/>
    <cellStyle name="CustomizationCells 5 7" xfId="7609" xr:uid="{00000000-0005-0000-0000-000026500000}"/>
    <cellStyle name="CustomizationCells 5 8" xfId="6942" xr:uid="{00000000-0005-0000-0000-000027500000}"/>
    <cellStyle name="CustomizationCells 5 9" xfId="6817" xr:uid="{00000000-0005-0000-0000-000028500000}"/>
    <cellStyle name="CustomizationCells 6" xfId="2834" xr:uid="{00000000-0005-0000-0000-000029500000}"/>
    <cellStyle name="CustomizationCells 6 10" xfId="28343" xr:uid="{00000000-0005-0000-0000-00002A500000}"/>
    <cellStyle name="CustomizationCells 6 11" xfId="32166" xr:uid="{00000000-0005-0000-0000-00002B500000}"/>
    <cellStyle name="CustomizationCells 6 12" xfId="36073" xr:uid="{00000000-0005-0000-0000-00002C500000}"/>
    <cellStyle name="CustomizationCells 6 13" xfId="39863" xr:uid="{00000000-0005-0000-0000-00002D500000}"/>
    <cellStyle name="CustomizationCells 6 2" xfId="5135" xr:uid="{00000000-0005-0000-0000-00002E500000}"/>
    <cellStyle name="CustomizationCells 6 2 10" xfId="42119" xr:uid="{00000000-0005-0000-0000-00002F500000}"/>
    <cellStyle name="CustomizationCells 6 2 2" xfId="10663" xr:uid="{00000000-0005-0000-0000-000030500000}"/>
    <cellStyle name="CustomizationCells 6 2 3" xfId="14570" xr:uid="{00000000-0005-0000-0000-000031500000}"/>
    <cellStyle name="CustomizationCells 6 2 4" xfId="18662" xr:uid="{00000000-0005-0000-0000-000032500000}"/>
    <cellStyle name="CustomizationCells 6 2 5" xfId="22592" xr:uid="{00000000-0005-0000-0000-000033500000}"/>
    <cellStyle name="CustomizationCells 6 2 6" xfId="26618" xr:uid="{00000000-0005-0000-0000-000034500000}"/>
    <cellStyle name="CustomizationCells 6 2 7" xfId="30607" xr:uid="{00000000-0005-0000-0000-000035500000}"/>
    <cellStyle name="CustomizationCells 6 2 8" xfId="34438" xr:uid="{00000000-0005-0000-0000-000036500000}"/>
    <cellStyle name="CustomizationCells 6 2 9" xfId="38329" xr:uid="{00000000-0005-0000-0000-000037500000}"/>
    <cellStyle name="CustomizationCells 6 3" xfId="4507" xr:uid="{00000000-0005-0000-0000-000038500000}"/>
    <cellStyle name="CustomizationCells 6 3 10" xfId="41491" xr:uid="{00000000-0005-0000-0000-000039500000}"/>
    <cellStyle name="CustomizationCells 6 3 2" xfId="10035" xr:uid="{00000000-0005-0000-0000-00003A500000}"/>
    <cellStyle name="CustomizationCells 6 3 3" xfId="13942" xr:uid="{00000000-0005-0000-0000-00003B500000}"/>
    <cellStyle name="CustomizationCells 6 3 4" xfId="18034" xr:uid="{00000000-0005-0000-0000-00003C500000}"/>
    <cellStyle name="CustomizationCells 6 3 5" xfId="21964" xr:uid="{00000000-0005-0000-0000-00003D500000}"/>
    <cellStyle name="CustomizationCells 6 3 6" xfId="25990" xr:uid="{00000000-0005-0000-0000-00003E500000}"/>
    <cellStyle name="CustomizationCells 6 3 7" xfId="29979" xr:uid="{00000000-0005-0000-0000-00003F500000}"/>
    <cellStyle name="CustomizationCells 6 3 8" xfId="33810" xr:uid="{00000000-0005-0000-0000-000040500000}"/>
    <cellStyle name="CustomizationCells 6 3 9" xfId="37701" xr:uid="{00000000-0005-0000-0000-000041500000}"/>
    <cellStyle name="CustomizationCells 6 4" xfId="6216" xr:uid="{00000000-0005-0000-0000-000042500000}"/>
    <cellStyle name="CustomizationCells 6 4 10" xfId="43194" xr:uid="{00000000-0005-0000-0000-000043500000}"/>
    <cellStyle name="CustomizationCells 6 4 2" xfId="11745" xr:uid="{00000000-0005-0000-0000-000044500000}"/>
    <cellStyle name="CustomizationCells 6 4 3" xfId="15649" xr:uid="{00000000-0005-0000-0000-000045500000}"/>
    <cellStyle name="CustomizationCells 6 4 4" xfId="19743" xr:uid="{00000000-0005-0000-0000-000046500000}"/>
    <cellStyle name="CustomizationCells 6 4 5" xfId="23670" xr:uid="{00000000-0005-0000-0000-000047500000}"/>
    <cellStyle name="CustomizationCells 6 4 6" xfId="27697" xr:uid="{00000000-0005-0000-0000-000048500000}"/>
    <cellStyle name="CustomizationCells 6 4 7" xfId="31682" xr:uid="{00000000-0005-0000-0000-000049500000}"/>
    <cellStyle name="CustomizationCells 6 4 8" xfId="35515" xr:uid="{00000000-0005-0000-0000-00004A500000}"/>
    <cellStyle name="CustomizationCells 6 4 9" xfId="39404" xr:uid="{00000000-0005-0000-0000-00004B500000}"/>
    <cellStyle name="CustomizationCells 6 5" xfId="8369" xr:uid="{00000000-0005-0000-0000-00004C500000}"/>
    <cellStyle name="CustomizationCells 6 6" xfId="12285" xr:uid="{00000000-0005-0000-0000-00004D500000}"/>
    <cellStyle name="CustomizationCells 6 7" xfId="16378" xr:uid="{00000000-0005-0000-0000-00004E500000}"/>
    <cellStyle name="CustomizationCells 6 8" xfId="20321" xr:uid="{00000000-0005-0000-0000-00004F500000}"/>
    <cellStyle name="CustomizationCells 6 9" xfId="24339" xr:uid="{00000000-0005-0000-0000-000050500000}"/>
    <cellStyle name="CustomizationCells 7" xfId="3779" xr:uid="{00000000-0005-0000-0000-000051500000}"/>
    <cellStyle name="CustomizationCells 7 10" xfId="40763" xr:uid="{00000000-0005-0000-0000-000052500000}"/>
    <cellStyle name="CustomizationCells 7 2" xfId="9307" xr:uid="{00000000-0005-0000-0000-000053500000}"/>
    <cellStyle name="CustomizationCells 7 3" xfId="13214" xr:uid="{00000000-0005-0000-0000-000054500000}"/>
    <cellStyle name="CustomizationCells 7 4" xfId="17306" xr:uid="{00000000-0005-0000-0000-000055500000}"/>
    <cellStyle name="CustomizationCells 7 5" xfId="21236" xr:uid="{00000000-0005-0000-0000-000056500000}"/>
    <cellStyle name="CustomizationCells 7 6" xfId="25262" xr:uid="{00000000-0005-0000-0000-000057500000}"/>
    <cellStyle name="CustomizationCells 7 7" xfId="29251" xr:uid="{00000000-0005-0000-0000-000058500000}"/>
    <cellStyle name="CustomizationCells 7 8" xfId="33082" xr:uid="{00000000-0005-0000-0000-000059500000}"/>
    <cellStyle name="CustomizationCells 7 9" xfId="36973" xr:uid="{00000000-0005-0000-0000-00005A500000}"/>
    <cellStyle name="CustomizationCells 8" xfId="4175" xr:uid="{00000000-0005-0000-0000-00005B500000}"/>
    <cellStyle name="CustomizationCells 8 10" xfId="41159" xr:uid="{00000000-0005-0000-0000-00005C500000}"/>
    <cellStyle name="CustomizationCells 8 2" xfId="9703" xr:uid="{00000000-0005-0000-0000-00005D500000}"/>
    <cellStyle name="CustomizationCells 8 3" xfId="13610" xr:uid="{00000000-0005-0000-0000-00005E500000}"/>
    <cellStyle name="CustomizationCells 8 4" xfId="17702" xr:uid="{00000000-0005-0000-0000-00005F500000}"/>
    <cellStyle name="CustomizationCells 8 5" xfId="21632" xr:uid="{00000000-0005-0000-0000-000060500000}"/>
    <cellStyle name="CustomizationCells 8 6" xfId="25658" xr:uid="{00000000-0005-0000-0000-000061500000}"/>
    <cellStyle name="CustomizationCells 8 7" xfId="29647" xr:uid="{00000000-0005-0000-0000-000062500000}"/>
    <cellStyle name="CustomizationCells 8 8" xfId="33478" xr:uid="{00000000-0005-0000-0000-000063500000}"/>
    <cellStyle name="CustomizationCells 8 9" xfId="37369" xr:uid="{00000000-0005-0000-0000-000064500000}"/>
    <cellStyle name="CustomizationCells 9" xfId="3346" xr:uid="{00000000-0005-0000-0000-000065500000}"/>
    <cellStyle name="CustomizationCells 9 10" xfId="40375" xr:uid="{00000000-0005-0000-0000-000066500000}"/>
    <cellStyle name="CustomizationCells 9 2" xfId="8881" xr:uid="{00000000-0005-0000-0000-000067500000}"/>
    <cellStyle name="CustomizationCells 9 3" xfId="12797" xr:uid="{00000000-0005-0000-0000-000068500000}"/>
    <cellStyle name="CustomizationCells 9 4" xfId="16890" xr:uid="{00000000-0005-0000-0000-000069500000}"/>
    <cellStyle name="CustomizationCells 9 5" xfId="20833" xr:uid="{00000000-0005-0000-0000-00006A500000}"/>
    <cellStyle name="CustomizationCells 9 6" xfId="24851" xr:uid="{00000000-0005-0000-0000-00006B500000}"/>
    <cellStyle name="CustomizationCells 9 7" xfId="28855" xr:uid="{00000000-0005-0000-0000-00006C500000}"/>
    <cellStyle name="CustomizationCells 9 8" xfId="32678" xr:uid="{00000000-0005-0000-0000-00006D500000}"/>
    <cellStyle name="CustomizationCells 9 9" xfId="36585" xr:uid="{00000000-0005-0000-0000-00006E500000}"/>
    <cellStyle name="CustomizationCells_5x" xfId="900" xr:uid="{00000000-0005-0000-0000-00006F500000}"/>
    <cellStyle name="CustomizationGreenCells" xfId="402" xr:uid="{00000000-0005-0000-0000-000070500000}"/>
    <cellStyle name="CustomizationGreenCells 10" xfId="7809" xr:uid="{00000000-0005-0000-0000-000071500000}"/>
    <cellStyle name="CustomizationGreenCells 11" xfId="15922" xr:uid="{00000000-0005-0000-0000-000072500000}"/>
    <cellStyle name="CustomizationGreenCells 12" xfId="8152" xr:uid="{00000000-0005-0000-0000-000073500000}"/>
    <cellStyle name="CustomizationGreenCells 13" xfId="24097" xr:uid="{00000000-0005-0000-0000-000074500000}"/>
    <cellStyle name="CustomizationGreenCells 2" xfId="403" xr:uid="{00000000-0005-0000-0000-000075500000}"/>
    <cellStyle name="CustomizationGreenCells 2 10" xfId="24098" xr:uid="{00000000-0005-0000-0000-000076500000}"/>
    <cellStyle name="CustomizationGreenCells 2 2" xfId="2856" xr:uid="{00000000-0005-0000-0000-000077500000}"/>
    <cellStyle name="CustomizationGreenCells 2 2 10" xfId="28365" xr:uid="{00000000-0005-0000-0000-000078500000}"/>
    <cellStyle name="CustomizationGreenCells 2 2 11" xfId="32188" xr:uid="{00000000-0005-0000-0000-000079500000}"/>
    <cellStyle name="CustomizationGreenCells 2 2 12" xfId="36095" xr:uid="{00000000-0005-0000-0000-00007A500000}"/>
    <cellStyle name="CustomizationGreenCells 2 2 13" xfId="39885" xr:uid="{00000000-0005-0000-0000-00007B500000}"/>
    <cellStyle name="CustomizationGreenCells 2 2 2" xfId="5157" xr:uid="{00000000-0005-0000-0000-00007C500000}"/>
    <cellStyle name="CustomizationGreenCells 2 2 2 10" xfId="42141" xr:uid="{00000000-0005-0000-0000-00007D500000}"/>
    <cellStyle name="CustomizationGreenCells 2 2 2 2" xfId="10685" xr:uid="{00000000-0005-0000-0000-00007E500000}"/>
    <cellStyle name="CustomizationGreenCells 2 2 2 3" xfId="14592" xr:uid="{00000000-0005-0000-0000-00007F500000}"/>
    <cellStyle name="CustomizationGreenCells 2 2 2 4" xfId="18684" xr:uid="{00000000-0005-0000-0000-000080500000}"/>
    <cellStyle name="CustomizationGreenCells 2 2 2 5" xfId="22614" xr:uid="{00000000-0005-0000-0000-000081500000}"/>
    <cellStyle name="CustomizationGreenCells 2 2 2 6" xfId="26640" xr:uid="{00000000-0005-0000-0000-000082500000}"/>
    <cellStyle name="CustomizationGreenCells 2 2 2 7" xfId="30629" xr:uid="{00000000-0005-0000-0000-000083500000}"/>
    <cellStyle name="CustomizationGreenCells 2 2 2 8" xfId="34460" xr:uid="{00000000-0005-0000-0000-000084500000}"/>
    <cellStyle name="CustomizationGreenCells 2 2 2 9" xfId="38351" xr:uid="{00000000-0005-0000-0000-000085500000}"/>
    <cellStyle name="CustomizationGreenCells 2 2 3" xfId="4529" xr:uid="{00000000-0005-0000-0000-000086500000}"/>
    <cellStyle name="CustomizationGreenCells 2 2 3 10" xfId="41513" xr:uid="{00000000-0005-0000-0000-000087500000}"/>
    <cellStyle name="CustomizationGreenCells 2 2 3 2" xfId="10057" xr:uid="{00000000-0005-0000-0000-000088500000}"/>
    <cellStyle name="CustomizationGreenCells 2 2 3 3" xfId="13964" xr:uid="{00000000-0005-0000-0000-000089500000}"/>
    <cellStyle name="CustomizationGreenCells 2 2 3 4" xfId="18056" xr:uid="{00000000-0005-0000-0000-00008A500000}"/>
    <cellStyle name="CustomizationGreenCells 2 2 3 5" xfId="21986" xr:uid="{00000000-0005-0000-0000-00008B500000}"/>
    <cellStyle name="CustomizationGreenCells 2 2 3 6" xfId="26012" xr:uid="{00000000-0005-0000-0000-00008C500000}"/>
    <cellStyle name="CustomizationGreenCells 2 2 3 7" xfId="30001" xr:uid="{00000000-0005-0000-0000-00008D500000}"/>
    <cellStyle name="CustomizationGreenCells 2 2 3 8" xfId="33832" xr:uid="{00000000-0005-0000-0000-00008E500000}"/>
    <cellStyle name="CustomizationGreenCells 2 2 3 9" xfId="37723" xr:uid="{00000000-0005-0000-0000-00008F500000}"/>
    <cellStyle name="CustomizationGreenCells 2 2 4" xfId="6238" xr:uid="{00000000-0005-0000-0000-000090500000}"/>
    <cellStyle name="CustomizationGreenCells 2 2 4 10" xfId="43216" xr:uid="{00000000-0005-0000-0000-000091500000}"/>
    <cellStyle name="CustomizationGreenCells 2 2 4 2" xfId="11767" xr:uid="{00000000-0005-0000-0000-000092500000}"/>
    <cellStyle name="CustomizationGreenCells 2 2 4 3" xfId="15671" xr:uid="{00000000-0005-0000-0000-000093500000}"/>
    <cellStyle name="CustomizationGreenCells 2 2 4 4" xfId="19765" xr:uid="{00000000-0005-0000-0000-000094500000}"/>
    <cellStyle name="CustomizationGreenCells 2 2 4 5" xfId="23692" xr:uid="{00000000-0005-0000-0000-000095500000}"/>
    <cellStyle name="CustomizationGreenCells 2 2 4 6" xfId="27719" xr:uid="{00000000-0005-0000-0000-000096500000}"/>
    <cellStyle name="CustomizationGreenCells 2 2 4 7" xfId="31704" xr:uid="{00000000-0005-0000-0000-000097500000}"/>
    <cellStyle name="CustomizationGreenCells 2 2 4 8" xfId="35537" xr:uid="{00000000-0005-0000-0000-000098500000}"/>
    <cellStyle name="CustomizationGreenCells 2 2 4 9" xfId="39426" xr:uid="{00000000-0005-0000-0000-000099500000}"/>
    <cellStyle name="CustomizationGreenCells 2 2 5" xfId="8391" xr:uid="{00000000-0005-0000-0000-00009A500000}"/>
    <cellStyle name="CustomizationGreenCells 2 2 6" xfId="12307" xr:uid="{00000000-0005-0000-0000-00009B500000}"/>
    <cellStyle name="CustomizationGreenCells 2 2 7" xfId="16400" xr:uid="{00000000-0005-0000-0000-00009C500000}"/>
    <cellStyle name="CustomizationGreenCells 2 2 8" xfId="20343" xr:uid="{00000000-0005-0000-0000-00009D500000}"/>
    <cellStyle name="CustomizationGreenCells 2 2 9" xfId="24361" xr:uid="{00000000-0005-0000-0000-00009E500000}"/>
    <cellStyle name="CustomizationGreenCells 2 3" xfId="3801" xr:uid="{00000000-0005-0000-0000-00009F500000}"/>
    <cellStyle name="CustomizationGreenCells 2 3 10" xfId="40785" xr:uid="{00000000-0005-0000-0000-0000A0500000}"/>
    <cellStyle name="CustomizationGreenCells 2 3 2" xfId="9329" xr:uid="{00000000-0005-0000-0000-0000A1500000}"/>
    <cellStyle name="CustomizationGreenCells 2 3 3" xfId="13236" xr:uid="{00000000-0005-0000-0000-0000A2500000}"/>
    <cellStyle name="CustomizationGreenCells 2 3 4" xfId="17328" xr:uid="{00000000-0005-0000-0000-0000A3500000}"/>
    <cellStyle name="CustomizationGreenCells 2 3 5" xfId="21258" xr:uid="{00000000-0005-0000-0000-0000A4500000}"/>
    <cellStyle name="CustomizationGreenCells 2 3 6" xfId="25284" xr:uid="{00000000-0005-0000-0000-0000A5500000}"/>
    <cellStyle name="CustomizationGreenCells 2 3 7" xfId="29273" xr:uid="{00000000-0005-0000-0000-0000A6500000}"/>
    <cellStyle name="CustomizationGreenCells 2 3 8" xfId="33104" xr:uid="{00000000-0005-0000-0000-0000A7500000}"/>
    <cellStyle name="CustomizationGreenCells 2 3 9" xfId="36995" xr:uid="{00000000-0005-0000-0000-0000A8500000}"/>
    <cellStyle name="CustomizationGreenCells 2 4" xfId="4153" xr:uid="{00000000-0005-0000-0000-0000A9500000}"/>
    <cellStyle name="CustomizationGreenCells 2 4 10" xfId="41137" xr:uid="{00000000-0005-0000-0000-0000AA500000}"/>
    <cellStyle name="CustomizationGreenCells 2 4 2" xfId="9681" xr:uid="{00000000-0005-0000-0000-0000AB500000}"/>
    <cellStyle name="CustomizationGreenCells 2 4 3" xfId="13588" xr:uid="{00000000-0005-0000-0000-0000AC500000}"/>
    <cellStyle name="CustomizationGreenCells 2 4 4" xfId="17680" xr:uid="{00000000-0005-0000-0000-0000AD500000}"/>
    <cellStyle name="CustomizationGreenCells 2 4 5" xfId="21610" xr:uid="{00000000-0005-0000-0000-0000AE500000}"/>
    <cellStyle name="CustomizationGreenCells 2 4 6" xfId="25636" xr:uid="{00000000-0005-0000-0000-0000AF500000}"/>
    <cellStyle name="CustomizationGreenCells 2 4 7" xfId="29625" xr:uid="{00000000-0005-0000-0000-0000B0500000}"/>
    <cellStyle name="CustomizationGreenCells 2 4 8" xfId="33456" xr:uid="{00000000-0005-0000-0000-0000B1500000}"/>
    <cellStyle name="CustomizationGreenCells 2 4 9" xfId="37347" xr:uid="{00000000-0005-0000-0000-0000B2500000}"/>
    <cellStyle name="CustomizationGreenCells 2 5" xfId="3368" xr:uid="{00000000-0005-0000-0000-0000B3500000}"/>
    <cellStyle name="CustomizationGreenCells 2 5 10" xfId="40397" xr:uid="{00000000-0005-0000-0000-0000B4500000}"/>
    <cellStyle name="CustomizationGreenCells 2 5 2" xfId="8903" xr:uid="{00000000-0005-0000-0000-0000B5500000}"/>
    <cellStyle name="CustomizationGreenCells 2 5 3" xfId="12819" xr:uid="{00000000-0005-0000-0000-0000B6500000}"/>
    <cellStyle name="CustomizationGreenCells 2 5 4" xfId="16912" xr:uid="{00000000-0005-0000-0000-0000B7500000}"/>
    <cellStyle name="CustomizationGreenCells 2 5 5" xfId="20855" xr:uid="{00000000-0005-0000-0000-0000B8500000}"/>
    <cellStyle name="CustomizationGreenCells 2 5 6" xfId="24873" xr:uid="{00000000-0005-0000-0000-0000B9500000}"/>
    <cellStyle name="CustomizationGreenCells 2 5 7" xfId="28877" xr:uid="{00000000-0005-0000-0000-0000BA500000}"/>
    <cellStyle name="CustomizationGreenCells 2 5 8" xfId="32700" xr:uid="{00000000-0005-0000-0000-0000BB500000}"/>
    <cellStyle name="CustomizationGreenCells 2 5 9" xfId="36607" xr:uid="{00000000-0005-0000-0000-0000BC500000}"/>
    <cellStyle name="CustomizationGreenCells 2 6" xfId="5783" xr:uid="{00000000-0005-0000-0000-0000BD500000}"/>
    <cellStyle name="CustomizationGreenCells 2 6 10" xfId="42765" xr:uid="{00000000-0005-0000-0000-0000BE500000}"/>
    <cellStyle name="CustomizationGreenCells 2 6 2" xfId="11311" xr:uid="{00000000-0005-0000-0000-0000BF500000}"/>
    <cellStyle name="CustomizationGreenCells 2 6 3" xfId="15216" xr:uid="{00000000-0005-0000-0000-0000C0500000}"/>
    <cellStyle name="CustomizationGreenCells 2 6 4" xfId="19310" xr:uid="{00000000-0005-0000-0000-0000C1500000}"/>
    <cellStyle name="CustomizationGreenCells 2 6 5" xfId="23238" xr:uid="{00000000-0005-0000-0000-0000C2500000}"/>
    <cellStyle name="CustomizationGreenCells 2 6 6" xfId="27264" xr:uid="{00000000-0005-0000-0000-0000C3500000}"/>
    <cellStyle name="CustomizationGreenCells 2 6 7" xfId="31253" xr:uid="{00000000-0005-0000-0000-0000C4500000}"/>
    <cellStyle name="CustomizationGreenCells 2 6 8" xfId="35084" xr:uid="{00000000-0005-0000-0000-0000C5500000}"/>
    <cellStyle name="CustomizationGreenCells 2 6 9" xfId="38975" xr:uid="{00000000-0005-0000-0000-0000C6500000}"/>
    <cellStyle name="CustomizationGreenCells 2 7" xfId="7808" xr:uid="{00000000-0005-0000-0000-0000C7500000}"/>
    <cellStyle name="CustomizationGreenCells 2 8" xfId="15921" xr:uid="{00000000-0005-0000-0000-0000C8500000}"/>
    <cellStyle name="CustomizationGreenCells 2 9" xfId="6670" xr:uid="{00000000-0005-0000-0000-0000C9500000}"/>
    <cellStyle name="CustomizationGreenCells 3" xfId="404" xr:uid="{00000000-0005-0000-0000-0000CA500000}"/>
    <cellStyle name="CustomizationGreenCells 3 10" xfId="5784" xr:uid="{00000000-0005-0000-0000-0000CB500000}"/>
    <cellStyle name="CustomizationGreenCells 3 10 10" xfId="42766" xr:uid="{00000000-0005-0000-0000-0000CC500000}"/>
    <cellStyle name="CustomizationGreenCells 3 10 2" xfId="11312" xr:uid="{00000000-0005-0000-0000-0000CD500000}"/>
    <cellStyle name="CustomizationGreenCells 3 10 3" xfId="15217" xr:uid="{00000000-0005-0000-0000-0000CE500000}"/>
    <cellStyle name="CustomizationGreenCells 3 10 4" xfId="19311" xr:uid="{00000000-0005-0000-0000-0000CF500000}"/>
    <cellStyle name="CustomizationGreenCells 3 10 5" xfId="23239" xr:uid="{00000000-0005-0000-0000-0000D0500000}"/>
    <cellStyle name="CustomizationGreenCells 3 10 6" xfId="27265" xr:uid="{00000000-0005-0000-0000-0000D1500000}"/>
    <cellStyle name="CustomizationGreenCells 3 10 7" xfId="31254" xr:uid="{00000000-0005-0000-0000-0000D2500000}"/>
    <cellStyle name="CustomizationGreenCells 3 10 8" xfId="35085" xr:uid="{00000000-0005-0000-0000-0000D3500000}"/>
    <cellStyle name="CustomizationGreenCells 3 10 9" xfId="38976" xr:uid="{00000000-0005-0000-0000-0000D4500000}"/>
    <cellStyle name="CustomizationGreenCells 3 11" xfId="7807" xr:uid="{00000000-0005-0000-0000-0000D5500000}"/>
    <cellStyle name="CustomizationGreenCells 3 12" xfId="15920" xr:uid="{00000000-0005-0000-0000-0000D6500000}"/>
    <cellStyle name="CustomizationGreenCells 3 13" xfId="6696" xr:uid="{00000000-0005-0000-0000-0000D7500000}"/>
    <cellStyle name="CustomizationGreenCells 3 14" xfId="24099" xr:uid="{00000000-0005-0000-0000-0000D8500000}"/>
    <cellStyle name="CustomizationGreenCells 3 2" xfId="405" xr:uid="{00000000-0005-0000-0000-0000D9500000}"/>
    <cellStyle name="CustomizationGreenCells 3 2 10" xfId="6697" xr:uid="{00000000-0005-0000-0000-0000DA500000}"/>
    <cellStyle name="CustomizationGreenCells 3 2 11" xfId="7261" xr:uid="{00000000-0005-0000-0000-0000DB500000}"/>
    <cellStyle name="CustomizationGreenCells 3 2 2" xfId="406" xr:uid="{00000000-0005-0000-0000-0000DC500000}"/>
    <cellStyle name="CustomizationGreenCells 3 2 2 10" xfId="9080" xr:uid="{00000000-0005-0000-0000-0000DD500000}"/>
    <cellStyle name="CustomizationGreenCells 3 2 2 2" xfId="2859" xr:uid="{00000000-0005-0000-0000-0000DE500000}"/>
    <cellStyle name="CustomizationGreenCells 3 2 2 2 10" xfId="28368" xr:uid="{00000000-0005-0000-0000-0000DF500000}"/>
    <cellStyle name="CustomizationGreenCells 3 2 2 2 11" xfId="32191" xr:uid="{00000000-0005-0000-0000-0000E0500000}"/>
    <cellStyle name="CustomizationGreenCells 3 2 2 2 12" xfId="36098" xr:uid="{00000000-0005-0000-0000-0000E1500000}"/>
    <cellStyle name="CustomizationGreenCells 3 2 2 2 13" xfId="39888" xr:uid="{00000000-0005-0000-0000-0000E2500000}"/>
    <cellStyle name="CustomizationGreenCells 3 2 2 2 2" xfId="5160" xr:uid="{00000000-0005-0000-0000-0000E3500000}"/>
    <cellStyle name="CustomizationGreenCells 3 2 2 2 2 10" xfId="42144" xr:uid="{00000000-0005-0000-0000-0000E4500000}"/>
    <cellStyle name="CustomizationGreenCells 3 2 2 2 2 2" xfId="10688" xr:uid="{00000000-0005-0000-0000-0000E5500000}"/>
    <cellStyle name="CustomizationGreenCells 3 2 2 2 2 3" xfId="14595" xr:uid="{00000000-0005-0000-0000-0000E6500000}"/>
    <cellStyle name="CustomizationGreenCells 3 2 2 2 2 4" xfId="18687" xr:uid="{00000000-0005-0000-0000-0000E7500000}"/>
    <cellStyle name="CustomizationGreenCells 3 2 2 2 2 5" xfId="22617" xr:uid="{00000000-0005-0000-0000-0000E8500000}"/>
    <cellStyle name="CustomizationGreenCells 3 2 2 2 2 6" xfId="26643" xr:uid="{00000000-0005-0000-0000-0000E9500000}"/>
    <cellStyle name="CustomizationGreenCells 3 2 2 2 2 7" xfId="30632" xr:uid="{00000000-0005-0000-0000-0000EA500000}"/>
    <cellStyle name="CustomizationGreenCells 3 2 2 2 2 8" xfId="34463" xr:uid="{00000000-0005-0000-0000-0000EB500000}"/>
    <cellStyle name="CustomizationGreenCells 3 2 2 2 2 9" xfId="38354" xr:uid="{00000000-0005-0000-0000-0000EC500000}"/>
    <cellStyle name="CustomizationGreenCells 3 2 2 2 3" xfId="4532" xr:uid="{00000000-0005-0000-0000-0000ED500000}"/>
    <cellStyle name="CustomizationGreenCells 3 2 2 2 3 10" xfId="41516" xr:uid="{00000000-0005-0000-0000-0000EE500000}"/>
    <cellStyle name="CustomizationGreenCells 3 2 2 2 3 2" xfId="10060" xr:uid="{00000000-0005-0000-0000-0000EF500000}"/>
    <cellStyle name="CustomizationGreenCells 3 2 2 2 3 3" xfId="13967" xr:uid="{00000000-0005-0000-0000-0000F0500000}"/>
    <cellStyle name="CustomizationGreenCells 3 2 2 2 3 4" xfId="18059" xr:uid="{00000000-0005-0000-0000-0000F1500000}"/>
    <cellStyle name="CustomizationGreenCells 3 2 2 2 3 5" xfId="21989" xr:uid="{00000000-0005-0000-0000-0000F2500000}"/>
    <cellStyle name="CustomizationGreenCells 3 2 2 2 3 6" xfId="26015" xr:uid="{00000000-0005-0000-0000-0000F3500000}"/>
    <cellStyle name="CustomizationGreenCells 3 2 2 2 3 7" xfId="30004" xr:uid="{00000000-0005-0000-0000-0000F4500000}"/>
    <cellStyle name="CustomizationGreenCells 3 2 2 2 3 8" xfId="33835" xr:uid="{00000000-0005-0000-0000-0000F5500000}"/>
    <cellStyle name="CustomizationGreenCells 3 2 2 2 3 9" xfId="37726" xr:uid="{00000000-0005-0000-0000-0000F6500000}"/>
    <cellStyle name="CustomizationGreenCells 3 2 2 2 4" xfId="6241" xr:uid="{00000000-0005-0000-0000-0000F7500000}"/>
    <cellStyle name="CustomizationGreenCells 3 2 2 2 4 10" xfId="43219" xr:uid="{00000000-0005-0000-0000-0000F8500000}"/>
    <cellStyle name="CustomizationGreenCells 3 2 2 2 4 2" xfId="11770" xr:uid="{00000000-0005-0000-0000-0000F9500000}"/>
    <cellStyle name="CustomizationGreenCells 3 2 2 2 4 3" xfId="15674" xr:uid="{00000000-0005-0000-0000-0000FA500000}"/>
    <cellStyle name="CustomizationGreenCells 3 2 2 2 4 4" xfId="19768" xr:uid="{00000000-0005-0000-0000-0000FB500000}"/>
    <cellStyle name="CustomizationGreenCells 3 2 2 2 4 5" xfId="23695" xr:uid="{00000000-0005-0000-0000-0000FC500000}"/>
    <cellStyle name="CustomizationGreenCells 3 2 2 2 4 6" xfId="27722" xr:uid="{00000000-0005-0000-0000-0000FD500000}"/>
    <cellStyle name="CustomizationGreenCells 3 2 2 2 4 7" xfId="31707" xr:uid="{00000000-0005-0000-0000-0000FE500000}"/>
    <cellStyle name="CustomizationGreenCells 3 2 2 2 4 8" xfId="35540" xr:uid="{00000000-0005-0000-0000-0000FF500000}"/>
    <cellStyle name="CustomizationGreenCells 3 2 2 2 4 9" xfId="39429" xr:uid="{00000000-0005-0000-0000-000000510000}"/>
    <cellStyle name="CustomizationGreenCells 3 2 2 2 5" xfId="8394" xr:uid="{00000000-0005-0000-0000-000001510000}"/>
    <cellStyle name="CustomizationGreenCells 3 2 2 2 6" xfId="12310" xr:uid="{00000000-0005-0000-0000-000002510000}"/>
    <cellStyle name="CustomizationGreenCells 3 2 2 2 7" xfId="16403" xr:uid="{00000000-0005-0000-0000-000003510000}"/>
    <cellStyle name="CustomizationGreenCells 3 2 2 2 8" xfId="20346" xr:uid="{00000000-0005-0000-0000-000004510000}"/>
    <cellStyle name="CustomizationGreenCells 3 2 2 2 9" xfId="24364" xr:uid="{00000000-0005-0000-0000-000005510000}"/>
    <cellStyle name="CustomizationGreenCells 3 2 2 3" xfId="3804" xr:uid="{00000000-0005-0000-0000-000006510000}"/>
    <cellStyle name="CustomizationGreenCells 3 2 2 3 10" xfId="40788" xr:uid="{00000000-0005-0000-0000-000007510000}"/>
    <cellStyle name="CustomizationGreenCells 3 2 2 3 2" xfId="9332" xr:uid="{00000000-0005-0000-0000-000008510000}"/>
    <cellStyle name="CustomizationGreenCells 3 2 2 3 3" xfId="13239" xr:uid="{00000000-0005-0000-0000-000009510000}"/>
    <cellStyle name="CustomizationGreenCells 3 2 2 3 4" xfId="17331" xr:uid="{00000000-0005-0000-0000-00000A510000}"/>
    <cellStyle name="CustomizationGreenCells 3 2 2 3 5" xfId="21261" xr:uid="{00000000-0005-0000-0000-00000B510000}"/>
    <cellStyle name="CustomizationGreenCells 3 2 2 3 6" xfId="25287" xr:uid="{00000000-0005-0000-0000-00000C510000}"/>
    <cellStyle name="CustomizationGreenCells 3 2 2 3 7" xfId="29276" xr:uid="{00000000-0005-0000-0000-00000D510000}"/>
    <cellStyle name="CustomizationGreenCells 3 2 2 3 8" xfId="33107" xr:uid="{00000000-0005-0000-0000-00000E510000}"/>
    <cellStyle name="CustomizationGreenCells 3 2 2 3 9" xfId="36998" xr:uid="{00000000-0005-0000-0000-00000F510000}"/>
    <cellStyle name="CustomizationGreenCells 3 2 2 4" xfId="4150" xr:uid="{00000000-0005-0000-0000-000010510000}"/>
    <cellStyle name="CustomizationGreenCells 3 2 2 4 10" xfId="41134" xr:uid="{00000000-0005-0000-0000-000011510000}"/>
    <cellStyle name="CustomizationGreenCells 3 2 2 4 2" xfId="9678" xr:uid="{00000000-0005-0000-0000-000012510000}"/>
    <cellStyle name="CustomizationGreenCells 3 2 2 4 3" xfId="13585" xr:uid="{00000000-0005-0000-0000-000013510000}"/>
    <cellStyle name="CustomizationGreenCells 3 2 2 4 4" xfId="17677" xr:uid="{00000000-0005-0000-0000-000014510000}"/>
    <cellStyle name="CustomizationGreenCells 3 2 2 4 5" xfId="21607" xr:uid="{00000000-0005-0000-0000-000015510000}"/>
    <cellStyle name="CustomizationGreenCells 3 2 2 4 6" xfId="25633" xr:uid="{00000000-0005-0000-0000-000016510000}"/>
    <cellStyle name="CustomizationGreenCells 3 2 2 4 7" xfId="29622" xr:uid="{00000000-0005-0000-0000-000017510000}"/>
    <cellStyle name="CustomizationGreenCells 3 2 2 4 8" xfId="33453" xr:uid="{00000000-0005-0000-0000-000018510000}"/>
    <cellStyle name="CustomizationGreenCells 3 2 2 4 9" xfId="37344" xr:uid="{00000000-0005-0000-0000-000019510000}"/>
    <cellStyle name="CustomizationGreenCells 3 2 2 5" xfId="3371" xr:uid="{00000000-0005-0000-0000-00001A510000}"/>
    <cellStyle name="CustomizationGreenCells 3 2 2 5 10" xfId="40400" xr:uid="{00000000-0005-0000-0000-00001B510000}"/>
    <cellStyle name="CustomizationGreenCells 3 2 2 5 2" xfId="8906" xr:uid="{00000000-0005-0000-0000-00001C510000}"/>
    <cellStyle name="CustomizationGreenCells 3 2 2 5 3" xfId="12822" xr:uid="{00000000-0005-0000-0000-00001D510000}"/>
    <cellStyle name="CustomizationGreenCells 3 2 2 5 4" xfId="16915" xr:uid="{00000000-0005-0000-0000-00001E510000}"/>
    <cellStyle name="CustomizationGreenCells 3 2 2 5 5" xfId="20858" xr:uid="{00000000-0005-0000-0000-00001F510000}"/>
    <cellStyle name="CustomizationGreenCells 3 2 2 5 6" xfId="24876" xr:uid="{00000000-0005-0000-0000-000020510000}"/>
    <cellStyle name="CustomizationGreenCells 3 2 2 5 7" xfId="28880" xr:uid="{00000000-0005-0000-0000-000021510000}"/>
    <cellStyle name="CustomizationGreenCells 3 2 2 5 8" xfId="32703" xr:uid="{00000000-0005-0000-0000-000022510000}"/>
    <cellStyle name="CustomizationGreenCells 3 2 2 5 9" xfId="36610" xr:uid="{00000000-0005-0000-0000-000023510000}"/>
    <cellStyle name="CustomizationGreenCells 3 2 2 6" xfId="5786" xr:uid="{00000000-0005-0000-0000-000024510000}"/>
    <cellStyle name="CustomizationGreenCells 3 2 2 6 10" xfId="42768" xr:uid="{00000000-0005-0000-0000-000025510000}"/>
    <cellStyle name="CustomizationGreenCells 3 2 2 6 2" xfId="11314" xr:uid="{00000000-0005-0000-0000-000026510000}"/>
    <cellStyle name="CustomizationGreenCells 3 2 2 6 3" xfId="15219" xr:uid="{00000000-0005-0000-0000-000027510000}"/>
    <cellStyle name="CustomizationGreenCells 3 2 2 6 4" xfId="19313" xr:uid="{00000000-0005-0000-0000-000028510000}"/>
    <cellStyle name="CustomizationGreenCells 3 2 2 6 5" xfId="23241" xr:uid="{00000000-0005-0000-0000-000029510000}"/>
    <cellStyle name="CustomizationGreenCells 3 2 2 6 6" xfId="27267" xr:uid="{00000000-0005-0000-0000-00002A510000}"/>
    <cellStyle name="CustomizationGreenCells 3 2 2 6 7" xfId="31256" xr:uid="{00000000-0005-0000-0000-00002B510000}"/>
    <cellStyle name="CustomizationGreenCells 3 2 2 6 8" xfId="35087" xr:uid="{00000000-0005-0000-0000-00002C510000}"/>
    <cellStyle name="CustomizationGreenCells 3 2 2 6 9" xfId="38978" xr:uid="{00000000-0005-0000-0000-00002D510000}"/>
    <cellStyle name="CustomizationGreenCells 3 2 2 7" xfId="7805" xr:uid="{00000000-0005-0000-0000-00002E510000}"/>
    <cellStyle name="CustomizationGreenCells 3 2 2 8" xfId="15918" xr:uid="{00000000-0005-0000-0000-00002F510000}"/>
    <cellStyle name="CustomizationGreenCells 3 2 2 9" xfId="6698" xr:uid="{00000000-0005-0000-0000-000030510000}"/>
    <cellStyle name="CustomizationGreenCells 3 2 3" xfId="2858" xr:uid="{00000000-0005-0000-0000-000031510000}"/>
    <cellStyle name="CustomizationGreenCells 3 2 3 10" xfId="28367" xr:uid="{00000000-0005-0000-0000-000032510000}"/>
    <cellStyle name="CustomizationGreenCells 3 2 3 11" xfId="32190" xr:uid="{00000000-0005-0000-0000-000033510000}"/>
    <cellStyle name="CustomizationGreenCells 3 2 3 12" xfId="36097" xr:uid="{00000000-0005-0000-0000-000034510000}"/>
    <cellStyle name="CustomizationGreenCells 3 2 3 13" xfId="39887" xr:uid="{00000000-0005-0000-0000-000035510000}"/>
    <cellStyle name="CustomizationGreenCells 3 2 3 2" xfId="5159" xr:uid="{00000000-0005-0000-0000-000036510000}"/>
    <cellStyle name="CustomizationGreenCells 3 2 3 2 10" xfId="42143" xr:uid="{00000000-0005-0000-0000-000037510000}"/>
    <cellStyle name="CustomizationGreenCells 3 2 3 2 2" xfId="10687" xr:uid="{00000000-0005-0000-0000-000038510000}"/>
    <cellStyle name="CustomizationGreenCells 3 2 3 2 3" xfId="14594" xr:uid="{00000000-0005-0000-0000-000039510000}"/>
    <cellStyle name="CustomizationGreenCells 3 2 3 2 4" xfId="18686" xr:uid="{00000000-0005-0000-0000-00003A510000}"/>
    <cellStyle name="CustomizationGreenCells 3 2 3 2 5" xfId="22616" xr:uid="{00000000-0005-0000-0000-00003B510000}"/>
    <cellStyle name="CustomizationGreenCells 3 2 3 2 6" xfId="26642" xr:uid="{00000000-0005-0000-0000-00003C510000}"/>
    <cellStyle name="CustomizationGreenCells 3 2 3 2 7" xfId="30631" xr:uid="{00000000-0005-0000-0000-00003D510000}"/>
    <cellStyle name="CustomizationGreenCells 3 2 3 2 8" xfId="34462" xr:uid="{00000000-0005-0000-0000-00003E510000}"/>
    <cellStyle name="CustomizationGreenCells 3 2 3 2 9" xfId="38353" xr:uid="{00000000-0005-0000-0000-00003F510000}"/>
    <cellStyle name="CustomizationGreenCells 3 2 3 3" xfId="4531" xr:uid="{00000000-0005-0000-0000-000040510000}"/>
    <cellStyle name="CustomizationGreenCells 3 2 3 3 10" xfId="41515" xr:uid="{00000000-0005-0000-0000-000041510000}"/>
    <cellStyle name="CustomizationGreenCells 3 2 3 3 2" xfId="10059" xr:uid="{00000000-0005-0000-0000-000042510000}"/>
    <cellStyle name="CustomizationGreenCells 3 2 3 3 3" xfId="13966" xr:uid="{00000000-0005-0000-0000-000043510000}"/>
    <cellStyle name="CustomizationGreenCells 3 2 3 3 4" xfId="18058" xr:uid="{00000000-0005-0000-0000-000044510000}"/>
    <cellStyle name="CustomizationGreenCells 3 2 3 3 5" xfId="21988" xr:uid="{00000000-0005-0000-0000-000045510000}"/>
    <cellStyle name="CustomizationGreenCells 3 2 3 3 6" xfId="26014" xr:uid="{00000000-0005-0000-0000-000046510000}"/>
    <cellStyle name="CustomizationGreenCells 3 2 3 3 7" xfId="30003" xr:uid="{00000000-0005-0000-0000-000047510000}"/>
    <cellStyle name="CustomizationGreenCells 3 2 3 3 8" xfId="33834" xr:uid="{00000000-0005-0000-0000-000048510000}"/>
    <cellStyle name="CustomizationGreenCells 3 2 3 3 9" xfId="37725" xr:uid="{00000000-0005-0000-0000-000049510000}"/>
    <cellStyle name="CustomizationGreenCells 3 2 3 4" xfId="6240" xr:uid="{00000000-0005-0000-0000-00004A510000}"/>
    <cellStyle name="CustomizationGreenCells 3 2 3 4 10" xfId="43218" xr:uid="{00000000-0005-0000-0000-00004B510000}"/>
    <cellStyle name="CustomizationGreenCells 3 2 3 4 2" xfId="11769" xr:uid="{00000000-0005-0000-0000-00004C510000}"/>
    <cellStyle name="CustomizationGreenCells 3 2 3 4 3" xfId="15673" xr:uid="{00000000-0005-0000-0000-00004D510000}"/>
    <cellStyle name="CustomizationGreenCells 3 2 3 4 4" xfId="19767" xr:uid="{00000000-0005-0000-0000-00004E510000}"/>
    <cellStyle name="CustomizationGreenCells 3 2 3 4 5" xfId="23694" xr:uid="{00000000-0005-0000-0000-00004F510000}"/>
    <cellStyle name="CustomizationGreenCells 3 2 3 4 6" xfId="27721" xr:uid="{00000000-0005-0000-0000-000050510000}"/>
    <cellStyle name="CustomizationGreenCells 3 2 3 4 7" xfId="31706" xr:uid="{00000000-0005-0000-0000-000051510000}"/>
    <cellStyle name="CustomizationGreenCells 3 2 3 4 8" xfId="35539" xr:uid="{00000000-0005-0000-0000-000052510000}"/>
    <cellStyle name="CustomizationGreenCells 3 2 3 4 9" xfId="39428" xr:uid="{00000000-0005-0000-0000-000053510000}"/>
    <cellStyle name="CustomizationGreenCells 3 2 3 5" xfId="8393" xr:uid="{00000000-0005-0000-0000-000054510000}"/>
    <cellStyle name="CustomizationGreenCells 3 2 3 6" xfId="12309" xr:uid="{00000000-0005-0000-0000-000055510000}"/>
    <cellStyle name="CustomizationGreenCells 3 2 3 7" xfId="16402" xr:uid="{00000000-0005-0000-0000-000056510000}"/>
    <cellStyle name="CustomizationGreenCells 3 2 3 8" xfId="20345" xr:uid="{00000000-0005-0000-0000-000057510000}"/>
    <cellStyle name="CustomizationGreenCells 3 2 3 9" xfId="24363" xr:uid="{00000000-0005-0000-0000-000058510000}"/>
    <cellStyle name="CustomizationGreenCells 3 2 4" xfId="3803" xr:uid="{00000000-0005-0000-0000-000059510000}"/>
    <cellStyle name="CustomizationGreenCells 3 2 4 10" xfId="40787" xr:uid="{00000000-0005-0000-0000-00005A510000}"/>
    <cellStyle name="CustomizationGreenCells 3 2 4 2" xfId="9331" xr:uid="{00000000-0005-0000-0000-00005B510000}"/>
    <cellStyle name="CustomizationGreenCells 3 2 4 3" xfId="13238" xr:uid="{00000000-0005-0000-0000-00005C510000}"/>
    <cellStyle name="CustomizationGreenCells 3 2 4 4" xfId="17330" xr:uid="{00000000-0005-0000-0000-00005D510000}"/>
    <cellStyle name="CustomizationGreenCells 3 2 4 5" xfId="21260" xr:uid="{00000000-0005-0000-0000-00005E510000}"/>
    <cellStyle name="CustomizationGreenCells 3 2 4 6" xfId="25286" xr:uid="{00000000-0005-0000-0000-00005F510000}"/>
    <cellStyle name="CustomizationGreenCells 3 2 4 7" xfId="29275" xr:uid="{00000000-0005-0000-0000-000060510000}"/>
    <cellStyle name="CustomizationGreenCells 3 2 4 8" xfId="33106" xr:uid="{00000000-0005-0000-0000-000061510000}"/>
    <cellStyle name="CustomizationGreenCells 3 2 4 9" xfId="36997" xr:uid="{00000000-0005-0000-0000-000062510000}"/>
    <cellStyle name="CustomizationGreenCells 3 2 5" xfId="4151" xr:uid="{00000000-0005-0000-0000-000063510000}"/>
    <cellStyle name="CustomizationGreenCells 3 2 5 10" xfId="41135" xr:uid="{00000000-0005-0000-0000-000064510000}"/>
    <cellStyle name="CustomizationGreenCells 3 2 5 2" xfId="9679" xr:uid="{00000000-0005-0000-0000-000065510000}"/>
    <cellStyle name="CustomizationGreenCells 3 2 5 3" xfId="13586" xr:uid="{00000000-0005-0000-0000-000066510000}"/>
    <cellStyle name="CustomizationGreenCells 3 2 5 4" xfId="17678" xr:uid="{00000000-0005-0000-0000-000067510000}"/>
    <cellStyle name="CustomizationGreenCells 3 2 5 5" xfId="21608" xr:uid="{00000000-0005-0000-0000-000068510000}"/>
    <cellStyle name="CustomizationGreenCells 3 2 5 6" xfId="25634" xr:uid="{00000000-0005-0000-0000-000069510000}"/>
    <cellStyle name="CustomizationGreenCells 3 2 5 7" xfId="29623" xr:uid="{00000000-0005-0000-0000-00006A510000}"/>
    <cellStyle name="CustomizationGreenCells 3 2 5 8" xfId="33454" xr:uid="{00000000-0005-0000-0000-00006B510000}"/>
    <cellStyle name="CustomizationGreenCells 3 2 5 9" xfId="37345" xr:uid="{00000000-0005-0000-0000-00006C510000}"/>
    <cellStyle name="CustomizationGreenCells 3 2 6" xfId="3370" xr:uid="{00000000-0005-0000-0000-00006D510000}"/>
    <cellStyle name="CustomizationGreenCells 3 2 6 10" xfId="40399" xr:uid="{00000000-0005-0000-0000-00006E510000}"/>
    <cellStyle name="CustomizationGreenCells 3 2 6 2" xfId="8905" xr:uid="{00000000-0005-0000-0000-00006F510000}"/>
    <cellStyle name="CustomizationGreenCells 3 2 6 3" xfId="12821" xr:uid="{00000000-0005-0000-0000-000070510000}"/>
    <cellStyle name="CustomizationGreenCells 3 2 6 4" xfId="16914" xr:uid="{00000000-0005-0000-0000-000071510000}"/>
    <cellStyle name="CustomizationGreenCells 3 2 6 5" xfId="20857" xr:uid="{00000000-0005-0000-0000-000072510000}"/>
    <cellStyle name="CustomizationGreenCells 3 2 6 6" xfId="24875" xr:uid="{00000000-0005-0000-0000-000073510000}"/>
    <cellStyle name="CustomizationGreenCells 3 2 6 7" xfId="28879" xr:uid="{00000000-0005-0000-0000-000074510000}"/>
    <cellStyle name="CustomizationGreenCells 3 2 6 8" xfId="32702" xr:uid="{00000000-0005-0000-0000-000075510000}"/>
    <cellStyle name="CustomizationGreenCells 3 2 6 9" xfId="36609" xr:uid="{00000000-0005-0000-0000-000076510000}"/>
    <cellStyle name="CustomizationGreenCells 3 2 7" xfId="5785" xr:uid="{00000000-0005-0000-0000-000077510000}"/>
    <cellStyle name="CustomizationGreenCells 3 2 7 10" xfId="42767" xr:uid="{00000000-0005-0000-0000-000078510000}"/>
    <cellStyle name="CustomizationGreenCells 3 2 7 2" xfId="11313" xr:uid="{00000000-0005-0000-0000-000079510000}"/>
    <cellStyle name="CustomizationGreenCells 3 2 7 3" xfId="15218" xr:uid="{00000000-0005-0000-0000-00007A510000}"/>
    <cellStyle name="CustomizationGreenCells 3 2 7 4" xfId="19312" xr:uid="{00000000-0005-0000-0000-00007B510000}"/>
    <cellStyle name="CustomizationGreenCells 3 2 7 5" xfId="23240" xr:uid="{00000000-0005-0000-0000-00007C510000}"/>
    <cellStyle name="CustomizationGreenCells 3 2 7 6" xfId="27266" xr:uid="{00000000-0005-0000-0000-00007D510000}"/>
    <cellStyle name="CustomizationGreenCells 3 2 7 7" xfId="31255" xr:uid="{00000000-0005-0000-0000-00007E510000}"/>
    <cellStyle name="CustomizationGreenCells 3 2 7 8" xfId="35086" xr:uid="{00000000-0005-0000-0000-00007F510000}"/>
    <cellStyle name="CustomizationGreenCells 3 2 7 9" xfId="38977" xr:uid="{00000000-0005-0000-0000-000080510000}"/>
    <cellStyle name="CustomizationGreenCells 3 2 8" xfId="7806" xr:uid="{00000000-0005-0000-0000-000081510000}"/>
    <cellStyle name="CustomizationGreenCells 3 2 9" xfId="15919" xr:uid="{00000000-0005-0000-0000-000082510000}"/>
    <cellStyle name="CustomizationGreenCells 3 3" xfId="407" xr:uid="{00000000-0005-0000-0000-000083510000}"/>
    <cellStyle name="CustomizationGreenCells 3 3 10" xfId="6699" xr:uid="{00000000-0005-0000-0000-000084510000}"/>
    <cellStyle name="CustomizationGreenCells 3 3 11" xfId="7633" xr:uid="{00000000-0005-0000-0000-000085510000}"/>
    <cellStyle name="CustomizationGreenCells 3 3 2" xfId="408" xr:uid="{00000000-0005-0000-0000-000086510000}"/>
    <cellStyle name="CustomizationGreenCells 3 3 2 10" xfId="20088" xr:uid="{00000000-0005-0000-0000-000087510000}"/>
    <cellStyle name="CustomizationGreenCells 3 3 2 2" xfId="2861" xr:uid="{00000000-0005-0000-0000-000088510000}"/>
    <cellStyle name="CustomizationGreenCells 3 3 2 2 10" xfId="28370" xr:uid="{00000000-0005-0000-0000-000089510000}"/>
    <cellStyle name="CustomizationGreenCells 3 3 2 2 11" xfId="32193" xr:uid="{00000000-0005-0000-0000-00008A510000}"/>
    <cellStyle name="CustomizationGreenCells 3 3 2 2 12" xfId="36100" xr:uid="{00000000-0005-0000-0000-00008B510000}"/>
    <cellStyle name="CustomizationGreenCells 3 3 2 2 13" xfId="39890" xr:uid="{00000000-0005-0000-0000-00008C510000}"/>
    <cellStyle name="CustomizationGreenCells 3 3 2 2 2" xfId="5162" xr:uid="{00000000-0005-0000-0000-00008D510000}"/>
    <cellStyle name="CustomizationGreenCells 3 3 2 2 2 10" xfId="42146" xr:uid="{00000000-0005-0000-0000-00008E510000}"/>
    <cellStyle name="CustomizationGreenCells 3 3 2 2 2 2" xfId="10690" xr:uid="{00000000-0005-0000-0000-00008F510000}"/>
    <cellStyle name="CustomizationGreenCells 3 3 2 2 2 3" xfId="14597" xr:uid="{00000000-0005-0000-0000-000090510000}"/>
    <cellStyle name="CustomizationGreenCells 3 3 2 2 2 4" xfId="18689" xr:uid="{00000000-0005-0000-0000-000091510000}"/>
    <cellStyle name="CustomizationGreenCells 3 3 2 2 2 5" xfId="22619" xr:uid="{00000000-0005-0000-0000-000092510000}"/>
    <cellStyle name="CustomizationGreenCells 3 3 2 2 2 6" xfId="26645" xr:uid="{00000000-0005-0000-0000-000093510000}"/>
    <cellStyle name="CustomizationGreenCells 3 3 2 2 2 7" xfId="30634" xr:uid="{00000000-0005-0000-0000-000094510000}"/>
    <cellStyle name="CustomizationGreenCells 3 3 2 2 2 8" xfId="34465" xr:uid="{00000000-0005-0000-0000-000095510000}"/>
    <cellStyle name="CustomizationGreenCells 3 3 2 2 2 9" xfId="38356" xr:uid="{00000000-0005-0000-0000-000096510000}"/>
    <cellStyle name="CustomizationGreenCells 3 3 2 2 3" xfId="4534" xr:uid="{00000000-0005-0000-0000-000097510000}"/>
    <cellStyle name="CustomizationGreenCells 3 3 2 2 3 10" xfId="41518" xr:uid="{00000000-0005-0000-0000-000098510000}"/>
    <cellStyle name="CustomizationGreenCells 3 3 2 2 3 2" xfId="10062" xr:uid="{00000000-0005-0000-0000-000099510000}"/>
    <cellStyle name="CustomizationGreenCells 3 3 2 2 3 3" xfId="13969" xr:uid="{00000000-0005-0000-0000-00009A510000}"/>
    <cellStyle name="CustomizationGreenCells 3 3 2 2 3 4" xfId="18061" xr:uid="{00000000-0005-0000-0000-00009B510000}"/>
    <cellStyle name="CustomizationGreenCells 3 3 2 2 3 5" xfId="21991" xr:uid="{00000000-0005-0000-0000-00009C510000}"/>
    <cellStyle name="CustomizationGreenCells 3 3 2 2 3 6" xfId="26017" xr:uid="{00000000-0005-0000-0000-00009D510000}"/>
    <cellStyle name="CustomizationGreenCells 3 3 2 2 3 7" xfId="30006" xr:uid="{00000000-0005-0000-0000-00009E510000}"/>
    <cellStyle name="CustomizationGreenCells 3 3 2 2 3 8" xfId="33837" xr:uid="{00000000-0005-0000-0000-00009F510000}"/>
    <cellStyle name="CustomizationGreenCells 3 3 2 2 3 9" xfId="37728" xr:uid="{00000000-0005-0000-0000-0000A0510000}"/>
    <cellStyle name="CustomizationGreenCells 3 3 2 2 4" xfId="6243" xr:uid="{00000000-0005-0000-0000-0000A1510000}"/>
    <cellStyle name="CustomizationGreenCells 3 3 2 2 4 10" xfId="43221" xr:uid="{00000000-0005-0000-0000-0000A2510000}"/>
    <cellStyle name="CustomizationGreenCells 3 3 2 2 4 2" xfId="11772" xr:uid="{00000000-0005-0000-0000-0000A3510000}"/>
    <cellStyle name="CustomizationGreenCells 3 3 2 2 4 3" xfId="15676" xr:uid="{00000000-0005-0000-0000-0000A4510000}"/>
    <cellStyle name="CustomizationGreenCells 3 3 2 2 4 4" xfId="19770" xr:uid="{00000000-0005-0000-0000-0000A5510000}"/>
    <cellStyle name="CustomizationGreenCells 3 3 2 2 4 5" xfId="23697" xr:uid="{00000000-0005-0000-0000-0000A6510000}"/>
    <cellStyle name="CustomizationGreenCells 3 3 2 2 4 6" xfId="27724" xr:uid="{00000000-0005-0000-0000-0000A7510000}"/>
    <cellStyle name="CustomizationGreenCells 3 3 2 2 4 7" xfId="31709" xr:uid="{00000000-0005-0000-0000-0000A8510000}"/>
    <cellStyle name="CustomizationGreenCells 3 3 2 2 4 8" xfId="35542" xr:uid="{00000000-0005-0000-0000-0000A9510000}"/>
    <cellStyle name="CustomizationGreenCells 3 3 2 2 4 9" xfId="39431" xr:uid="{00000000-0005-0000-0000-0000AA510000}"/>
    <cellStyle name="CustomizationGreenCells 3 3 2 2 5" xfId="8396" xr:uid="{00000000-0005-0000-0000-0000AB510000}"/>
    <cellStyle name="CustomizationGreenCells 3 3 2 2 6" xfId="12312" xr:uid="{00000000-0005-0000-0000-0000AC510000}"/>
    <cellStyle name="CustomizationGreenCells 3 3 2 2 7" xfId="16405" xr:uid="{00000000-0005-0000-0000-0000AD510000}"/>
    <cellStyle name="CustomizationGreenCells 3 3 2 2 8" xfId="20348" xr:uid="{00000000-0005-0000-0000-0000AE510000}"/>
    <cellStyle name="CustomizationGreenCells 3 3 2 2 9" xfId="24366" xr:uid="{00000000-0005-0000-0000-0000AF510000}"/>
    <cellStyle name="CustomizationGreenCells 3 3 2 3" xfId="3806" xr:uid="{00000000-0005-0000-0000-0000B0510000}"/>
    <cellStyle name="CustomizationGreenCells 3 3 2 3 10" xfId="40790" xr:uid="{00000000-0005-0000-0000-0000B1510000}"/>
    <cellStyle name="CustomizationGreenCells 3 3 2 3 2" xfId="9334" xr:uid="{00000000-0005-0000-0000-0000B2510000}"/>
    <cellStyle name="CustomizationGreenCells 3 3 2 3 3" xfId="13241" xr:uid="{00000000-0005-0000-0000-0000B3510000}"/>
    <cellStyle name="CustomizationGreenCells 3 3 2 3 4" xfId="17333" xr:uid="{00000000-0005-0000-0000-0000B4510000}"/>
    <cellStyle name="CustomizationGreenCells 3 3 2 3 5" xfId="21263" xr:uid="{00000000-0005-0000-0000-0000B5510000}"/>
    <cellStyle name="CustomizationGreenCells 3 3 2 3 6" xfId="25289" xr:uid="{00000000-0005-0000-0000-0000B6510000}"/>
    <cellStyle name="CustomizationGreenCells 3 3 2 3 7" xfId="29278" xr:uid="{00000000-0005-0000-0000-0000B7510000}"/>
    <cellStyle name="CustomizationGreenCells 3 3 2 3 8" xfId="33109" xr:uid="{00000000-0005-0000-0000-0000B8510000}"/>
    <cellStyle name="CustomizationGreenCells 3 3 2 3 9" xfId="37000" xr:uid="{00000000-0005-0000-0000-0000B9510000}"/>
    <cellStyle name="CustomizationGreenCells 3 3 2 4" xfId="4148" xr:uid="{00000000-0005-0000-0000-0000BA510000}"/>
    <cellStyle name="CustomizationGreenCells 3 3 2 4 10" xfId="41132" xr:uid="{00000000-0005-0000-0000-0000BB510000}"/>
    <cellStyle name="CustomizationGreenCells 3 3 2 4 2" xfId="9676" xr:uid="{00000000-0005-0000-0000-0000BC510000}"/>
    <cellStyle name="CustomizationGreenCells 3 3 2 4 3" xfId="13583" xr:uid="{00000000-0005-0000-0000-0000BD510000}"/>
    <cellStyle name="CustomizationGreenCells 3 3 2 4 4" xfId="17675" xr:uid="{00000000-0005-0000-0000-0000BE510000}"/>
    <cellStyle name="CustomizationGreenCells 3 3 2 4 5" xfId="21605" xr:uid="{00000000-0005-0000-0000-0000BF510000}"/>
    <cellStyle name="CustomizationGreenCells 3 3 2 4 6" xfId="25631" xr:uid="{00000000-0005-0000-0000-0000C0510000}"/>
    <cellStyle name="CustomizationGreenCells 3 3 2 4 7" xfId="29620" xr:uid="{00000000-0005-0000-0000-0000C1510000}"/>
    <cellStyle name="CustomizationGreenCells 3 3 2 4 8" xfId="33451" xr:uid="{00000000-0005-0000-0000-0000C2510000}"/>
    <cellStyle name="CustomizationGreenCells 3 3 2 4 9" xfId="37342" xr:uid="{00000000-0005-0000-0000-0000C3510000}"/>
    <cellStyle name="CustomizationGreenCells 3 3 2 5" xfId="3373" xr:uid="{00000000-0005-0000-0000-0000C4510000}"/>
    <cellStyle name="CustomizationGreenCells 3 3 2 5 10" xfId="40402" xr:uid="{00000000-0005-0000-0000-0000C5510000}"/>
    <cellStyle name="CustomizationGreenCells 3 3 2 5 2" xfId="8908" xr:uid="{00000000-0005-0000-0000-0000C6510000}"/>
    <cellStyle name="CustomizationGreenCells 3 3 2 5 3" xfId="12824" xr:uid="{00000000-0005-0000-0000-0000C7510000}"/>
    <cellStyle name="CustomizationGreenCells 3 3 2 5 4" xfId="16917" xr:uid="{00000000-0005-0000-0000-0000C8510000}"/>
    <cellStyle name="CustomizationGreenCells 3 3 2 5 5" xfId="20860" xr:uid="{00000000-0005-0000-0000-0000C9510000}"/>
    <cellStyle name="CustomizationGreenCells 3 3 2 5 6" xfId="24878" xr:uid="{00000000-0005-0000-0000-0000CA510000}"/>
    <cellStyle name="CustomizationGreenCells 3 3 2 5 7" xfId="28882" xr:uid="{00000000-0005-0000-0000-0000CB510000}"/>
    <cellStyle name="CustomizationGreenCells 3 3 2 5 8" xfId="32705" xr:uid="{00000000-0005-0000-0000-0000CC510000}"/>
    <cellStyle name="CustomizationGreenCells 3 3 2 5 9" xfId="36612" xr:uid="{00000000-0005-0000-0000-0000CD510000}"/>
    <cellStyle name="CustomizationGreenCells 3 3 2 6" xfId="5788" xr:uid="{00000000-0005-0000-0000-0000CE510000}"/>
    <cellStyle name="CustomizationGreenCells 3 3 2 6 10" xfId="42770" xr:uid="{00000000-0005-0000-0000-0000CF510000}"/>
    <cellStyle name="CustomizationGreenCells 3 3 2 6 2" xfId="11316" xr:uid="{00000000-0005-0000-0000-0000D0510000}"/>
    <cellStyle name="CustomizationGreenCells 3 3 2 6 3" xfId="15221" xr:uid="{00000000-0005-0000-0000-0000D1510000}"/>
    <cellStyle name="CustomizationGreenCells 3 3 2 6 4" xfId="19315" xr:uid="{00000000-0005-0000-0000-0000D2510000}"/>
    <cellStyle name="CustomizationGreenCells 3 3 2 6 5" xfId="23243" xr:uid="{00000000-0005-0000-0000-0000D3510000}"/>
    <cellStyle name="CustomizationGreenCells 3 3 2 6 6" xfId="27269" xr:uid="{00000000-0005-0000-0000-0000D4510000}"/>
    <cellStyle name="CustomizationGreenCells 3 3 2 6 7" xfId="31258" xr:uid="{00000000-0005-0000-0000-0000D5510000}"/>
    <cellStyle name="CustomizationGreenCells 3 3 2 6 8" xfId="35089" xr:uid="{00000000-0005-0000-0000-0000D6510000}"/>
    <cellStyle name="CustomizationGreenCells 3 3 2 6 9" xfId="38980" xr:uid="{00000000-0005-0000-0000-0000D7510000}"/>
    <cellStyle name="CustomizationGreenCells 3 3 2 7" xfId="7803" xr:uid="{00000000-0005-0000-0000-0000D8510000}"/>
    <cellStyle name="CustomizationGreenCells 3 3 2 8" xfId="15916" xr:uid="{00000000-0005-0000-0000-0000D9510000}"/>
    <cellStyle name="CustomizationGreenCells 3 3 2 9" xfId="6700" xr:uid="{00000000-0005-0000-0000-0000DA510000}"/>
    <cellStyle name="CustomizationGreenCells 3 3 3" xfId="2860" xr:uid="{00000000-0005-0000-0000-0000DB510000}"/>
    <cellStyle name="CustomizationGreenCells 3 3 3 10" xfId="28369" xr:uid="{00000000-0005-0000-0000-0000DC510000}"/>
    <cellStyle name="CustomizationGreenCells 3 3 3 11" xfId="32192" xr:uid="{00000000-0005-0000-0000-0000DD510000}"/>
    <cellStyle name="CustomizationGreenCells 3 3 3 12" xfId="36099" xr:uid="{00000000-0005-0000-0000-0000DE510000}"/>
    <cellStyle name="CustomizationGreenCells 3 3 3 13" xfId="39889" xr:uid="{00000000-0005-0000-0000-0000DF510000}"/>
    <cellStyle name="CustomizationGreenCells 3 3 3 2" xfId="5161" xr:uid="{00000000-0005-0000-0000-0000E0510000}"/>
    <cellStyle name="CustomizationGreenCells 3 3 3 2 10" xfId="42145" xr:uid="{00000000-0005-0000-0000-0000E1510000}"/>
    <cellStyle name="CustomizationGreenCells 3 3 3 2 2" xfId="10689" xr:uid="{00000000-0005-0000-0000-0000E2510000}"/>
    <cellStyle name="CustomizationGreenCells 3 3 3 2 3" xfId="14596" xr:uid="{00000000-0005-0000-0000-0000E3510000}"/>
    <cellStyle name="CustomizationGreenCells 3 3 3 2 4" xfId="18688" xr:uid="{00000000-0005-0000-0000-0000E4510000}"/>
    <cellStyle name="CustomizationGreenCells 3 3 3 2 5" xfId="22618" xr:uid="{00000000-0005-0000-0000-0000E5510000}"/>
    <cellStyle name="CustomizationGreenCells 3 3 3 2 6" xfId="26644" xr:uid="{00000000-0005-0000-0000-0000E6510000}"/>
    <cellStyle name="CustomizationGreenCells 3 3 3 2 7" xfId="30633" xr:uid="{00000000-0005-0000-0000-0000E7510000}"/>
    <cellStyle name="CustomizationGreenCells 3 3 3 2 8" xfId="34464" xr:uid="{00000000-0005-0000-0000-0000E8510000}"/>
    <cellStyle name="CustomizationGreenCells 3 3 3 2 9" xfId="38355" xr:uid="{00000000-0005-0000-0000-0000E9510000}"/>
    <cellStyle name="CustomizationGreenCells 3 3 3 3" xfId="4533" xr:uid="{00000000-0005-0000-0000-0000EA510000}"/>
    <cellStyle name="CustomizationGreenCells 3 3 3 3 10" xfId="41517" xr:uid="{00000000-0005-0000-0000-0000EB510000}"/>
    <cellStyle name="CustomizationGreenCells 3 3 3 3 2" xfId="10061" xr:uid="{00000000-0005-0000-0000-0000EC510000}"/>
    <cellStyle name="CustomizationGreenCells 3 3 3 3 3" xfId="13968" xr:uid="{00000000-0005-0000-0000-0000ED510000}"/>
    <cellStyle name="CustomizationGreenCells 3 3 3 3 4" xfId="18060" xr:uid="{00000000-0005-0000-0000-0000EE510000}"/>
    <cellStyle name="CustomizationGreenCells 3 3 3 3 5" xfId="21990" xr:uid="{00000000-0005-0000-0000-0000EF510000}"/>
    <cellStyle name="CustomizationGreenCells 3 3 3 3 6" xfId="26016" xr:uid="{00000000-0005-0000-0000-0000F0510000}"/>
    <cellStyle name="CustomizationGreenCells 3 3 3 3 7" xfId="30005" xr:uid="{00000000-0005-0000-0000-0000F1510000}"/>
    <cellStyle name="CustomizationGreenCells 3 3 3 3 8" xfId="33836" xr:uid="{00000000-0005-0000-0000-0000F2510000}"/>
    <cellStyle name="CustomizationGreenCells 3 3 3 3 9" xfId="37727" xr:uid="{00000000-0005-0000-0000-0000F3510000}"/>
    <cellStyle name="CustomizationGreenCells 3 3 3 4" xfId="6242" xr:uid="{00000000-0005-0000-0000-0000F4510000}"/>
    <cellStyle name="CustomizationGreenCells 3 3 3 4 10" xfId="43220" xr:uid="{00000000-0005-0000-0000-0000F5510000}"/>
    <cellStyle name="CustomizationGreenCells 3 3 3 4 2" xfId="11771" xr:uid="{00000000-0005-0000-0000-0000F6510000}"/>
    <cellStyle name="CustomizationGreenCells 3 3 3 4 3" xfId="15675" xr:uid="{00000000-0005-0000-0000-0000F7510000}"/>
    <cellStyle name="CustomizationGreenCells 3 3 3 4 4" xfId="19769" xr:uid="{00000000-0005-0000-0000-0000F8510000}"/>
    <cellStyle name="CustomizationGreenCells 3 3 3 4 5" xfId="23696" xr:uid="{00000000-0005-0000-0000-0000F9510000}"/>
    <cellStyle name="CustomizationGreenCells 3 3 3 4 6" xfId="27723" xr:uid="{00000000-0005-0000-0000-0000FA510000}"/>
    <cellStyle name="CustomizationGreenCells 3 3 3 4 7" xfId="31708" xr:uid="{00000000-0005-0000-0000-0000FB510000}"/>
    <cellStyle name="CustomizationGreenCells 3 3 3 4 8" xfId="35541" xr:uid="{00000000-0005-0000-0000-0000FC510000}"/>
    <cellStyle name="CustomizationGreenCells 3 3 3 4 9" xfId="39430" xr:uid="{00000000-0005-0000-0000-0000FD510000}"/>
    <cellStyle name="CustomizationGreenCells 3 3 3 5" xfId="8395" xr:uid="{00000000-0005-0000-0000-0000FE510000}"/>
    <cellStyle name="CustomizationGreenCells 3 3 3 6" xfId="12311" xr:uid="{00000000-0005-0000-0000-0000FF510000}"/>
    <cellStyle name="CustomizationGreenCells 3 3 3 7" xfId="16404" xr:uid="{00000000-0005-0000-0000-000000520000}"/>
    <cellStyle name="CustomizationGreenCells 3 3 3 8" xfId="20347" xr:uid="{00000000-0005-0000-0000-000001520000}"/>
    <cellStyle name="CustomizationGreenCells 3 3 3 9" xfId="24365" xr:uid="{00000000-0005-0000-0000-000002520000}"/>
    <cellStyle name="CustomizationGreenCells 3 3 4" xfId="3805" xr:uid="{00000000-0005-0000-0000-000003520000}"/>
    <cellStyle name="CustomizationGreenCells 3 3 4 10" xfId="40789" xr:uid="{00000000-0005-0000-0000-000004520000}"/>
    <cellStyle name="CustomizationGreenCells 3 3 4 2" xfId="9333" xr:uid="{00000000-0005-0000-0000-000005520000}"/>
    <cellStyle name="CustomizationGreenCells 3 3 4 3" xfId="13240" xr:uid="{00000000-0005-0000-0000-000006520000}"/>
    <cellStyle name="CustomizationGreenCells 3 3 4 4" xfId="17332" xr:uid="{00000000-0005-0000-0000-000007520000}"/>
    <cellStyle name="CustomizationGreenCells 3 3 4 5" xfId="21262" xr:uid="{00000000-0005-0000-0000-000008520000}"/>
    <cellStyle name="CustomizationGreenCells 3 3 4 6" xfId="25288" xr:uid="{00000000-0005-0000-0000-000009520000}"/>
    <cellStyle name="CustomizationGreenCells 3 3 4 7" xfId="29277" xr:uid="{00000000-0005-0000-0000-00000A520000}"/>
    <cellStyle name="CustomizationGreenCells 3 3 4 8" xfId="33108" xr:uid="{00000000-0005-0000-0000-00000B520000}"/>
    <cellStyle name="CustomizationGreenCells 3 3 4 9" xfId="36999" xr:uid="{00000000-0005-0000-0000-00000C520000}"/>
    <cellStyle name="CustomizationGreenCells 3 3 5" xfId="4149" xr:uid="{00000000-0005-0000-0000-00000D520000}"/>
    <cellStyle name="CustomizationGreenCells 3 3 5 10" xfId="41133" xr:uid="{00000000-0005-0000-0000-00000E520000}"/>
    <cellStyle name="CustomizationGreenCells 3 3 5 2" xfId="9677" xr:uid="{00000000-0005-0000-0000-00000F520000}"/>
    <cellStyle name="CustomizationGreenCells 3 3 5 3" xfId="13584" xr:uid="{00000000-0005-0000-0000-000010520000}"/>
    <cellStyle name="CustomizationGreenCells 3 3 5 4" xfId="17676" xr:uid="{00000000-0005-0000-0000-000011520000}"/>
    <cellStyle name="CustomizationGreenCells 3 3 5 5" xfId="21606" xr:uid="{00000000-0005-0000-0000-000012520000}"/>
    <cellStyle name="CustomizationGreenCells 3 3 5 6" xfId="25632" xr:uid="{00000000-0005-0000-0000-000013520000}"/>
    <cellStyle name="CustomizationGreenCells 3 3 5 7" xfId="29621" xr:uid="{00000000-0005-0000-0000-000014520000}"/>
    <cellStyle name="CustomizationGreenCells 3 3 5 8" xfId="33452" xr:uid="{00000000-0005-0000-0000-000015520000}"/>
    <cellStyle name="CustomizationGreenCells 3 3 5 9" xfId="37343" xr:uid="{00000000-0005-0000-0000-000016520000}"/>
    <cellStyle name="CustomizationGreenCells 3 3 6" xfId="3372" xr:uid="{00000000-0005-0000-0000-000017520000}"/>
    <cellStyle name="CustomizationGreenCells 3 3 6 10" xfId="40401" xr:uid="{00000000-0005-0000-0000-000018520000}"/>
    <cellStyle name="CustomizationGreenCells 3 3 6 2" xfId="8907" xr:uid="{00000000-0005-0000-0000-000019520000}"/>
    <cellStyle name="CustomizationGreenCells 3 3 6 3" xfId="12823" xr:uid="{00000000-0005-0000-0000-00001A520000}"/>
    <cellStyle name="CustomizationGreenCells 3 3 6 4" xfId="16916" xr:uid="{00000000-0005-0000-0000-00001B520000}"/>
    <cellStyle name="CustomizationGreenCells 3 3 6 5" xfId="20859" xr:uid="{00000000-0005-0000-0000-00001C520000}"/>
    <cellStyle name="CustomizationGreenCells 3 3 6 6" xfId="24877" xr:uid="{00000000-0005-0000-0000-00001D520000}"/>
    <cellStyle name="CustomizationGreenCells 3 3 6 7" xfId="28881" xr:uid="{00000000-0005-0000-0000-00001E520000}"/>
    <cellStyle name="CustomizationGreenCells 3 3 6 8" xfId="32704" xr:uid="{00000000-0005-0000-0000-00001F520000}"/>
    <cellStyle name="CustomizationGreenCells 3 3 6 9" xfId="36611" xr:uid="{00000000-0005-0000-0000-000020520000}"/>
    <cellStyle name="CustomizationGreenCells 3 3 7" xfId="5787" xr:uid="{00000000-0005-0000-0000-000021520000}"/>
    <cellStyle name="CustomizationGreenCells 3 3 7 10" xfId="42769" xr:uid="{00000000-0005-0000-0000-000022520000}"/>
    <cellStyle name="CustomizationGreenCells 3 3 7 2" xfId="11315" xr:uid="{00000000-0005-0000-0000-000023520000}"/>
    <cellStyle name="CustomizationGreenCells 3 3 7 3" xfId="15220" xr:uid="{00000000-0005-0000-0000-000024520000}"/>
    <cellStyle name="CustomizationGreenCells 3 3 7 4" xfId="19314" xr:uid="{00000000-0005-0000-0000-000025520000}"/>
    <cellStyle name="CustomizationGreenCells 3 3 7 5" xfId="23242" xr:uid="{00000000-0005-0000-0000-000026520000}"/>
    <cellStyle name="CustomizationGreenCells 3 3 7 6" xfId="27268" xr:uid="{00000000-0005-0000-0000-000027520000}"/>
    <cellStyle name="CustomizationGreenCells 3 3 7 7" xfId="31257" xr:uid="{00000000-0005-0000-0000-000028520000}"/>
    <cellStyle name="CustomizationGreenCells 3 3 7 8" xfId="35088" xr:uid="{00000000-0005-0000-0000-000029520000}"/>
    <cellStyle name="CustomizationGreenCells 3 3 7 9" xfId="38979" xr:uid="{00000000-0005-0000-0000-00002A520000}"/>
    <cellStyle name="CustomizationGreenCells 3 3 8" xfId="7804" xr:uid="{00000000-0005-0000-0000-00002B520000}"/>
    <cellStyle name="CustomizationGreenCells 3 3 9" xfId="15917" xr:uid="{00000000-0005-0000-0000-00002C520000}"/>
    <cellStyle name="CustomizationGreenCells 3 4" xfId="409" xr:uid="{00000000-0005-0000-0000-00002D520000}"/>
    <cellStyle name="CustomizationGreenCells 3 4 10" xfId="6701" xr:uid="{00000000-0005-0000-0000-00002E520000}"/>
    <cellStyle name="CustomizationGreenCells 3 4 11" xfId="20087" xr:uid="{00000000-0005-0000-0000-00002F520000}"/>
    <cellStyle name="CustomizationGreenCells 3 4 2" xfId="410" xr:uid="{00000000-0005-0000-0000-000030520000}"/>
    <cellStyle name="CustomizationGreenCells 3 4 2 10" xfId="7256" xr:uid="{00000000-0005-0000-0000-000031520000}"/>
    <cellStyle name="CustomizationGreenCells 3 4 2 2" xfId="2863" xr:uid="{00000000-0005-0000-0000-000032520000}"/>
    <cellStyle name="CustomizationGreenCells 3 4 2 2 10" xfId="28372" xr:uid="{00000000-0005-0000-0000-000033520000}"/>
    <cellStyle name="CustomizationGreenCells 3 4 2 2 11" xfId="32195" xr:uid="{00000000-0005-0000-0000-000034520000}"/>
    <cellStyle name="CustomizationGreenCells 3 4 2 2 12" xfId="36102" xr:uid="{00000000-0005-0000-0000-000035520000}"/>
    <cellStyle name="CustomizationGreenCells 3 4 2 2 13" xfId="39892" xr:uid="{00000000-0005-0000-0000-000036520000}"/>
    <cellStyle name="CustomizationGreenCells 3 4 2 2 2" xfId="5164" xr:uid="{00000000-0005-0000-0000-000037520000}"/>
    <cellStyle name="CustomizationGreenCells 3 4 2 2 2 10" xfId="42148" xr:uid="{00000000-0005-0000-0000-000038520000}"/>
    <cellStyle name="CustomizationGreenCells 3 4 2 2 2 2" xfId="10692" xr:uid="{00000000-0005-0000-0000-000039520000}"/>
    <cellStyle name="CustomizationGreenCells 3 4 2 2 2 3" xfId="14599" xr:uid="{00000000-0005-0000-0000-00003A520000}"/>
    <cellStyle name="CustomizationGreenCells 3 4 2 2 2 4" xfId="18691" xr:uid="{00000000-0005-0000-0000-00003B520000}"/>
    <cellStyle name="CustomizationGreenCells 3 4 2 2 2 5" xfId="22621" xr:uid="{00000000-0005-0000-0000-00003C520000}"/>
    <cellStyle name="CustomizationGreenCells 3 4 2 2 2 6" xfId="26647" xr:uid="{00000000-0005-0000-0000-00003D520000}"/>
    <cellStyle name="CustomizationGreenCells 3 4 2 2 2 7" xfId="30636" xr:uid="{00000000-0005-0000-0000-00003E520000}"/>
    <cellStyle name="CustomizationGreenCells 3 4 2 2 2 8" xfId="34467" xr:uid="{00000000-0005-0000-0000-00003F520000}"/>
    <cellStyle name="CustomizationGreenCells 3 4 2 2 2 9" xfId="38358" xr:uid="{00000000-0005-0000-0000-000040520000}"/>
    <cellStyle name="CustomizationGreenCells 3 4 2 2 3" xfId="4536" xr:uid="{00000000-0005-0000-0000-000041520000}"/>
    <cellStyle name="CustomizationGreenCells 3 4 2 2 3 10" xfId="41520" xr:uid="{00000000-0005-0000-0000-000042520000}"/>
    <cellStyle name="CustomizationGreenCells 3 4 2 2 3 2" xfId="10064" xr:uid="{00000000-0005-0000-0000-000043520000}"/>
    <cellStyle name="CustomizationGreenCells 3 4 2 2 3 3" xfId="13971" xr:uid="{00000000-0005-0000-0000-000044520000}"/>
    <cellStyle name="CustomizationGreenCells 3 4 2 2 3 4" xfId="18063" xr:uid="{00000000-0005-0000-0000-000045520000}"/>
    <cellStyle name="CustomizationGreenCells 3 4 2 2 3 5" xfId="21993" xr:uid="{00000000-0005-0000-0000-000046520000}"/>
    <cellStyle name="CustomizationGreenCells 3 4 2 2 3 6" xfId="26019" xr:uid="{00000000-0005-0000-0000-000047520000}"/>
    <cellStyle name="CustomizationGreenCells 3 4 2 2 3 7" xfId="30008" xr:uid="{00000000-0005-0000-0000-000048520000}"/>
    <cellStyle name="CustomizationGreenCells 3 4 2 2 3 8" xfId="33839" xr:uid="{00000000-0005-0000-0000-000049520000}"/>
    <cellStyle name="CustomizationGreenCells 3 4 2 2 3 9" xfId="37730" xr:uid="{00000000-0005-0000-0000-00004A520000}"/>
    <cellStyle name="CustomizationGreenCells 3 4 2 2 4" xfId="6245" xr:uid="{00000000-0005-0000-0000-00004B520000}"/>
    <cellStyle name="CustomizationGreenCells 3 4 2 2 4 10" xfId="43223" xr:uid="{00000000-0005-0000-0000-00004C520000}"/>
    <cellStyle name="CustomizationGreenCells 3 4 2 2 4 2" xfId="11774" xr:uid="{00000000-0005-0000-0000-00004D520000}"/>
    <cellStyle name="CustomizationGreenCells 3 4 2 2 4 3" xfId="15678" xr:uid="{00000000-0005-0000-0000-00004E520000}"/>
    <cellStyle name="CustomizationGreenCells 3 4 2 2 4 4" xfId="19772" xr:uid="{00000000-0005-0000-0000-00004F520000}"/>
    <cellStyle name="CustomizationGreenCells 3 4 2 2 4 5" xfId="23699" xr:uid="{00000000-0005-0000-0000-000050520000}"/>
    <cellStyle name="CustomizationGreenCells 3 4 2 2 4 6" xfId="27726" xr:uid="{00000000-0005-0000-0000-000051520000}"/>
    <cellStyle name="CustomizationGreenCells 3 4 2 2 4 7" xfId="31711" xr:uid="{00000000-0005-0000-0000-000052520000}"/>
    <cellStyle name="CustomizationGreenCells 3 4 2 2 4 8" xfId="35544" xr:uid="{00000000-0005-0000-0000-000053520000}"/>
    <cellStyle name="CustomizationGreenCells 3 4 2 2 4 9" xfId="39433" xr:uid="{00000000-0005-0000-0000-000054520000}"/>
    <cellStyle name="CustomizationGreenCells 3 4 2 2 5" xfId="8398" xr:uid="{00000000-0005-0000-0000-000055520000}"/>
    <cellStyle name="CustomizationGreenCells 3 4 2 2 6" xfId="12314" xr:uid="{00000000-0005-0000-0000-000056520000}"/>
    <cellStyle name="CustomizationGreenCells 3 4 2 2 7" xfId="16407" xr:uid="{00000000-0005-0000-0000-000057520000}"/>
    <cellStyle name="CustomizationGreenCells 3 4 2 2 8" xfId="20350" xr:uid="{00000000-0005-0000-0000-000058520000}"/>
    <cellStyle name="CustomizationGreenCells 3 4 2 2 9" xfId="24368" xr:uid="{00000000-0005-0000-0000-000059520000}"/>
    <cellStyle name="CustomizationGreenCells 3 4 2 3" xfId="3808" xr:uid="{00000000-0005-0000-0000-00005A520000}"/>
    <cellStyle name="CustomizationGreenCells 3 4 2 3 10" xfId="40792" xr:uid="{00000000-0005-0000-0000-00005B520000}"/>
    <cellStyle name="CustomizationGreenCells 3 4 2 3 2" xfId="9336" xr:uid="{00000000-0005-0000-0000-00005C520000}"/>
    <cellStyle name="CustomizationGreenCells 3 4 2 3 3" xfId="13243" xr:uid="{00000000-0005-0000-0000-00005D520000}"/>
    <cellStyle name="CustomizationGreenCells 3 4 2 3 4" xfId="17335" xr:uid="{00000000-0005-0000-0000-00005E520000}"/>
    <cellStyle name="CustomizationGreenCells 3 4 2 3 5" xfId="21265" xr:uid="{00000000-0005-0000-0000-00005F520000}"/>
    <cellStyle name="CustomizationGreenCells 3 4 2 3 6" xfId="25291" xr:uid="{00000000-0005-0000-0000-000060520000}"/>
    <cellStyle name="CustomizationGreenCells 3 4 2 3 7" xfId="29280" xr:uid="{00000000-0005-0000-0000-000061520000}"/>
    <cellStyle name="CustomizationGreenCells 3 4 2 3 8" xfId="33111" xr:uid="{00000000-0005-0000-0000-000062520000}"/>
    <cellStyle name="CustomizationGreenCells 3 4 2 3 9" xfId="37002" xr:uid="{00000000-0005-0000-0000-000063520000}"/>
    <cellStyle name="CustomizationGreenCells 3 4 2 4" xfId="4146" xr:uid="{00000000-0005-0000-0000-000064520000}"/>
    <cellStyle name="CustomizationGreenCells 3 4 2 4 10" xfId="41130" xr:uid="{00000000-0005-0000-0000-000065520000}"/>
    <cellStyle name="CustomizationGreenCells 3 4 2 4 2" xfId="9674" xr:uid="{00000000-0005-0000-0000-000066520000}"/>
    <cellStyle name="CustomizationGreenCells 3 4 2 4 3" xfId="13581" xr:uid="{00000000-0005-0000-0000-000067520000}"/>
    <cellStyle name="CustomizationGreenCells 3 4 2 4 4" xfId="17673" xr:uid="{00000000-0005-0000-0000-000068520000}"/>
    <cellStyle name="CustomizationGreenCells 3 4 2 4 5" xfId="21603" xr:uid="{00000000-0005-0000-0000-000069520000}"/>
    <cellStyle name="CustomizationGreenCells 3 4 2 4 6" xfId="25629" xr:uid="{00000000-0005-0000-0000-00006A520000}"/>
    <cellStyle name="CustomizationGreenCells 3 4 2 4 7" xfId="29618" xr:uid="{00000000-0005-0000-0000-00006B520000}"/>
    <cellStyle name="CustomizationGreenCells 3 4 2 4 8" xfId="33449" xr:uid="{00000000-0005-0000-0000-00006C520000}"/>
    <cellStyle name="CustomizationGreenCells 3 4 2 4 9" xfId="37340" xr:uid="{00000000-0005-0000-0000-00006D520000}"/>
    <cellStyle name="CustomizationGreenCells 3 4 2 5" xfId="3375" xr:uid="{00000000-0005-0000-0000-00006E520000}"/>
    <cellStyle name="CustomizationGreenCells 3 4 2 5 10" xfId="40404" xr:uid="{00000000-0005-0000-0000-00006F520000}"/>
    <cellStyle name="CustomizationGreenCells 3 4 2 5 2" xfId="8910" xr:uid="{00000000-0005-0000-0000-000070520000}"/>
    <cellStyle name="CustomizationGreenCells 3 4 2 5 3" xfId="12826" xr:uid="{00000000-0005-0000-0000-000071520000}"/>
    <cellStyle name="CustomizationGreenCells 3 4 2 5 4" xfId="16919" xr:uid="{00000000-0005-0000-0000-000072520000}"/>
    <cellStyle name="CustomizationGreenCells 3 4 2 5 5" xfId="20862" xr:uid="{00000000-0005-0000-0000-000073520000}"/>
    <cellStyle name="CustomizationGreenCells 3 4 2 5 6" xfId="24880" xr:uid="{00000000-0005-0000-0000-000074520000}"/>
    <cellStyle name="CustomizationGreenCells 3 4 2 5 7" xfId="28884" xr:uid="{00000000-0005-0000-0000-000075520000}"/>
    <cellStyle name="CustomizationGreenCells 3 4 2 5 8" xfId="32707" xr:uid="{00000000-0005-0000-0000-000076520000}"/>
    <cellStyle name="CustomizationGreenCells 3 4 2 5 9" xfId="36614" xr:uid="{00000000-0005-0000-0000-000077520000}"/>
    <cellStyle name="CustomizationGreenCells 3 4 2 6" xfId="5790" xr:uid="{00000000-0005-0000-0000-000078520000}"/>
    <cellStyle name="CustomizationGreenCells 3 4 2 6 10" xfId="42772" xr:uid="{00000000-0005-0000-0000-000079520000}"/>
    <cellStyle name="CustomizationGreenCells 3 4 2 6 2" xfId="11318" xr:uid="{00000000-0005-0000-0000-00007A520000}"/>
    <cellStyle name="CustomizationGreenCells 3 4 2 6 3" xfId="15223" xr:uid="{00000000-0005-0000-0000-00007B520000}"/>
    <cellStyle name="CustomizationGreenCells 3 4 2 6 4" xfId="19317" xr:uid="{00000000-0005-0000-0000-00007C520000}"/>
    <cellStyle name="CustomizationGreenCells 3 4 2 6 5" xfId="23245" xr:uid="{00000000-0005-0000-0000-00007D520000}"/>
    <cellStyle name="CustomizationGreenCells 3 4 2 6 6" xfId="27271" xr:uid="{00000000-0005-0000-0000-00007E520000}"/>
    <cellStyle name="CustomizationGreenCells 3 4 2 6 7" xfId="31260" xr:uid="{00000000-0005-0000-0000-00007F520000}"/>
    <cellStyle name="CustomizationGreenCells 3 4 2 6 8" xfId="35091" xr:uid="{00000000-0005-0000-0000-000080520000}"/>
    <cellStyle name="CustomizationGreenCells 3 4 2 6 9" xfId="38982" xr:uid="{00000000-0005-0000-0000-000081520000}"/>
    <cellStyle name="CustomizationGreenCells 3 4 2 7" xfId="7801" xr:uid="{00000000-0005-0000-0000-000082520000}"/>
    <cellStyle name="CustomizationGreenCells 3 4 2 8" xfId="15914" xr:uid="{00000000-0005-0000-0000-000083520000}"/>
    <cellStyle name="CustomizationGreenCells 3 4 2 9" xfId="6702" xr:uid="{00000000-0005-0000-0000-000084520000}"/>
    <cellStyle name="CustomizationGreenCells 3 4 3" xfId="2862" xr:uid="{00000000-0005-0000-0000-000085520000}"/>
    <cellStyle name="CustomizationGreenCells 3 4 3 10" xfId="28371" xr:uid="{00000000-0005-0000-0000-000086520000}"/>
    <cellStyle name="CustomizationGreenCells 3 4 3 11" xfId="32194" xr:uid="{00000000-0005-0000-0000-000087520000}"/>
    <cellStyle name="CustomizationGreenCells 3 4 3 12" xfId="36101" xr:uid="{00000000-0005-0000-0000-000088520000}"/>
    <cellStyle name="CustomizationGreenCells 3 4 3 13" xfId="39891" xr:uid="{00000000-0005-0000-0000-000089520000}"/>
    <cellStyle name="CustomizationGreenCells 3 4 3 2" xfId="5163" xr:uid="{00000000-0005-0000-0000-00008A520000}"/>
    <cellStyle name="CustomizationGreenCells 3 4 3 2 10" xfId="42147" xr:uid="{00000000-0005-0000-0000-00008B520000}"/>
    <cellStyle name="CustomizationGreenCells 3 4 3 2 2" xfId="10691" xr:uid="{00000000-0005-0000-0000-00008C520000}"/>
    <cellStyle name="CustomizationGreenCells 3 4 3 2 3" xfId="14598" xr:uid="{00000000-0005-0000-0000-00008D520000}"/>
    <cellStyle name="CustomizationGreenCells 3 4 3 2 4" xfId="18690" xr:uid="{00000000-0005-0000-0000-00008E520000}"/>
    <cellStyle name="CustomizationGreenCells 3 4 3 2 5" xfId="22620" xr:uid="{00000000-0005-0000-0000-00008F520000}"/>
    <cellStyle name="CustomizationGreenCells 3 4 3 2 6" xfId="26646" xr:uid="{00000000-0005-0000-0000-000090520000}"/>
    <cellStyle name="CustomizationGreenCells 3 4 3 2 7" xfId="30635" xr:uid="{00000000-0005-0000-0000-000091520000}"/>
    <cellStyle name="CustomizationGreenCells 3 4 3 2 8" xfId="34466" xr:uid="{00000000-0005-0000-0000-000092520000}"/>
    <cellStyle name="CustomizationGreenCells 3 4 3 2 9" xfId="38357" xr:uid="{00000000-0005-0000-0000-000093520000}"/>
    <cellStyle name="CustomizationGreenCells 3 4 3 3" xfId="4535" xr:uid="{00000000-0005-0000-0000-000094520000}"/>
    <cellStyle name="CustomizationGreenCells 3 4 3 3 10" xfId="41519" xr:uid="{00000000-0005-0000-0000-000095520000}"/>
    <cellStyle name="CustomizationGreenCells 3 4 3 3 2" xfId="10063" xr:uid="{00000000-0005-0000-0000-000096520000}"/>
    <cellStyle name="CustomizationGreenCells 3 4 3 3 3" xfId="13970" xr:uid="{00000000-0005-0000-0000-000097520000}"/>
    <cellStyle name="CustomizationGreenCells 3 4 3 3 4" xfId="18062" xr:uid="{00000000-0005-0000-0000-000098520000}"/>
    <cellStyle name="CustomizationGreenCells 3 4 3 3 5" xfId="21992" xr:uid="{00000000-0005-0000-0000-000099520000}"/>
    <cellStyle name="CustomizationGreenCells 3 4 3 3 6" xfId="26018" xr:uid="{00000000-0005-0000-0000-00009A520000}"/>
    <cellStyle name="CustomizationGreenCells 3 4 3 3 7" xfId="30007" xr:uid="{00000000-0005-0000-0000-00009B520000}"/>
    <cellStyle name="CustomizationGreenCells 3 4 3 3 8" xfId="33838" xr:uid="{00000000-0005-0000-0000-00009C520000}"/>
    <cellStyle name="CustomizationGreenCells 3 4 3 3 9" xfId="37729" xr:uid="{00000000-0005-0000-0000-00009D520000}"/>
    <cellStyle name="CustomizationGreenCells 3 4 3 4" xfId="6244" xr:uid="{00000000-0005-0000-0000-00009E520000}"/>
    <cellStyle name="CustomizationGreenCells 3 4 3 4 10" xfId="43222" xr:uid="{00000000-0005-0000-0000-00009F520000}"/>
    <cellStyle name="CustomizationGreenCells 3 4 3 4 2" xfId="11773" xr:uid="{00000000-0005-0000-0000-0000A0520000}"/>
    <cellStyle name="CustomizationGreenCells 3 4 3 4 3" xfId="15677" xr:uid="{00000000-0005-0000-0000-0000A1520000}"/>
    <cellStyle name="CustomizationGreenCells 3 4 3 4 4" xfId="19771" xr:uid="{00000000-0005-0000-0000-0000A2520000}"/>
    <cellStyle name="CustomizationGreenCells 3 4 3 4 5" xfId="23698" xr:uid="{00000000-0005-0000-0000-0000A3520000}"/>
    <cellStyle name="CustomizationGreenCells 3 4 3 4 6" xfId="27725" xr:uid="{00000000-0005-0000-0000-0000A4520000}"/>
    <cellStyle name="CustomizationGreenCells 3 4 3 4 7" xfId="31710" xr:uid="{00000000-0005-0000-0000-0000A5520000}"/>
    <cellStyle name="CustomizationGreenCells 3 4 3 4 8" xfId="35543" xr:uid="{00000000-0005-0000-0000-0000A6520000}"/>
    <cellStyle name="CustomizationGreenCells 3 4 3 4 9" xfId="39432" xr:uid="{00000000-0005-0000-0000-0000A7520000}"/>
    <cellStyle name="CustomizationGreenCells 3 4 3 5" xfId="8397" xr:uid="{00000000-0005-0000-0000-0000A8520000}"/>
    <cellStyle name="CustomizationGreenCells 3 4 3 6" xfId="12313" xr:uid="{00000000-0005-0000-0000-0000A9520000}"/>
    <cellStyle name="CustomizationGreenCells 3 4 3 7" xfId="16406" xr:uid="{00000000-0005-0000-0000-0000AA520000}"/>
    <cellStyle name="CustomizationGreenCells 3 4 3 8" xfId="20349" xr:uid="{00000000-0005-0000-0000-0000AB520000}"/>
    <cellStyle name="CustomizationGreenCells 3 4 3 9" xfId="24367" xr:uid="{00000000-0005-0000-0000-0000AC520000}"/>
    <cellStyle name="CustomizationGreenCells 3 4 4" xfId="3807" xr:uid="{00000000-0005-0000-0000-0000AD520000}"/>
    <cellStyle name="CustomizationGreenCells 3 4 4 10" xfId="40791" xr:uid="{00000000-0005-0000-0000-0000AE520000}"/>
    <cellStyle name="CustomizationGreenCells 3 4 4 2" xfId="9335" xr:uid="{00000000-0005-0000-0000-0000AF520000}"/>
    <cellStyle name="CustomizationGreenCells 3 4 4 3" xfId="13242" xr:uid="{00000000-0005-0000-0000-0000B0520000}"/>
    <cellStyle name="CustomizationGreenCells 3 4 4 4" xfId="17334" xr:uid="{00000000-0005-0000-0000-0000B1520000}"/>
    <cellStyle name="CustomizationGreenCells 3 4 4 5" xfId="21264" xr:uid="{00000000-0005-0000-0000-0000B2520000}"/>
    <cellStyle name="CustomizationGreenCells 3 4 4 6" xfId="25290" xr:uid="{00000000-0005-0000-0000-0000B3520000}"/>
    <cellStyle name="CustomizationGreenCells 3 4 4 7" xfId="29279" xr:uid="{00000000-0005-0000-0000-0000B4520000}"/>
    <cellStyle name="CustomizationGreenCells 3 4 4 8" xfId="33110" xr:uid="{00000000-0005-0000-0000-0000B5520000}"/>
    <cellStyle name="CustomizationGreenCells 3 4 4 9" xfId="37001" xr:uid="{00000000-0005-0000-0000-0000B6520000}"/>
    <cellStyle name="CustomizationGreenCells 3 4 5" xfId="4147" xr:uid="{00000000-0005-0000-0000-0000B7520000}"/>
    <cellStyle name="CustomizationGreenCells 3 4 5 10" xfId="41131" xr:uid="{00000000-0005-0000-0000-0000B8520000}"/>
    <cellStyle name="CustomizationGreenCells 3 4 5 2" xfId="9675" xr:uid="{00000000-0005-0000-0000-0000B9520000}"/>
    <cellStyle name="CustomizationGreenCells 3 4 5 3" xfId="13582" xr:uid="{00000000-0005-0000-0000-0000BA520000}"/>
    <cellStyle name="CustomizationGreenCells 3 4 5 4" xfId="17674" xr:uid="{00000000-0005-0000-0000-0000BB520000}"/>
    <cellStyle name="CustomizationGreenCells 3 4 5 5" xfId="21604" xr:uid="{00000000-0005-0000-0000-0000BC520000}"/>
    <cellStyle name="CustomizationGreenCells 3 4 5 6" xfId="25630" xr:uid="{00000000-0005-0000-0000-0000BD520000}"/>
    <cellStyle name="CustomizationGreenCells 3 4 5 7" xfId="29619" xr:uid="{00000000-0005-0000-0000-0000BE520000}"/>
    <cellStyle name="CustomizationGreenCells 3 4 5 8" xfId="33450" xr:uid="{00000000-0005-0000-0000-0000BF520000}"/>
    <cellStyle name="CustomizationGreenCells 3 4 5 9" xfId="37341" xr:uid="{00000000-0005-0000-0000-0000C0520000}"/>
    <cellStyle name="CustomizationGreenCells 3 4 6" xfId="3374" xr:uid="{00000000-0005-0000-0000-0000C1520000}"/>
    <cellStyle name="CustomizationGreenCells 3 4 6 10" xfId="40403" xr:uid="{00000000-0005-0000-0000-0000C2520000}"/>
    <cellStyle name="CustomizationGreenCells 3 4 6 2" xfId="8909" xr:uid="{00000000-0005-0000-0000-0000C3520000}"/>
    <cellStyle name="CustomizationGreenCells 3 4 6 3" xfId="12825" xr:uid="{00000000-0005-0000-0000-0000C4520000}"/>
    <cellStyle name="CustomizationGreenCells 3 4 6 4" xfId="16918" xr:uid="{00000000-0005-0000-0000-0000C5520000}"/>
    <cellStyle name="CustomizationGreenCells 3 4 6 5" xfId="20861" xr:uid="{00000000-0005-0000-0000-0000C6520000}"/>
    <cellStyle name="CustomizationGreenCells 3 4 6 6" xfId="24879" xr:uid="{00000000-0005-0000-0000-0000C7520000}"/>
    <cellStyle name="CustomizationGreenCells 3 4 6 7" xfId="28883" xr:uid="{00000000-0005-0000-0000-0000C8520000}"/>
    <cellStyle name="CustomizationGreenCells 3 4 6 8" xfId="32706" xr:uid="{00000000-0005-0000-0000-0000C9520000}"/>
    <cellStyle name="CustomizationGreenCells 3 4 6 9" xfId="36613" xr:uid="{00000000-0005-0000-0000-0000CA520000}"/>
    <cellStyle name="CustomizationGreenCells 3 4 7" xfId="5789" xr:uid="{00000000-0005-0000-0000-0000CB520000}"/>
    <cellStyle name="CustomizationGreenCells 3 4 7 10" xfId="42771" xr:uid="{00000000-0005-0000-0000-0000CC520000}"/>
    <cellStyle name="CustomizationGreenCells 3 4 7 2" xfId="11317" xr:uid="{00000000-0005-0000-0000-0000CD520000}"/>
    <cellStyle name="CustomizationGreenCells 3 4 7 3" xfId="15222" xr:uid="{00000000-0005-0000-0000-0000CE520000}"/>
    <cellStyle name="CustomizationGreenCells 3 4 7 4" xfId="19316" xr:uid="{00000000-0005-0000-0000-0000CF520000}"/>
    <cellStyle name="CustomizationGreenCells 3 4 7 5" xfId="23244" xr:uid="{00000000-0005-0000-0000-0000D0520000}"/>
    <cellStyle name="CustomizationGreenCells 3 4 7 6" xfId="27270" xr:uid="{00000000-0005-0000-0000-0000D1520000}"/>
    <cellStyle name="CustomizationGreenCells 3 4 7 7" xfId="31259" xr:uid="{00000000-0005-0000-0000-0000D2520000}"/>
    <cellStyle name="CustomizationGreenCells 3 4 7 8" xfId="35090" xr:uid="{00000000-0005-0000-0000-0000D3520000}"/>
    <cellStyle name="CustomizationGreenCells 3 4 7 9" xfId="38981" xr:uid="{00000000-0005-0000-0000-0000D4520000}"/>
    <cellStyle name="CustomizationGreenCells 3 4 8" xfId="7802" xr:uid="{00000000-0005-0000-0000-0000D5520000}"/>
    <cellStyle name="CustomizationGreenCells 3 4 9" xfId="15915" xr:uid="{00000000-0005-0000-0000-0000D6520000}"/>
    <cellStyle name="CustomizationGreenCells 3 5" xfId="411" xr:uid="{00000000-0005-0000-0000-0000D7520000}"/>
    <cellStyle name="CustomizationGreenCells 3 5 10" xfId="16177" xr:uid="{00000000-0005-0000-0000-0000D8520000}"/>
    <cellStyle name="CustomizationGreenCells 3 5 2" xfId="2864" xr:uid="{00000000-0005-0000-0000-0000D9520000}"/>
    <cellStyle name="CustomizationGreenCells 3 5 2 10" xfId="28373" xr:uid="{00000000-0005-0000-0000-0000DA520000}"/>
    <cellStyle name="CustomizationGreenCells 3 5 2 11" xfId="32196" xr:uid="{00000000-0005-0000-0000-0000DB520000}"/>
    <cellStyle name="CustomizationGreenCells 3 5 2 12" xfId="36103" xr:uid="{00000000-0005-0000-0000-0000DC520000}"/>
    <cellStyle name="CustomizationGreenCells 3 5 2 13" xfId="39893" xr:uid="{00000000-0005-0000-0000-0000DD520000}"/>
    <cellStyle name="CustomizationGreenCells 3 5 2 2" xfId="5165" xr:uid="{00000000-0005-0000-0000-0000DE520000}"/>
    <cellStyle name="CustomizationGreenCells 3 5 2 2 10" xfId="42149" xr:uid="{00000000-0005-0000-0000-0000DF520000}"/>
    <cellStyle name="CustomizationGreenCells 3 5 2 2 2" xfId="10693" xr:uid="{00000000-0005-0000-0000-0000E0520000}"/>
    <cellStyle name="CustomizationGreenCells 3 5 2 2 3" xfId="14600" xr:uid="{00000000-0005-0000-0000-0000E1520000}"/>
    <cellStyle name="CustomizationGreenCells 3 5 2 2 4" xfId="18692" xr:uid="{00000000-0005-0000-0000-0000E2520000}"/>
    <cellStyle name="CustomizationGreenCells 3 5 2 2 5" xfId="22622" xr:uid="{00000000-0005-0000-0000-0000E3520000}"/>
    <cellStyle name="CustomizationGreenCells 3 5 2 2 6" xfId="26648" xr:uid="{00000000-0005-0000-0000-0000E4520000}"/>
    <cellStyle name="CustomizationGreenCells 3 5 2 2 7" xfId="30637" xr:uid="{00000000-0005-0000-0000-0000E5520000}"/>
    <cellStyle name="CustomizationGreenCells 3 5 2 2 8" xfId="34468" xr:uid="{00000000-0005-0000-0000-0000E6520000}"/>
    <cellStyle name="CustomizationGreenCells 3 5 2 2 9" xfId="38359" xr:uid="{00000000-0005-0000-0000-0000E7520000}"/>
    <cellStyle name="CustomizationGreenCells 3 5 2 3" xfId="4537" xr:uid="{00000000-0005-0000-0000-0000E8520000}"/>
    <cellStyle name="CustomizationGreenCells 3 5 2 3 10" xfId="41521" xr:uid="{00000000-0005-0000-0000-0000E9520000}"/>
    <cellStyle name="CustomizationGreenCells 3 5 2 3 2" xfId="10065" xr:uid="{00000000-0005-0000-0000-0000EA520000}"/>
    <cellStyle name="CustomizationGreenCells 3 5 2 3 3" xfId="13972" xr:uid="{00000000-0005-0000-0000-0000EB520000}"/>
    <cellStyle name="CustomizationGreenCells 3 5 2 3 4" xfId="18064" xr:uid="{00000000-0005-0000-0000-0000EC520000}"/>
    <cellStyle name="CustomizationGreenCells 3 5 2 3 5" xfId="21994" xr:uid="{00000000-0005-0000-0000-0000ED520000}"/>
    <cellStyle name="CustomizationGreenCells 3 5 2 3 6" xfId="26020" xr:uid="{00000000-0005-0000-0000-0000EE520000}"/>
    <cellStyle name="CustomizationGreenCells 3 5 2 3 7" xfId="30009" xr:uid="{00000000-0005-0000-0000-0000EF520000}"/>
    <cellStyle name="CustomizationGreenCells 3 5 2 3 8" xfId="33840" xr:uid="{00000000-0005-0000-0000-0000F0520000}"/>
    <cellStyle name="CustomizationGreenCells 3 5 2 3 9" xfId="37731" xr:uid="{00000000-0005-0000-0000-0000F1520000}"/>
    <cellStyle name="CustomizationGreenCells 3 5 2 4" xfId="6246" xr:uid="{00000000-0005-0000-0000-0000F2520000}"/>
    <cellStyle name="CustomizationGreenCells 3 5 2 4 10" xfId="43224" xr:uid="{00000000-0005-0000-0000-0000F3520000}"/>
    <cellStyle name="CustomizationGreenCells 3 5 2 4 2" xfId="11775" xr:uid="{00000000-0005-0000-0000-0000F4520000}"/>
    <cellStyle name="CustomizationGreenCells 3 5 2 4 3" xfId="15679" xr:uid="{00000000-0005-0000-0000-0000F5520000}"/>
    <cellStyle name="CustomizationGreenCells 3 5 2 4 4" xfId="19773" xr:uid="{00000000-0005-0000-0000-0000F6520000}"/>
    <cellStyle name="CustomizationGreenCells 3 5 2 4 5" xfId="23700" xr:uid="{00000000-0005-0000-0000-0000F7520000}"/>
    <cellStyle name="CustomizationGreenCells 3 5 2 4 6" xfId="27727" xr:uid="{00000000-0005-0000-0000-0000F8520000}"/>
    <cellStyle name="CustomizationGreenCells 3 5 2 4 7" xfId="31712" xr:uid="{00000000-0005-0000-0000-0000F9520000}"/>
    <cellStyle name="CustomizationGreenCells 3 5 2 4 8" xfId="35545" xr:uid="{00000000-0005-0000-0000-0000FA520000}"/>
    <cellStyle name="CustomizationGreenCells 3 5 2 4 9" xfId="39434" xr:uid="{00000000-0005-0000-0000-0000FB520000}"/>
    <cellStyle name="CustomizationGreenCells 3 5 2 5" xfId="8399" xr:uid="{00000000-0005-0000-0000-0000FC520000}"/>
    <cellStyle name="CustomizationGreenCells 3 5 2 6" xfId="12315" xr:uid="{00000000-0005-0000-0000-0000FD520000}"/>
    <cellStyle name="CustomizationGreenCells 3 5 2 7" xfId="16408" xr:uid="{00000000-0005-0000-0000-0000FE520000}"/>
    <cellStyle name="CustomizationGreenCells 3 5 2 8" xfId="20351" xr:uid="{00000000-0005-0000-0000-0000FF520000}"/>
    <cellStyle name="CustomizationGreenCells 3 5 2 9" xfId="24369" xr:uid="{00000000-0005-0000-0000-000000530000}"/>
    <cellStyle name="CustomizationGreenCells 3 5 3" xfId="3809" xr:uid="{00000000-0005-0000-0000-000001530000}"/>
    <cellStyle name="CustomizationGreenCells 3 5 3 10" xfId="40793" xr:uid="{00000000-0005-0000-0000-000002530000}"/>
    <cellStyle name="CustomizationGreenCells 3 5 3 2" xfId="9337" xr:uid="{00000000-0005-0000-0000-000003530000}"/>
    <cellStyle name="CustomizationGreenCells 3 5 3 3" xfId="13244" xr:uid="{00000000-0005-0000-0000-000004530000}"/>
    <cellStyle name="CustomizationGreenCells 3 5 3 4" xfId="17336" xr:uid="{00000000-0005-0000-0000-000005530000}"/>
    <cellStyle name="CustomizationGreenCells 3 5 3 5" xfId="21266" xr:uid="{00000000-0005-0000-0000-000006530000}"/>
    <cellStyle name="CustomizationGreenCells 3 5 3 6" xfId="25292" xr:uid="{00000000-0005-0000-0000-000007530000}"/>
    <cellStyle name="CustomizationGreenCells 3 5 3 7" xfId="29281" xr:uid="{00000000-0005-0000-0000-000008530000}"/>
    <cellStyle name="CustomizationGreenCells 3 5 3 8" xfId="33112" xr:uid="{00000000-0005-0000-0000-000009530000}"/>
    <cellStyle name="CustomizationGreenCells 3 5 3 9" xfId="37003" xr:uid="{00000000-0005-0000-0000-00000A530000}"/>
    <cellStyle name="CustomizationGreenCells 3 5 4" xfId="4145" xr:uid="{00000000-0005-0000-0000-00000B530000}"/>
    <cellStyle name="CustomizationGreenCells 3 5 4 10" xfId="41129" xr:uid="{00000000-0005-0000-0000-00000C530000}"/>
    <cellStyle name="CustomizationGreenCells 3 5 4 2" xfId="9673" xr:uid="{00000000-0005-0000-0000-00000D530000}"/>
    <cellStyle name="CustomizationGreenCells 3 5 4 3" xfId="13580" xr:uid="{00000000-0005-0000-0000-00000E530000}"/>
    <cellStyle name="CustomizationGreenCells 3 5 4 4" xfId="17672" xr:uid="{00000000-0005-0000-0000-00000F530000}"/>
    <cellStyle name="CustomizationGreenCells 3 5 4 5" xfId="21602" xr:uid="{00000000-0005-0000-0000-000010530000}"/>
    <cellStyle name="CustomizationGreenCells 3 5 4 6" xfId="25628" xr:uid="{00000000-0005-0000-0000-000011530000}"/>
    <cellStyle name="CustomizationGreenCells 3 5 4 7" xfId="29617" xr:uid="{00000000-0005-0000-0000-000012530000}"/>
    <cellStyle name="CustomizationGreenCells 3 5 4 8" xfId="33448" xr:uid="{00000000-0005-0000-0000-000013530000}"/>
    <cellStyle name="CustomizationGreenCells 3 5 4 9" xfId="37339" xr:uid="{00000000-0005-0000-0000-000014530000}"/>
    <cellStyle name="CustomizationGreenCells 3 5 5" xfId="3376" xr:uid="{00000000-0005-0000-0000-000015530000}"/>
    <cellStyle name="CustomizationGreenCells 3 5 5 10" xfId="40405" xr:uid="{00000000-0005-0000-0000-000016530000}"/>
    <cellStyle name="CustomizationGreenCells 3 5 5 2" xfId="8911" xr:uid="{00000000-0005-0000-0000-000017530000}"/>
    <cellStyle name="CustomizationGreenCells 3 5 5 3" xfId="12827" xr:uid="{00000000-0005-0000-0000-000018530000}"/>
    <cellStyle name="CustomizationGreenCells 3 5 5 4" xfId="16920" xr:uid="{00000000-0005-0000-0000-000019530000}"/>
    <cellStyle name="CustomizationGreenCells 3 5 5 5" xfId="20863" xr:uid="{00000000-0005-0000-0000-00001A530000}"/>
    <cellStyle name="CustomizationGreenCells 3 5 5 6" xfId="24881" xr:uid="{00000000-0005-0000-0000-00001B530000}"/>
    <cellStyle name="CustomizationGreenCells 3 5 5 7" xfId="28885" xr:uid="{00000000-0005-0000-0000-00001C530000}"/>
    <cellStyle name="CustomizationGreenCells 3 5 5 8" xfId="32708" xr:uid="{00000000-0005-0000-0000-00001D530000}"/>
    <cellStyle name="CustomizationGreenCells 3 5 5 9" xfId="36615" xr:uid="{00000000-0005-0000-0000-00001E530000}"/>
    <cellStyle name="CustomizationGreenCells 3 5 6" xfId="5791" xr:uid="{00000000-0005-0000-0000-00001F530000}"/>
    <cellStyle name="CustomizationGreenCells 3 5 6 10" xfId="42773" xr:uid="{00000000-0005-0000-0000-000020530000}"/>
    <cellStyle name="CustomizationGreenCells 3 5 6 2" xfId="11319" xr:uid="{00000000-0005-0000-0000-000021530000}"/>
    <cellStyle name="CustomizationGreenCells 3 5 6 3" xfId="15224" xr:uid="{00000000-0005-0000-0000-000022530000}"/>
    <cellStyle name="CustomizationGreenCells 3 5 6 4" xfId="19318" xr:uid="{00000000-0005-0000-0000-000023530000}"/>
    <cellStyle name="CustomizationGreenCells 3 5 6 5" xfId="23246" xr:uid="{00000000-0005-0000-0000-000024530000}"/>
    <cellStyle name="CustomizationGreenCells 3 5 6 6" xfId="27272" xr:uid="{00000000-0005-0000-0000-000025530000}"/>
    <cellStyle name="CustomizationGreenCells 3 5 6 7" xfId="31261" xr:uid="{00000000-0005-0000-0000-000026530000}"/>
    <cellStyle name="CustomizationGreenCells 3 5 6 8" xfId="35092" xr:uid="{00000000-0005-0000-0000-000027530000}"/>
    <cellStyle name="CustomizationGreenCells 3 5 6 9" xfId="38983" xr:uid="{00000000-0005-0000-0000-000028530000}"/>
    <cellStyle name="CustomizationGreenCells 3 5 7" xfId="7800" xr:uid="{00000000-0005-0000-0000-000029530000}"/>
    <cellStyle name="CustomizationGreenCells 3 5 8" xfId="15913" xr:uid="{00000000-0005-0000-0000-00002A530000}"/>
    <cellStyle name="CustomizationGreenCells 3 5 9" xfId="6703" xr:uid="{00000000-0005-0000-0000-00002B530000}"/>
    <cellStyle name="CustomizationGreenCells 3 6" xfId="2857" xr:uid="{00000000-0005-0000-0000-00002C530000}"/>
    <cellStyle name="CustomizationGreenCells 3 6 10" xfId="28366" xr:uid="{00000000-0005-0000-0000-00002D530000}"/>
    <cellStyle name="CustomizationGreenCells 3 6 11" xfId="32189" xr:uid="{00000000-0005-0000-0000-00002E530000}"/>
    <cellStyle name="CustomizationGreenCells 3 6 12" xfId="36096" xr:uid="{00000000-0005-0000-0000-00002F530000}"/>
    <cellStyle name="CustomizationGreenCells 3 6 13" xfId="39886" xr:uid="{00000000-0005-0000-0000-000030530000}"/>
    <cellStyle name="CustomizationGreenCells 3 6 2" xfId="5158" xr:uid="{00000000-0005-0000-0000-000031530000}"/>
    <cellStyle name="CustomizationGreenCells 3 6 2 10" xfId="42142" xr:uid="{00000000-0005-0000-0000-000032530000}"/>
    <cellStyle name="CustomizationGreenCells 3 6 2 2" xfId="10686" xr:uid="{00000000-0005-0000-0000-000033530000}"/>
    <cellStyle name="CustomizationGreenCells 3 6 2 3" xfId="14593" xr:uid="{00000000-0005-0000-0000-000034530000}"/>
    <cellStyle name="CustomizationGreenCells 3 6 2 4" xfId="18685" xr:uid="{00000000-0005-0000-0000-000035530000}"/>
    <cellStyle name="CustomizationGreenCells 3 6 2 5" xfId="22615" xr:uid="{00000000-0005-0000-0000-000036530000}"/>
    <cellStyle name="CustomizationGreenCells 3 6 2 6" xfId="26641" xr:uid="{00000000-0005-0000-0000-000037530000}"/>
    <cellStyle name="CustomizationGreenCells 3 6 2 7" xfId="30630" xr:uid="{00000000-0005-0000-0000-000038530000}"/>
    <cellStyle name="CustomizationGreenCells 3 6 2 8" xfId="34461" xr:uid="{00000000-0005-0000-0000-000039530000}"/>
    <cellStyle name="CustomizationGreenCells 3 6 2 9" xfId="38352" xr:uid="{00000000-0005-0000-0000-00003A530000}"/>
    <cellStyle name="CustomizationGreenCells 3 6 3" xfId="4530" xr:uid="{00000000-0005-0000-0000-00003B530000}"/>
    <cellStyle name="CustomizationGreenCells 3 6 3 10" xfId="41514" xr:uid="{00000000-0005-0000-0000-00003C530000}"/>
    <cellStyle name="CustomizationGreenCells 3 6 3 2" xfId="10058" xr:uid="{00000000-0005-0000-0000-00003D530000}"/>
    <cellStyle name="CustomizationGreenCells 3 6 3 3" xfId="13965" xr:uid="{00000000-0005-0000-0000-00003E530000}"/>
    <cellStyle name="CustomizationGreenCells 3 6 3 4" xfId="18057" xr:uid="{00000000-0005-0000-0000-00003F530000}"/>
    <cellStyle name="CustomizationGreenCells 3 6 3 5" xfId="21987" xr:uid="{00000000-0005-0000-0000-000040530000}"/>
    <cellStyle name="CustomizationGreenCells 3 6 3 6" xfId="26013" xr:uid="{00000000-0005-0000-0000-000041530000}"/>
    <cellStyle name="CustomizationGreenCells 3 6 3 7" xfId="30002" xr:uid="{00000000-0005-0000-0000-000042530000}"/>
    <cellStyle name="CustomizationGreenCells 3 6 3 8" xfId="33833" xr:uid="{00000000-0005-0000-0000-000043530000}"/>
    <cellStyle name="CustomizationGreenCells 3 6 3 9" xfId="37724" xr:uid="{00000000-0005-0000-0000-000044530000}"/>
    <cellStyle name="CustomizationGreenCells 3 6 4" xfId="6239" xr:uid="{00000000-0005-0000-0000-000045530000}"/>
    <cellStyle name="CustomizationGreenCells 3 6 4 10" xfId="43217" xr:uid="{00000000-0005-0000-0000-000046530000}"/>
    <cellStyle name="CustomizationGreenCells 3 6 4 2" xfId="11768" xr:uid="{00000000-0005-0000-0000-000047530000}"/>
    <cellStyle name="CustomizationGreenCells 3 6 4 3" xfId="15672" xr:uid="{00000000-0005-0000-0000-000048530000}"/>
    <cellStyle name="CustomizationGreenCells 3 6 4 4" xfId="19766" xr:uid="{00000000-0005-0000-0000-000049530000}"/>
    <cellStyle name="CustomizationGreenCells 3 6 4 5" xfId="23693" xr:uid="{00000000-0005-0000-0000-00004A530000}"/>
    <cellStyle name="CustomizationGreenCells 3 6 4 6" xfId="27720" xr:uid="{00000000-0005-0000-0000-00004B530000}"/>
    <cellStyle name="CustomizationGreenCells 3 6 4 7" xfId="31705" xr:uid="{00000000-0005-0000-0000-00004C530000}"/>
    <cellStyle name="CustomizationGreenCells 3 6 4 8" xfId="35538" xr:uid="{00000000-0005-0000-0000-00004D530000}"/>
    <cellStyle name="CustomizationGreenCells 3 6 4 9" xfId="39427" xr:uid="{00000000-0005-0000-0000-00004E530000}"/>
    <cellStyle name="CustomizationGreenCells 3 6 5" xfId="8392" xr:uid="{00000000-0005-0000-0000-00004F530000}"/>
    <cellStyle name="CustomizationGreenCells 3 6 6" xfId="12308" xr:uid="{00000000-0005-0000-0000-000050530000}"/>
    <cellStyle name="CustomizationGreenCells 3 6 7" xfId="16401" xr:uid="{00000000-0005-0000-0000-000051530000}"/>
    <cellStyle name="CustomizationGreenCells 3 6 8" xfId="20344" xr:uid="{00000000-0005-0000-0000-000052530000}"/>
    <cellStyle name="CustomizationGreenCells 3 6 9" xfId="24362" xr:uid="{00000000-0005-0000-0000-000053530000}"/>
    <cellStyle name="CustomizationGreenCells 3 7" xfId="3802" xr:uid="{00000000-0005-0000-0000-000054530000}"/>
    <cellStyle name="CustomizationGreenCells 3 7 10" xfId="40786" xr:uid="{00000000-0005-0000-0000-000055530000}"/>
    <cellStyle name="CustomizationGreenCells 3 7 2" xfId="9330" xr:uid="{00000000-0005-0000-0000-000056530000}"/>
    <cellStyle name="CustomizationGreenCells 3 7 3" xfId="13237" xr:uid="{00000000-0005-0000-0000-000057530000}"/>
    <cellStyle name="CustomizationGreenCells 3 7 4" xfId="17329" xr:uid="{00000000-0005-0000-0000-000058530000}"/>
    <cellStyle name="CustomizationGreenCells 3 7 5" xfId="21259" xr:uid="{00000000-0005-0000-0000-000059530000}"/>
    <cellStyle name="CustomizationGreenCells 3 7 6" xfId="25285" xr:uid="{00000000-0005-0000-0000-00005A530000}"/>
    <cellStyle name="CustomizationGreenCells 3 7 7" xfId="29274" xr:uid="{00000000-0005-0000-0000-00005B530000}"/>
    <cellStyle name="CustomizationGreenCells 3 7 8" xfId="33105" xr:uid="{00000000-0005-0000-0000-00005C530000}"/>
    <cellStyle name="CustomizationGreenCells 3 7 9" xfId="36996" xr:uid="{00000000-0005-0000-0000-00005D530000}"/>
    <cellStyle name="CustomizationGreenCells 3 8" xfId="4152" xr:uid="{00000000-0005-0000-0000-00005E530000}"/>
    <cellStyle name="CustomizationGreenCells 3 8 10" xfId="41136" xr:uid="{00000000-0005-0000-0000-00005F530000}"/>
    <cellStyle name="CustomizationGreenCells 3 8 2" xfId="9680" xr:uid="{00000000-0005-0000-0000-000060530000}"/>
    <cellStyle name="CustomizationGreenCells 3 8 3" xfId="13587" xr:uid="{00000000-0005-0000-0000-000061530000}"/>
    <cellStyle name="CustomizationGreenCells 3 8 4" xfId="17679" xr:uid="{00000000-0005-0000-0000-000062530000}"/>
    <cellStyle name="CustomizationGreenCells 3 8 5" xfId="21609" xr:uid="{00000000-0005-0000-0000-000063530000}"/>
    <cellStyle name="CustomizationGreenCells 3 8 6" xfId="25635" xr:uid="{00000000-0005-0000-0000-000064530000}"/>
    <cellStyle name="CustomizationGreenCells 3 8 7" xfId="29624" xr:uid="{00000000-0005-0000-0000-000065530000}"/>
    <cellStyle name="CustomizationGreenCells 3 8 8" xfId="33455" xr:uid="{00000000-0005-0000-0000-000066530000}"/>
    <cellStyle name="CustomizationGreenCells 3 8 9" xfId="37346" xr:uid="{00000000-0005-0000-0000-000067530000}"/>
    <cellStyle name="CustomizationGreenCells 3 9" xfId="3369" xr:uid="{00000000-0005-0000-0000-000068530000}"/>
    <cellStyle name="CustomizationGreenCells 3 9 10" xfId="40398" xr:uid="{00000000-0005-0000-0000-000069530000}"/>
    <cellStyle name="CustomizationGreenCells 3 9 2" xfId="8904" xr:uid="{00000000-0005-0000-0000-00006A530000}"/>
    <cellStyle name="CustomizationGreenCells 3 9 3" xfId="12820" xr:uid="{00000000-0005-0000-0000-00006B530000}"/>
    <cellStyle name="CustomizationGreenCells 3 9 4" xfId="16913" xr:uid="{00000000-0005-0000-0000-00006C530000}"/>
    <cellStyle name="CustomizationGreenCells 3 9 5" xfId="20856" xr:uid="{00000000-0005-0000-0000-00006D530000}"/>
    <cellStyle name="CustomizationGreenCells 3 9 6" xfId="24874" xr:uid="{00000000-0005-0000-0000-00006E530000}"/>
    <cellStyle name="CustomizationGreenCells 3 9 7" xfId="28878" xr:uid="{00000000-0005-0000-0000-00006F530000}"/>
    <cellStyle name="CustomizationGreenCells 3 9 8" xfId="32701" xr:uid="{00000000-0005-0000-0000-000070530000}"/>
    <cellStyle name="CustomizationGreenCells 3 9 9" xfId="36608" xr:uid="{00000000-0005-0000-0000-000071530000}"/>
    <cellStyle name="CustomizationGreenCells 4" xfId="887" xr:uid="{00000000-0005-0000-0000-000072530000}"/>
    <cellStyle name="CustomizationGreenCells 4 2" xfId="4031" xr:uid="{00000000-0005-0000-0000-000073530000}"/>
    <cellStyle name="CustomizationGreenCells 4 2 10" xfId="41015" xr:uid="{00000000-0005-0000-0000-000074530000}"/>
    <cellStyle name="CustomizationGreenCells 4 2 2" xfId="9559" xr:uid="{00000000-0005-0000-0000-000075530000}"/>
    <cellStyle name="CustomizationGreenCells 4 2 3" xfId="13466" xr:uid="{00000000-0005-0000-0000-000076530000}"/>
    <cellStyle name="CustomizationGreenCells 4 2 4" xfId="17558" xr:uid="{00000000-0005-0000-0000-000077530000}"/>
    <cellStyle name="CustomizationGreenCells 4 2 5" xfId="21488" xr:uid="{00000000-0005-0000-0000-000078530000}"/>
    <cellStyle name="CustomizationGreenCells 4 2 6" xfId="25514" xr:uid="{00000000-0005-0000-0000-000079530000}"/>
    <cellStyle name="CustomizationGreenCells 4 2 7" xfId="29503" xr:uid="{00000000-0005-0000-0000-00007A530000}"/>
    <cellStyle name="CustomizationGreenCells 4 2 8" xfId="33334" xr:uid="{00000000-0005-0000-0000-00007B530000}"/>
    <cellStyle name="CustomizationGreenCells 4 2 9" xfId="37225" xr:uid="{00000000-0005-0000-0000-00007C530000}"/>
    <cellStyle name="CustomizationGreenCells 4 3" xfId="7403" xr:uid="{00000000-0005-0000-0000-00007D530000}"/>
    <cellStyle name="CustomizationGreenCells 5" xfId="2855" xr:uid="{00000000-0005-0000-0000-00007E530000}"/>
    <cellStyle name="CustomizationGreenCells 5 10" xfId="28364" xr:uid="{00000000-0005-0000-0000-00007F530000}"/>
    <cellStyle name="CustomizationGreenCells 5 11" xfId="32187" xr:uid="{00000000-0005-0000-0000-000080530000}"/>
    <cellStyle name="CustomizationGreenCells 5 12" xfId="36094" xr:uid="{00000000-0005-0000-0000-000081530000}"/>
    <cellStyle name="CustomizationGreenCells 5 13" xfId="39884" xr:uid="{00000000-0005-0000-0000-000082530000}"/>
    <cellStyle name="CustomizationGreenCells 5 2" xfId="5156" xr:uid="{00000000-0005-0000-0000-000083530000}"/>
    <cellStyle name="CustomizationGreenCells 5 2 10" xfId="42140" xr:uid="{00000000-0005-0000-0000-000084530000}"/>
    <cellStyle name="CustomizationGreenCells 5 2 2" xfId="10684" xr:uid="{00000000-0005-0000-0000-000085530000}"/>
    <cellStyle name="CustomizationGreenCells 5 2 3" xfId="14591" xr:uid="{00000000-0005-0000-0000-000086530000}"/>
    <cellStyle name="CustomizationGreenCells 5 2 4" xfId="18683" xr:uid="{00000000-0005-0000-0000-000087530000}"/>
    <cellStyle name="CustomizationGreenCells 5 2 5" xfId="22613" xr:uid="{00000000-0005-0000-0000-000088530000}"/>
    <cellStyle name="CustomizationGreenCells 5 2 6" xfId="26639" xr:uid="{00000000-0005-0000-0000-000089530000}"/>
    <cellStyle name="CustomizationGreenCells 5 2 7" xfId="30628" xr:uid="{00000000-0005-0000-0000-00008A530000}"/>
    <cellStyle name="CustomizationGreenCells 5 2 8" xfId="34459" xr:uid="{00000000-0005-0000-0000-00008B530000}"/>
    <cellStyle name="CustomizationGreenCells 5 2 9" xfId="38350" xr:uid="{00000000-0005-0000-0000-00008C530000}"/>
    <cellStyle name="CustomizationGreenCells 5 3" xfId="4528" xr:uid="{00000000-0005-0000-0000-00008D530000}"/>
    <cellStyle name="CustomizationGreenCells 5 3 10" xfId="41512" xr:uid="{00000000-0005-0000-0000-00008E530000}"/>
    <cellStyle name="CustomizationGreenCells 5 3 2" xfId="10056" xr:uid="{00000000-0005-0000-0000-00008F530000}"/>
    <cellStyle name="CustomizationGreenCells 5 3 3" xfId="13963" xr:uid="{00000000-0005-0000-0000-000090530000}"/>
    <cellStyle name="CustomizationGreenCells 5 3 4" xfId="18055" xr:uid="{00000000-0005-0000-0000-000091530000}"/>
    <cellStyle name="CustomizationGreenCells 5 3 5" xfId="21985" xr:uid="{00000000-0005-0000-0000-000092530000}"/>
    <cellStyle name="CustomizationGreenCells 5 3 6" xfId="26011" xr:uid="{00000000-0005-0000-0000-000093530000}"/>
    <cellStyle name="CustomizationGreenCells 5 3 7" xfId="30000" xr:uid="{00000000-0005-0000-0000-000094530000}"/>
    <cellStyle name="CustomizationGreenCells 5 3 8" xfId="33831" xr:uid="{00000000-0005-0000-0000-000095530000}"/>
    <cellStyle name="CustomizationGreenCells 5 3 9" xfId="37722" xr:uid="{00000000-0005-0000-0000-000096530000}"/>
    <cellStyle name="CustomizationGreenCells 5 4" xfId="6237" xr:uid="{00000000-0005-0000-0000-000097530000}"/>
    <cellStyle name="CustomizationGreenCells 5 4 10" xfId="43215" xr:uid="{00000000-0005-0000-0000-000098530000}"/>
    <cellStyle name="CustomizationGreenCells 5 4 2" xfId="11766" xr:uid="{00000000-0005-0000-0000-000099530000}"/>
    <cellStyle name="CustomizationGreenCells 5 4 3" xfId="15670" xr:uid="{00000000-0005-0000-0000-00009A530000}"/>
    <cellStyle name="CustomizationGreenCells 5 4 4" xfId="19764" xr:uid="{00000000-0005-0000-0000-00009B530000}"/>
    <cellStyle name="CustomizationGreenCells 5 4 5" xfId="23691" xr:uid="{00000000-0005-0000-0000-00009C530000}"/>
    <cellStyle name="CustomizationGreenCells 5 4 6" xfId="27718" xr:uid="{00000000-0005-0000-0000-00009D530000}"/>
    <cellStyle name="CustomizationGreenCells 5 4 7" xfId="31703" xr:uid="{00000000-0005-0000-0000-00009E530000}"/>
    <cellStyle name="CustomizationGreenCells 5 4 8" xfId="35536" xr:uid="{00000000-0005-0000-0000-00009F530000}"/>
    <cellStyle name="CustomizationGreenCells 5 4 9" xfId="39425" xr:uid="{00000000-0005-0000-0000-0000A0530000}"/>
    <cellStyle name="CustomizationGreenCells 5 5" xfId="8390" xr:uid="{00000000-0005-0000-0000-0000A1530000}"/>
    <cellStyle name="CustomizationGreenCells 5 6" xfId="12306" xr:uid="{00000000-0005-0000-0000-0000A2530000}"/>
    <cellStyle name="CustomizationGreenCells 5 7" xfId="16399" xr:uid="{00000000-0005-0000-0000-0000A3530000}"/>
    <cellStyle name="CustomizationGreenCells 5 8" xfId="20342" xr:uid="{00000000-0005-0000-0000-0000A4530000}"/>
    <cellStyle name="CustomizationGreenCells 5 9" xfId="24360" xr:uid="{00000000-0005-0000-0000-0000A5530000}"/>
    <cellStyle name="CustomizationGreenCells 6" xfId="3800" xr:uid="{00000000-0005-0000-0000-0000A6530000}"/>
    <cellStyle name="CustomizationGreenCells 6 10" xfId="40784" xr:uid="{00000000-0005-0000-0000-0000A7530000}"/>
    <cellStyle name="CustomizationGreenCells 6 2" xfId="9328" xr:uid="{00000000-0005-0000-0000-0000A8530000}"/>
    <cellStyle name="CustomizationGreenCells 6 3" xfId="13235" xr:uid="{00000000-0005-0000-0000-0000A9530000}"/>
    <cellStyle name="CustomizationGreenCells 6 4" xfId="17327" xr:uid="{00000000-0005-0000-0000-0000AA530000}"/>
    <cellStyle name="CustomizationGreenCells 6 5" xfId="21257" xr:uid="{00000000-0005-0000-0000-0000AB530000}"/>
    <cellStyle name="CustomizationGreenCells 6 6" xfId="25283" xr:uid="{00000000-0005-0000-0000-0000AC530000}"/>
    <cellStyle name="CustomizationGreenCells 6 7" xfId="29272" xr:uid="{00000000-0005-0000-0000-0000AD530000}"/>
    <cellStyle name="CustomizationGreenCells 6 8" xfId="33103" xr:uid="{00000000-0005-0000-0000-0000AE530000}"/>
    <cellStyle name="CustomizationGreenCells 6 9" xfId="36994" xr:uid="{00000000-0005-0000-0000-0000AF530000}"/>
    <cellStyle name="CustomizationGreenCells 7" xfId="4154" xr:uid="{00000000-0005-0000-0000-0000B0530000}"/>
    <cellStyle name="CustomizationGreenCells 7 10" xfId="41138" xr:uid="{00000000-0005-0000-0000-0000B1530000}"/>
    <cellStyle name="CustomizationGreenCells 7 2" xfId="9682" xr:uid="{00000000-0005-0000-0000-0000B2530000}"/>
    <cellStyle name="CustomizationGreenCells 7 3" xfId="13589" xr:uid="{00000000-0005-0000-0000-0000B3530000}"/>
    <cellStyle name="CustomizationGreenCells 7 4" xfId="17681" xr:uid="{00000000-0005-0000-0000-0000B4530000}"/>
    <cellStyle name="CustomizationGreenCells 7 5" xfId="21611" xr:uid="{00000000-0005-0000-0000-0000B5530000}"/>
    <cellStyle name="CustomizationGreenCells 7 6" xfId="25637" xr:uid="{00000000-0005-0000-0000-0000B6530000}"/>
    <cellStyle name="CustomizationGreenCells 7 7" xfId="29626" xr:uid="{00000000-0005-0000-0000-0000B7530000}"/>
    <cellStyle name="CustomizationGreenCells 7 8" xfId="33457" xr:uid="{00000000-0005-0000-0000-0000B8530000}"/>
    <cellStyle name="CustomizationGreenCells 7 9" xfId="37348" xr:uid="{00000000-0005-0000-0000-0000B9530000}"/>
    <cellStyle name="CustomizationGreenCells 8" xfId="3367" xr:uid="{00000000-0005-0000-0000-0000BA530000}"/>
    <cellStyle name="CustomizationGreenCells 8 10" xfId="40396" xr:uid="{00000000-0005-0000-0000-0000BB530000}"/>
    <cellStyle name="CustomizationGreenCells 8 2" xfId="8902" xr:uid="{00000000-0005-0000-0000-0000BC530000}"/>
    <cellStyle name="CustomizationGreenCells 8 3" xfId="12818" xr:uid="{00000000-0005-0000-0000-0000BD530000}"/>
    <cellStyle name="CustomizationGreenCells 8 4" xfId="16911" xr:uid="{00000000-0005-0000-0000-0000BE530000}"/>
    <cellStyle name="CustomizationGreenCells 8 5" xfId="20854" xr:uid="{00000000-0005-0000-0000-0000BF530000}"/>
    <cellStyle name="CustomizationGreenCells 8 6" xfId="24872" xr:uid="{00000000-0005-0000-0000-0000C0530000}"/>
    <cellStyle name="CustomizationGreenCells 8 7" xfId="28876" xr:uid="{00000000-0005-0000-0000-0000C1530000}"/>
    <cellStyle name="CustomizationGreenCells 8 8" xfId="32699" xr:uid="{00000000-0005-0000-0000-0000C2530000}"/>
    <cellStyle name="CustomizationGreenCells 8 9" xfId="36606" xr:uid="{00000000-0005-0000-0000-0000C3530000}"/>
    <cellStyle name="CustomizationGreenCells 9" xfId="5782" xr:uid="{00000000-0005-0000-0000-0000C4530000}"/>
    <cellStyle name="CustomizationGreenCells 9 10" xfId="42764" xr:uid="{00000000-0005-0000-0000-0000C5530000}"/>
    <cellStyle name="CustomizationGreenCells 9 2" xfId="11310" xr:uid="{00000000-0005-0000-0000-0000C6530000}"/>
    <cellStyle name="CustomizationGreenCells 9 3" xfId="15215" xr:uid="{00000000-0005-0000-0000-0000C7530000}"/>
    <cellStyle name="CustomizationGreenCells 9 4" xfId="19309" xr:uid="{00000000-0005-0000-0000-0000C8530000}"/>
    <cellStyle name="CustomizationGreenCells 9 5" xfId="23237" xr:uid="{00000000-0005-0000-0000-0000C9530000}"/>
    <cellStyle name="CustomizationGreenCells 9 6" xfId="27263" xr:uid="{00000000-0005-0000-0000-0000CA530000}"/>
    <cellStyle name="CustomizationGreenCells 9 7" xfId="31252" xr:uid="{00000000-0005-0000-0000-0000CB530000}"/>
    <cellStyle name="CustomizationGreenCells 9 8" xfId="35083" xr:uid="{00000000-0005-0000-0000-0000CC530000}"/>
    <cellStyle name="CustomizationGreenCells 9 9" xfId="38974" xr:uid="{00000000-0005-0000-0000-0000CD530000}"/>
    <cellStyle name="Datum" xfId="958" xr:uid="{00000000-0005-0000-0000-0000CE530000}"/>
    <cellStyle name="Datum, Uhrzeit" xfId="959" xr:uid="{00000000-0005-0000-0000-0000CF530000}"/>
    <cellStyle name="Datum_abb3132" xfId="2613" xr:uid="{00000000-0005-0000-0000-0000D0530000}"/>
    <cellStyle name="Dezimal 2" xfId="910" xr:uid="{00000000-0005-0000-0000-0000D1530000}"/>
    <cellStyle name="Dezimal 2 10" xfId="960" xr:uid="{00000000-0005-0000-0000-0000D2530000}"/>
    <cellStyle name="Dezimal 2 10 2" xfId="3547" xr:uid="{00000000-0005-0000-0000-0000D3530000}"/>
    <cellStyle name="Dezimal 2 11" xfId="961" xr:uid="{00000000-0005-0000-0000-0000D4530000}"/>
    <cellStyle name="Dezimal 2 11 2" xfId="3548" xr:uid="{00000000-0005-0000-0000-0000D5530000}"/>
    <cellStyle name="Dezimal 2 12" xfId="962" xr:uid="{00000000-0005-0000-0000-0000D6530000}"/>
    <cellStyle name="Dezimal 2 12 2" xfId="3549" xr:uid="{00000000-0005-0000-0000-0000D7530000}"/>
    <cellStyle name="Dezimal 2 13" xfId="963" xr:uid="{00000000-0005-0000-0000-0000D8530000}"/>
    <cellStyle name="Dezimal 2 13 2" xfId="3550" xr:uid="{00000000-0005-0000-0000-0000D9530000}"/>
    <cellStyle name="Dezimal 2 14" xfId="964" xr:uid="{00000000-0005-0000-0000-0000DA530000}"/>
    <cellStyle name="Dezimal 2 14 2" xfId="3551" xr:uid="{00000000-0005-0000-0000-0000DB530000}"/>
    <cellStyle name="Dezimal 2 15" xfId="965" xr:uid="{00000000-0005-0000-0000-0000DC530000}"/>
    <cellStyle name="Dezimal 2 15 2" xfId="3552" xr:uid="{00000000-0005-0000-0000-0000DD530000}"/>
    <cellStyle name="Dezimal 2 16" xfId="966" xr:uid="{00000000-0005-0000-0000-0000DE530000}"/>
    <cellStyle name="Dezimal 2 16 2" xfId="3553" xr:uid="{00000000-0005-0000-0000-0000DF530000}"/>
    <cellStyle name="Dezimal 2 17" xfId="967" xr:uid="{00000000-0005-0000-0000-0000E0530000}"/>
    <cellStyle name="Dezimal 2 17 2" xfId="3554" xr:uid="{00000000-0005-0000-0000-0000E1530000}"/>
    <cellStyle name="Dezimal 2 18" xfId="968" xr:uid="{00000000-0005-0000-0000-0000E2530000}"/>
    <cellStyle name="Dezimal 2 18 2" xfId="3555" xr:uid="{00000000-0005-0000-0000-0000E3530000}"/>
    <cellStyle name="Dezimal 2 19" xfId="969" xr:uid="{00000000-0005-0000-0000-0000E4530000}"/>
    <cellStyle name="Dezimal 2 19 2" xfId="3556" xr:uid="{00000000-0005-0000-0000-0000E5530000}"/>
    <cellStyle name="Dezimal 2 2" xfId="970" xr:uid="{00000000-0005-0000-0000-0000E6530000}"/>
    <cellStyle name="Dezimal 2 2 2" xfId="3557" xr:uid="{00000000-0005-0000-0000-0000E7530000}"/>
    <cellStyle name="Dezimal 2 20" xfId="971" xr:uid="{00000000-0005-0000-0000-0000E8530000}"/>
    <cellStyle name="Dezimal 2 20 2" xfId="3558" xr:uid="{00000000-0005-0000-0000-0000E9530000}"/>
    <cellStyle name="Dezimal 2 21" xfId="972" xr:uid="{00000000-0005-0000-0000-0000EA530000}"/>
    <cellStyle name="Dezimal 2 21 2" xfId="3559" xr:uid="{00000000-0005-0000-0000-0000EB530000}"/>
    <cellStyle name="Dezimal 2 22" xfId="973" xr:uid="{00000000-0005-0000-0000-0000EC530000}"/>
    <cellStyle name="Dezimal 2 22 2" xfId="3560" xr:uid="{00000000-0005-0000-0000-0000ED530000}"/>
    <cellStyle name="Dezimal 2 23" xfId="974" xr:uid="{00000000-0005-0000-0000-0000EE530000}"/>
    <cellStyle name="Dezimal 2 23 2" xfId="3561" xr:uid="{00000000-0005-0000-0000-0000EF530000}"/>
    <cellStyle name="Dezimal 2 24" xfId="975" xr:uid="{00000000-0005-0000-0000-0000F0530000}"/>
    <cellStyle name="Dezimal 2 24 2" xfId="3562" xr:uid="{00000000-0005-0000-0000-0000F1530000}"/>
    <cellStyle name="Dezimal 2 25" xfId="3539" xr:uid="{00000000-0005-0000-0000-0000F2530000}"/>
    <cellStyle name="Dezimal 2 3" xfId="976" xr:uid="{00000000-0005-0000-0000-0000F3530000}"/>
    <cellStyle name="Dezimal 2 3 2" xfId="3563" xr:uid="{00000000-0005-0000-0000-0000F4530000}"/>
    <cellStyle name="Dezimal 2 4" xfId="977" xr:uid="{00000000-0005-0000-0000-0000F5530000}"/>
    <cellStyle name="Dezimal 2 4 2" xfId="3564" xr:uid="{00000000-0005-0000-0000-0000F6530000}"/>
    <cellStyle name="Dezimal 2 5" xfId="978" xr:uid="{00000000-0005-0000-0000-0000F7530000}"/>
    <cellStyle name="Dezimal 2 5 2" xfId="3565" xr:uid="{00000000-0005-0000-0000-0000F8530000}"/>
    <cellStyle name="Dezimal 2 6" xfId="979" xr:uid="{00000000-0005-0000-0000-0000F9530000}"/>
    <cellStyle name="Dezimal 2 6 2" xfId="3566" xr:uid="{00000000-0005-0000-0000-0000FA530000}"/>
    <cellStyle name="Dezimal 2 7" xfId="980" xr:uid="{00000000-0005-0000-0000-0000FB530000}"/>
    <cellStyle name="Dezimal 2 7 2" xfId="3567" xr:uid="{00000000-0005-0000-0000-0000FC530000}"/>
    <cellStyle name="Dezimal 2 8" xfId="981" xr:uid="{00000000-0005-0000-0000-0000FD530000}"/>
    <cellStyle name="Dezimal 2 8 2" xfId="3568" xr:uid="{00000000-0005-0000-0000-0000FE530000}"/>
    <cellStyle name="Dezimal 2 9" xfId="982" xr:uid="{00000000-0005-0000-0000-0000FF530000}"/>
    <cellStyle name="Dezimal 2 9 2" xfId="3569" xr:uid="{00000000-0005-0000-0000-000000540000}"/>
    <cellStyle name="Dezimal 27" xfId="983" xr:uid="{00000000-0005-0000-0000-000001540000}"/>
    <cellStyle name="Dezimal 27 2" xfId="3570" xr:uid="{00000000-0005-0000-0000-000002540000}"/>
    <cellStyle name="Dezimal 3" xfId="984" xr:uid="{00000000-0005-0000-0000-000003540000}"/>
    <cellStyle name="Dezimal 3 2" xfId="985" xr:uid="{00000000-0005-0000-0000-000004540000}"/>
    <cellStyle name="Dezimal 3 2 2" xfId="3572" xr:uid="{00000000-0005-0000-0000-000005540000}"/>
    <cellStyle name="Dezimal 3 3" xfId="986" xr:uid="{00000000-0005-0000-0000-000006540000}"/>
    <cellStyle name="Dezimal 3 3 2" xfId="3573" xr:uid="{00000000-0005-0000-0000-000007540000}"/>
    <cellStyle name="Dezimal 3 4" xfId="987" xr:uid="{00000000-0005-0000-0000-000008540000}"/>
    <cellStyle name="Dezimal 3 4 2" xfId="3574" xr:uid="{00000000-0005-0000-0000-000009540000}"/>
    <cellStyle name="Dezimal 3 5" xfId="988" xr:uid="{00000000-0005-0000-0000-00000A540000}"/>
    <cellStyle name="Dezimal 3 5 2" xfId="3575" xr:uid="{00000000-0005-0000-0000-00000B540000}"/>
    <cellStyle name="Dezimal 3 6" xfId="989" xr:uid="{00000000-0005-0000-0000-00000C540000}"/>
    <cellStyle name="Dezimal 3 6 2" xfId="3576" xr:uid="{00000000-0005-0000-0000-00000D540000}"/>
    <cellStyle name="Dezimal 3 7" xfId="990" xr:uid="{00000000-0005-0000-0000-00000E540000}"/>
    <cellStyle name="Dezimal 3 7 2" xfId="3577" xr:uid="{00000000-0005-0000-0000-00000F540000}"/>
    <cellStyle name="Dezimal 3 8" xfId="991" xr:uid="{00000000-0005-0000-0000-000010540000}"/>
    <cellStyle name="Dezimal 3 8 2" xfId="3578" xr:uid="{00000000-0005-0000-0000-000011540000}"/>
    <cellStyle name="Dezimal 3 9" xfId="3571" xr:uid="{00000000-0005-0000-0000-000012540000}"/>
    <cellStyle name="DocBox_EmptyRow" xfId="412" xr:uid="{00000000-0005-0000-0000-000013540000}"/>
    <cellStyle name="Eingabe 2" xfId="413" xr:uid="{00000000-0005-0000-0000-000014540000}"/>
    <cellStyle name="Eingabe 3" xfId="414" xr:uid="{00000000-0005-0000-0000-000015540000}"/>
    <cellStyle name="Eingabe 3 10" xfId="5792" xr:uid="{00000000-0005-0000-0000-000016540000}"/>
    <cellStyle name="Eingabe 3 10 10" xfId="42774" xr:uid="{00000000-0005-0000-0000-000017540000}"/>
    <cellStyle name="Eingabe 3 10 2" xfId="11320" xr:uid="{00000000-0005-0000-0000-000018540000}"/>
    <cellStyle name="Eingabe 3 10 3" xfId="15225" xr:uid="{00000000-0005-0000-0000-000019540000}"/>
    <cellStyle name="Eingabe 3 10 4" xfId="19319" xr:uid="{00000000-0005-0000-0000-00001A540000}"/>
    <cellStyle name="Eingabe 3 10 5" xfId="23247" xr:uid="{00000000-0005-0000-0000-00001B540000}"/>
    <cellStyle name="Eingabe 3 10 6" xfId="27273" xr:uid="{00000000-0005-0000-0000-00001C540000}"/>
    <cellStyle name="Eingabe 3 10 7" xfId="31262" xr:uid="{00000000-0005-0000-0000-00001D540000}"/>
    <cellStyle name="Eingabe 3 10 8" xfId="35093" xr:uid="{00000000-0005-0000-0000-00001E540000}"/>
    <cellStyle name="Eingabe 3 10 9" xfId="38984" xr:uid="{00000000-0005-0000-0000-00001F540000}"/>
    <cellStyle name="Eingabe 3 11" xfId="7797" xr:uid="{00000000-0005-0000-0000-000020540000}"/>
    <cellStyle name="Eingabe 3 12" xfId="7181" xr:uid="{00000000-0005-0000-0000-000021540000}"/>
    <cellStyle name="Eingabe 3 13" xfId="6706" xr:uid="{00000000-0005-0000-0000-000022540000}"/>
    <cellStyle name="Eingabe 3 14" xfId="7534" xr:uid="{00000000-0005-0000-0000-000023540000}"/>
    <cellStyle name="Eingabe 3 2" xfId="415" xr:uid="{00000000-0005-0000-0000-000024540000}"/>
    <cellStyle name="Eingabe 3 2 10" xfId="6707" xr:uid="{00000000-0005-0000-0000-000025540000}"/>
    <cellStyle name="Eingabe 3 2 11" xfId="20075" xr:uid="{00000000-0005-0000-0000-000026540000}"/>
    <cellStyle name="Eingabe 3 2 2" xfId="416" xr:uid="{00000000-0005-0000-0000-000027540000}"/>
    <cellStyle name="Eingabe 3 2 2 10" xfId="20074" xr:uid="{00000000-0005-0000-0000-000028540000}"/>
    <cellStyle name="Eingabe 3 2 2 2" xfId="2867" xr:uid="{00000000-0005-0000-0000-000029540000}"/>
    <cellStyle name="Eingabe 3 2 2 2 10" xfId="28376" xr:uid="{00000000-0005-0000-0000-00002A540000}"/>
    <cellStyle name="Eingabe 3 2 2 2 11" xfId="32199" xr:uid="{00000000-0005-0000-0000-00002B540000}"/>
    <cellStyle name="Eingabe 3 2 2 2 12" xfId="36106" xr:uid="{00000000-0005-0000-0000-00002C540000}"/>
    <cellStyle name="Eingabe 3 2 2 2 13" xfId="39896" xr:uid="{00000000-0005-0000-0000-00002D540000}"/>
    <cellStyle name="Eingabe 3 2 2 2 2" xfId="5168" xr:uid="{00000000-0005-0000-0000-00002E540000}"/>
    <cellStyle name="Eingabe 3 2 2 2 2 10" xfId="42152" xr:uid="{00000000-0005-0000-0000-00002F540000}"/>
    <cellStyle name="Eingabe 3 2 2 2 2 2" xfId="10696" xr:uid="{00000000-0005-0000-0000-000030540000}"/>
    <cellStyle name="Eingabe 3 2 2 2 2 3" xfId="14603" xr:uid="{00000000-0005-0000-0000-000031540000}"/>
    <cellStyle name="Eingabe 3 2 2 2 2 4" xfId="18695" xr:uid="{00000000-0005-0000-0000-000032540000}"/>
    <cellStyle name="Eingabe 3 2 2 2 2 5" xfId="22625" xr:uid="{00000000-0005-0000-0000-000033540000}"/>
    <cellStyle name="Eingabe 3 2 2 2 2 6" xfId="26651" xr:uid="{00000000-0005-0000-0000-000034540000}"/>
    <cellStyle name="Eingabe 3 2 2 2 2 7" xfId="30640" xr:uid="{00000000-0005-0000-0000-000035540000}"/>
    <cellStyle name="Eingabe 3 2 2 2 2 8" xfId="34471" xr:uid="{00000000-0005-0000-0000-000036540000}"/>
    <cellStyle name="Eingabe 3 2 2 2 2 9" xfId="38362" xr:uid="{00000000-0005-0000-0000-000037540000}"/>
    <cellStyle name="Eingabe 3 2 2 2 3" xfId="4540" xr:uid="{00000000-0005-0000-0000-000038540000}"/>
    <cellStyle name="Eingabe 3 2 2 2 3 10" xfId="41524" xr:uid="{00000000-0005-0000-0000-000039540000}"/>
    <cellStyle name="Eingabe 3 2 2 2 3 2" xfId="10068" xr:uid="{00000000-0005-0000-0000-00003A540000}"/>
    <cellStyle name="Eingabe 3 2 2 2 3 3" xfId="13975" xr:uid="{00000000-0005-0000-0000-00003B540000}"/>
    <cellStyle name="Eingabe 3 2 2 2 3 4" xfId="18067" xr:uid="{00000000-0005-0000-0000-00003C540000}"/>
    <cellStyle name="Eingabe 3 2 2 2 3 5" xfId="21997" xr:uid="{00000000-0005-0000-0000-00003D540000}"/>
    <cellStyle name="Eingabe 3 2 2 2 3 6" xfId="26023" xr:uid="{00000000-0005-0000-0000-00003E540000}"/>
    <cellStyle name="Eingabe 3 2 2 2 3 7" xfId="30012" xr:uid="{00000000-0005-0000-0000-00003F540000}"/>
    <cellStyle name="Eingabe 3 2 2 2 3 8" xfId="33843" xr:uid="{00000000-0005-0000-0000-000040540000}"/>
    <cellStyle name="Eingabe 3 2 2 2 3 9" xfId="37734" xr:uid="{00000000-0005-0000-0000-000041540000}"/>
    <cellStyle name="Eingabe 3 2 2 2 4" xfId="6249" xr:uid="{00000000-0005-0000-0000-000042540000}"/>
    <cellStyle name="Eingabe 3 2 2 2 4 10" xfId="43227" xr:uid="{00000000-0005-0000-0000-000043540000}"/>
    <cellStyle name="Eingabe 3 2 2 2 4 2" xfId="11778" xr:uid="{00000000-0005-0000-0000-000044540000}"/>
    <cellStyle name="Eingabe 3 2 2 2 4 3" xfId="15682" xr:uid="{00000000-0005-0000-0000-000045540000}"/>
    <cellStyle name="Eingabe 3 2 2 2 4 4" xfId="19776" xr:uid="{00000000-0005-0000-0000-000046540000}"/>
    <cellStyle name="Eingabe 3 2 2 2 4 5" xfId="23703" xr:uid="{00000000-0005-0000-0000-000047540000}"/>
    <cellStyle name="Eingabe 3 2 2 2 4 6" xfId="27730" xr:uid="{00000000-0005-0000-0000-000048540000}"/>
    <cellStyle name="Eingabe 3 2 2 2 4 7" xfId="31715" xr:uid="{00000000-0005-0000-0000-000049540000}"/>
    <cellStyle name="Eingabe 3 2 2 2 4 8" xfId="35548" xr:uid="{00000000-0005-0000-0000-00004A540000}"/>
    <cellStyle name="Eingabe 3 2 2 2 4 9" xfId="39437" xr:uid="{00000000-0005-0000-0000-00004B540000}"/>
    <cellStyle name="Eingabe 3 2 2 2 5" xfId="8402" xr:uid="{00000000-0005-0000-0000-00004C540000}"/>
    <cellStyle name="Eingabe 3 2 2 2 6" xfId="12318" xr:uid="{00000000-0005-0000-0000-00004D540000}"/>
    <cellStyle name="Eingabe 3 2 2 2 7" xfId="16411" xr:uid="{00000000-0005-0000-0000-00004E540000}"/>
    <cellStyle name="Eingabe 3 2 2 2 8" xfId="20354" xr:uid="{00000000-0005-0000-0000-00004F540000}"/>
    <cellStyle name="Eingabe 3 2 2 2 9" xfId="24372" xr:uid="{00000000-0005-0000-0000-000050540000}"/>
    <cellStyle name="Eingabe 3 2 2 3" xfId="3812" xr:uid="{00000000-0005-0000-0000-000051540000}"/>
    <cellStyle name="Eingabe 3 2 2 3 10" xfId="40796" xr:uid="{00000000-0005-0000-0000-000052540000}"/>
    <cellStyle name="Eingabe 3 2 2 3 2" xfId="9340" xr:uid="{00000000-0005-0000-0000-000053540000}"/>
    <cellStyle name="Eingabe 3 2 2 3 3" xfId="13247" xr:uid="{00000000-0005-0000-0000-000054540000}"/>
    <cellStyle name="Eingabe 3 2 2 3 4" xfId="17339" xr:uid="{00000000-0005-0000-0000-000055540000}"/>
    <cellStyle name="Eingabe 3 2 2 3 5" xfId="21269" xr:uid="{00000000-0005-0000-0000-000056540000}"/>
    <cellStyle name="Eingabe 3 2 2 3 6" xfId="25295" xr:uid="{00000000-0005-0000-0000-000057540000}"/>
    <cellStyle name="Eingabe 3 2 2 3 7" xfId="29284" xr:uid="{00000000-0005-0000-0000-000058540000}"/>
    <cellStyle name="Eingabe 3 2 2 3 8" xfId="33115" xr:uid="{00000000-0005-0000-0000-000059540000}"/>
    <cellStyle name="Eingabe 3 2 2 3 9" xfId="37006" xr:uid="{00000000-0005-0000-0000-00005A540000}"/>
    <cellStyle name="Eingabe 3 2 2 4" xfId="4142" xr:uid="{00000000-0005-0000-0000-00005B540000}"/>
    <cellStyle name="Eingabe 3 2 2 4 10" xfId="41126" xr:uid="{00000000-0005-0000-0000-00005C540000}"/>
    <cellStyle name="Eingabe 3 2 2 4 2" xfId="9670" xr:uid="{00000000-0005-0000-0000-00005D540000}"/>
    <cellStyle name="Eingabe 3 2 2 4 3" xfId="13577" xr:uid="{00000000-0005-0000-0000-00005E540000}"/>
    <cellStyle name="Eingabe 3 2 2 4 4" xfId="17669" xr:uid="{00000000-0005-0000-0000-00005F540000}"/>
    <cellStyle name="Eingabe 3 2 2 4 5" xfId="21599" xr:uid="{00000000-0005-0000-0000-000060540000}"/>
    <cellStyle name="Eingabe 3 2 2 4 6" xfId="25625" xr:uid="{00000000-0005-0000-0000-000061540000}"/>
    <cellStyle name="Eingabe 3 2 2 4 7" xfId="29614" xr:uid="{00000000-0005-0000-0000-000062540000}"/>
    <cellStyle name="Eingabe 3 2 2 4 8" xfId="33445" xr:uid="{00000000-0005-0000-0000-000063540000}"/>
    <cellStyle name="Eingabe 3 2 2 4 9" xfId="37336" xr:uid="{00000000-0005-0000-0000-000064540000}"/>
    <cellStyle name="Eingabe 3 2 2 5" xfId="3379" xr:uid="{00000000-0005-0000-0000-000065540000}"/>
    <cellStyle name="Eingabe 3 2 2 5 10" xfId="40408" xr:uid="{00000000-0005-0000-0000-000066540000}"/>
    <cellStyle name="Eingabe 3 2 2 5 2" xfId="8914" xr:uid="{00000000-0005-0000-0000-000067540000}"/>
    <cellStyle name="Eingabe 3 2 2 5 3" xfId="12830" xr:uid="{00000000-0005-0000-0000-000068540000}"/>
    <cellStyle name="Eingabe 3 2 2 5 4" xfId="16923" xr:uid="{00000000-0005-0000-0000-000069540000}"/>
    <cellStyle name="Eingabe 3 2 2 5 5" xfId="20866" xr:uid="{00000000-0005-0000-0000-00006A540000}"/>
    <cellStyle name="Eingabe 3 2 2 5 6" xfId="24884" xr:uid="{00000000-0005-0000-0000-00006B540000}"/>
    <cellStyle name="Eingabe 3 2 2 5 7" xfId="28888" xr:uid="{00000000-0005-0000-0000-00006C540000}"/>
    <cellStyle name="Eingabe 3 2 2 5 8" xfId="32711" xr:uid="{00000000-0005-0000-0000-00006D540000}"/>
    <cellStyle name="Eingabe 3 2 2 5 9" xfId="36618" xr:uid="{00000000-0005-0000-0000-00006E540000}"/>
    <cellStyle name="Eingabe 3 2 2 6" xfId="5794" xr:uid="{00000000-0005-0000-0000-00006F540000}"/>
    <cellStyle name="Eingabe 3 2 2 6 10" xfId="42776" xr:uid="{00000000-0005-0000-0000-000070540000}"/>
    <cellStyle name="Eingabe 3 2 2 6 2" xfId="11322" xr:uid="{00000000-0005-0000-0000-000071540000}"/>
    <cellStyle name="Eingabe 3 2 2 6 3" xfId="15227" xr:uid="{00000000-0005-0000-0000-000072540000}"/>
    <cellStyle name="Eingabe 3 2 2 6 4" xfId="19321" xr:uid="{00000000-0005-0000-0000-000073540000}"/>
    <cellStyle name="Eingabe 3 2 2 6 5" xfId="23249" xr:uid="{00000000-0005-0000-0000-000074540000}"/>
    <cellStyle name="Eingabe 3 2 2 6 6" xfId="27275" xr:uid="{00000000-0005-0000-0000-000075540000}"/>
    <cellStyle name="Eingabe 3 2 2 6 7" xfId="31264" xr:uid="{00000000-0005-0000-0000-000076540000}"/>
    <cellStyle name="Eingabe 3 2 2 6 8" xfId="35095" xr:uid="{00000000-0005-0000-0000-000077540000}"/>
    <cellStyle name="Eingabe 3 2 2 6 9" xfId="38986" xr:uid="{00000000-0005-0000-0000-000078540000}"/>
    <cellStyle name="Eingabe 3 2 2 7" xfId="7795" xr:uid="{00000000-0005-0000-0000-000079540000}"/>
    <cellStyle name="Eingabe 3 2 2 8" xfId="12042" xr:uid="{00000000-0005-0000-0000-00007A540000}"/>
    <cellStyle name="Eingabe 3 2 2 9" xfId="6708" xr:uid="{00000000-0005-0000-0000-00007B540000}"/>
    <cellStyle name="Eingabe 3 2 3" xfId="2866" xr:uid="{00000000-0005-0000-0000-00007C540000}"/>
    <cellStyle name="Eingabe 3 2 3 10" xfId="28375" xr:uid="{00000000-0005-0000-0000-00007D540000}"/>
    <cellStyle name="Eingabe 3 2 3 11" xfId="32198" xr:uid="{00000000-0005-0000-0000-00007E540000}"/>
    <cellStyle name="Eingabe 3 2 3 12" xfId="36105" xr:uid="{00000000-0005-0000-0000-00007F540000}"/>
    <cellStyle name="Eingabe 3 2 3 13" xfId="39895" xr:uid="{00000000-0005-0000-0000-000080540000}"/>
    <cellStyle name="Eingabe 3 2 3 2" xfId="5167" xr:uid="{00000000-0005-0000-0000-000081540000}"/>
    <cellStyle name="Eingabe 3 2 3 2 10" xfId="42151" xr:uid="{00000000-0005-0000-0000-000082540000}"/>
    <cellStyle name="Eingabe 3 2 3 2 2" xfId="10695" xr:uid="{00000000-0005-0000-0000-000083540000}"/>
    <cellStyle name="Eingabe 3 2 3 2 3" xfId="14602" xr:uid="{00000000-0005-0000-0000-000084540000}"/>
    <cellStyle name="Eingabe 3 2 3 2 4" xfId="18694" xr:uid="{00000000-0005-0000-0000-000085540000}"/>
    <cellStyle name="Eingabe 3 2 3 2 5" xfId="22624" xr:uid="{00000000-0005-0000-0000-000086540000}"/>
    <cellStyle name="Eingabe 3 2 3 2 6" xfId="26650" xr:uid="{00000000-0005-0000-0000-000087540000}"/>
    <cellStyle name="Eingabe 3 2 3 2 7" xfId="30639" xr:uid="{00000000-0005-0000-0000-000088540000}"/>
    <cellStyle name="Eingabe 3 2 3 2 8" xfId="34470" xr:uid="{00000000-0005-0000-0000-000089540000}"/>
    <cellStyle name="Eingabe 3 2 3 2 9" xfId="38361" xr:uid="{00000000-0005-0000-0000-00008A540000}"/>
    <cellStyle name="Eingabe 3 2 3 3" xfId="4539" xr:uid="{00000000-0005-0000-0000-00008B540000}"/>
    <cellStyle name="Eingabe 3 2 3 3 10" xfId="41523" xr:uid="{00000000-0005-0000-0000-00008C540000}"/>
    <cellStyle name="Eingabe 3 2 3 3 2" xfId="10067" xr:uid="{00000000-0005-0000-0000-00008D540000}"/>
    <cellStyle name="Eingabe 3 2 3 3 3" xfId="13974" xr:uid="{00000000-0005-0000-0000-00008E540000}"/>
    <cellStyle name="Eingabe 3 2 3 3 4" xfId="18066" xr:uid="{00000000-0005-0000-0000-00008F540000}"/>
    <cellStyle name="Eingabe 3 2 3 3 5" xfId="21996" xr:uid="{00000000-0005-0000-0000-000090540000}"/>
    <cellStyle name="Eingabe 3 2 3 3 6" xfId="26022" xr:uid="{00000000-0005-0000-0000-000091540000}"/>
    <cellStyle name="Eingabe 3 2 3 3 7" xfId="30011" xr:uid="{00000000-0005-0000-0000-000092540000}"/>
    <cellStyle name="Eingabe 3 2 3 3 8" xfId="33842" xr:uid="{00000000-0005-0000-0000-000093540000}"/>
    <cellStyle name="Eingabe 3 2 3 3 9" xfId="37733" xr:uid="{00000000-0005-0000-0000-000094540000}"/>
    <cellStyle name="Eingabe 3 2 3 4" xfId="6248" xr:uid="{00000000-0005-0000-0000-000095540000}"/>
    <cellStyle name="Eingabe 3 2 3 4 10" xfId="43226" xr:uid="{00000000-0005-0000-0000-000096540000}"/>
    <cellStyle name="Eingabe 3 2 3 4 2" xfId="11777" xr:uid="{00000000-0005-0000-0000-000097540000}"/>
    <cellStyle name="Eingabe 3 2 3 4 3" xfId="15681" xr:uid="{00000000-0005-0000-0000-000098540000}"/>
    <cellStyle name="Eingabe 3 2 3 4 4" xfId="19775" xr:uid="{00000000-0005-0000-0000-000099540000}"/>
    <cellStyle name="Eingabe 3 2 3 4 5" xfId="23702" xr:uid="{00000000-0005-0000-0000-00009A540000}"/>
    <cellStyle name="Eingabe 3 2 3 4 6" xfId="27729" xr:uid="{00000000-0005-0000-0000-00009B540000}"/>
    <cellStyle name="Eingabe 3 2 3 4 7" xfId="31714" xr:uid="{00000000-0005-0000-0000-00009C540000}"/>
    <cellStyle name="Eingabe 3 2 3 4 8" xfId="35547" xr:uid="{00000000-0005-0000-0000-00009D540000}"/>
    <cellStyle name="Eingabe 3 2 3 4 9" xfId="39436" xr:uid="{00000000-0005-0000-0000-00009E540000}"/>
    <cellStyle name="Eingabe 3 2 3 5" xfId="8401" xr:uid="{00000000-0005-0000-0000-00009F540000}"/>
    <cellStyle name="Eingabe 3 2 3 6" xfId="12317" xr:uid="{00000000-0005-0000-0000-0000A0540000}"/>
    <cellStyle name="Eingabe 3 2 3 7" xfId="16410" xr:uid="{00000000-0005-0000-0000-0000A1540000}"/>
    <cellStyle name="Eingabe 3 2 3 8" xfId="20353" xr:uid="{00000000-0005-0000-0000-0000A2540000}"/>
    <cellStyle name="Eingabe 3 2 3 9" xfId="24371" xr:uid="{00000000-0005-0000-0000-0000A3540000}"/>
    <cellStyle name="Eingabe 3 2 4" xfId="3811" xr:uid="{00000000-0005-0000-0000-0000A4540000}"/>
    <cellStyle name="Eingabe 3 2 4 10" xfId="40795" xr:uid="{00000000-0005-0000-0000-0000A5540000}"/>
    <cellStyle name="Eingabe 3 2 4 2" xfId="9339" xr:uid="{00000000-0005-0000-0000-0000A6540000}"/>
    <cellStyle name="Eingabe 3 2 4 3" xfId="13246" xr:uid="{00000000-0005-0000-0000-0000A7540000}"/>
    <cellStyle name="Eingabe 3 2 4 4" xfId="17338" xr:uid="{00000000-0005-0000-0000-0000A8540000}"/>
    <cellStyle name="Eingabe 3 2 4 5" xfId="21268" xr:uid="{00000000-0005-0000-0000-0000A9540000}"/>
    <cellStyle name="Eingabe 3 2 4 6" xfId="25294" xr:uid="{00000000-0005-0000-0000-0000AA540000}"/>
    <cellStyle name="Eingabe 3 2 4 7" xfId="29283" xr:uid="{00000000-0005-0000-0000-0000AB540000}"/>
    <cellStyle name="Eingabe 3 2 4 8" xfId="33114" xr:uid="{00000000-0005-0000-0000-0000AC540000}"/>
    <cellStyle name="Eingabe 3 2 4 9" xfId="37005" xr:uid="{00000000-0005-0000-0000-0000AD540000}"/>
    <cellStyle name="Eingabe 3 2 5" xfId="4143" xr:uid="{00000000-0005-0000-0000-0000AE540000}"/>
    <cellStyle name="Eingabe 3 2 5 10" xfId="41127" xr:uid="{00000000-0005-0000-0000-0000AF540000}"/>
    <cellStyle name="Eingabe 3 2 5 2" xfId="9671" xr:uid="{00000000-0005-0000-0000-0000B0540000}"/>
    <cellStyle name="Eingabe 3 2 5 3" xfId="13578" xr:uid="{00000000-0005-0000-0000-0000B1540000}"/>
    <cellStyle name="Eingabe 3 2 5 4" xfId="17670" xr:uid="{00000000-0005-0000-0000-0000B2540000}"/>
    <cellStyle name="Eingabe 3 2 5 5" xfId="21600" xr:uid="{00000000-0005-0000-0000-0000B3540000}"/>
    <cellStyle name="Eingabe 3 2 5 6" xfId="25626" xr:uid="{00000000-0005-0000-0000-0000B4540000}"/>
    <cellStyle name="Eingabe 3 2 5 7" xfId="29615" xr:uid="{00000000-0005-0000-0000-0000B5540000}"/>
    <cellStyle name="Eingabe 3 2 5 8" xfId="33446" xr:uid="{00000000-0005-0000-0000-0000B6540000}"/>
    <cellStyle name="Eingabe 3 2 5 9" xfId="37337" xr:uid="{00000000-0005-0000-0000-0000B7540000}"/>
    <cellStyle name="Eingabe 3 2 6" xfId="3378" xr:uid="{00000000-0005-0000-0000-0000B8540000}"/>
    <cellStyle name="Eingabe 3 2 6 10" xfId="40407" xr:uid="{00000000-0005-0000-0000-0000B9540000}"/>
    <cellStyle name="Eingabe 3 2 6 2" xfId="8913" xr:uid="{00000000-0005-0000-0000-0000BA540000}"/>
    <cellStyle name="Eingabe 3 2 6 3" xfId="12829" xr:uid="{00000000-0005-0000-0000-0000BB540000}"/>
    <cellStyle name="Eingabe 3 2 6 4" xfId="16922" xr:uid="{00000000-0005-0000-0000-0000BC540000}"/>
    <cellStyle name="Eingabe 3 2 6 5" xfId="20865" xr:uid="{00000000-0005-0000-0000-0000BD540000}"/>
    <cellStyle name="Eingabe 3 2 6 6" xfId="24883" xr:uid="{00000000-0005-0000-0000-0000BE540000}"/>
    <cellStyle name="Eingabe 3 2 6 7" xfId="28887" xr:uid="{00000000-0005-0000-0000-0000BF540000}"/>
    <cellStyle name="Eingabe 3 2 6 8" xfId="32710" xr:uid="{00000000-0005-0000-0000-0000C0540000}"/>
    <cellStyle name="Eingabe 3 2 6 9" xfId="36617" xr:uid="{00000000-0005-0000-0000-0000C1540000}"/>
    <cellStyle name="Eingabe 3 2 7" xfId="5793" xr:uid="{00000000-0005-0000-0000-0000C2540000}"/>
    <cellStyle name="Eingabe 3 2 7 10" xfId="42775" xr:uid="{00000000-0005-0000-0000-0000C3540000}"/>
    <cellStyle name="Eingabe 3 2 7 2" xfId="11321" xr:uid="{00000000-0005-0000-0000-0000C4540000}"/>
    <cellStyle name="Eingabe 3 2 7 3" xfId="15226" xr:uid="{00000000-0005-0000-0000-0000C5540000}"/>
    <cellStyle name="Eingabe 3 2 7 4" xfId="19320" xr:uid="{00000000-0005-0000-0000-0000C6540000}"/>
    <cellStyle name="Eingabe 3 2 7 5" xfId="23248" xr:uid="{00000000-0005-0000-0000-0000C7540000}"/>
    <cellStyle name="Eingabe 3 2 7 6" xfId="27274" xr:uid="{00000000-0005-0000-0000-0000C8540000}"/>
    <cellStyle name="Eingabe 3 2 7 7" xfId="31263" xr:uid="{00000000-0005-0000-0000-0000C9540000}"/>
    <cellStyle name="Eingabe 3 2 7 8" xfId="35094" xr:uid="{00000000-0005-0000-0000-0000CA540000}"/>
    <cellStyle name="Eingabe 3 2 7 9" xfId="38985" xr:uid="{00000000-0005-0000-0000-0000CB540000}"/>
    <cellStyle name="Eingabe 3 2 8" xfId="7796" xr:uid="{00000000-0005-0000-0000-0000CC540000}"/>
    <cellStyle name="Eingabe 3 2 9" xfId="12041" xr:uid="{00000000-0005-0000-0000-0000CD540000}"/>
    <cellStyle name="Eingabe 3 3" xfId="417" xr:uid="{00000000-0005-0000-0000-0000CE540000}"/>
    <cellStyle name="Eingabe 3 3 10" xfId="6709" xr:uid="{00000000-0005-0000-0000-0000CF540000}"/>
    <cellStyle name="Eingabe 3 3 11" xfId="20073" xr:uid="{00000000-0005-0000-0000-0000D0540000}"/>
    <cellStyle name="Eingabe 3 3 2" xfId="418" xr:uid="{00000000-0005-0000-0000-0000D1540000}"/>
    <cellStyle name="Eingabe 3 3 2 10" xfId="20072" xr:uid="{00000000-0005-0000-0000-0000D2540000}"/>
    <cellStyle name="Eingabe 3 3 2 2" xfId="2869" xr:uid="{00000000-0005-0000-0000-0000D3540000}"/>
    <cellStyle name="Eingabe 3 3 2 2 10" xfId="28378" xr:uid="{00000000-0005-0000-0000-0000D4540000}"/>
    <cellStyle name="Eingabe 3 3 2 2 11" xfId="32201" xr:uid="{00000000-0005-0000-0000-0000D5540000}"/>
    <cellStyle name="Eingabe 3 3 2 2 12" xfId="36108" xr:uid="{00000000-0005-0000-0000-0000D6540000}"/>
    <cellStyle name="Eingabe 3 3 2 2 13" xfId="39898" xr:uid="{00000000-0005-0000-0000-0000D7540000}"/>
    <cellStyle name="Eingabe 3 3 2 2 2" xfId="5170" xr:uid="{00000000-0005-0000-0000-0000D8540000}"/>
    <cellStyle name="Eingabe 3 3 2 2 2 10" xfId="42154" xr:uid="{00000000-0005-0000-0000-0000D9540000}"/>
    <cellStyle name="Eingabe 3 3 2 2 2 2" xfId="10698" xr:uid="{00000000-0005-0000-0000-0000DA540000}"/>
    <cellStyle name="Eingabe 3 3 2 2 2 3" xfId="14605" xr:uid="{00000000-0005-0000-0000-0000DB540000}"/>
    <cellStyle name="Eingabe 3 3 2 2 2 4" xfId="18697" xr:uid="{00000000-0005-0000-0000-0000DC540000}"/>
    <cellStyle name="Eingabe 3 3 2 2 2 5" xfId="22627" xr:uid="{00000000-0005-0000-0000-0000DD540000}"/>
    <cellStyle name="Eingabe 3 3 2 2 2 6" xfId="26653" xr:uid="{00000000-0005-0000-0000-0000DE540000}"/>
    <cellStyle name="Eingabe 3 3 2 2 2 7" xfId="30642" xr:uid="{00000000-0005-0000-0000-0000DF540000}"/>
    <cellStyle name="Eingabe 3 3 2 2 2 8" xfId="34473" xr:uid="{00000000-0005-0000-0000-0000E0540000}"/>
    <cellStyle name="Eingabe 3 3 2 2 2 9" xfId="38364" xr:uid="{00000000-0005-0000-0000-0000E1540000}"/>
    <cellStyle name="Eingabe 3 3 2 2 3" xfId="4542" xr:uid="{00000000-0005-0000-0000-0000E2540000}"/>
    <cellStyle name="Eingabe 3 3 2 2 3 10" xfId="41526" xr:uid="{00000000-0005-0000-0000-0000E3540000}"/>
    <cellStyle name="Eingabe 3 3 2 2 3 2" xfId="10070" xr:uid="{00000000-0005-0000-0000-0000E4540000}"/>
    <cellStyle name="Eingabe 3 3 2 2 3 3" xfId="13977" xr:uid="{00000000-0005-0000-0000-0000E5540000}"/>
    <cellStyle name="Eingabe 3 3 2 2 3 4" xfId="18069" xr:uid="{00000000-0005-0000-0000-0000E6540000}"/>
    <cellStyle name="Eingabe 3 3 2 2 3 5" xfId="21999" xr:uid="{00000000-0005-0000-0000-0000E7540000}"/>
    <cellStyle name="Eingabe 3 3 2 2 3 6" xfId="26025" xr:uid="{00000000-0005-0000-0000-0000E8540000}"/>
    <cellStyle name="Eingabe 3 3 2 2 3 7" xfId="30014" xr:uid="{00000000-0005-0000-0000-0000E9540000}"/>
    <cellStyle name="Eingabe 3 3 2 2 3 8" xfId="33845" xr:uid="{00000000-0005-0000-0000-0000EA540000}"/>
    <cellStyle name="Eingabe 3 3 2 2 3 9" xfId="37736" xr:uid="{00000000-0005-0000-0000-0000EB540000}"/>
    <cellStyle name="Eingabe 3 3 2 2 4" xfId="6251" xr:uid="{00000000-0005-0000-0000-0000EC540000}"/>
    <cellStyle name="Eingabe 3 3 2 2 4 10" xfId="43229" xr:uid="{00000000-0005-0000-0000-0000ED540000}"/>
    <cellStyle name="Eingabe 3 3 2 2 4 2" xfId="11780" xr:uid="{00000000-0005-0000-0000-0000EE540000}"/>
    <cellStyle name="Eingabe 3 3 2 2 4 3" xfId="15684" xr:uid="{00000000-0005-0000-0000-0000EF540000}"/>
    <cellStyle name="Eingabe 3 3 2 2 4 4" xfId="19778" xr:uid="{00000000-0005-0000-0000-0000F0540000}"/>
    <cellStyle name="Eingabe 3 3 2 2 4 5" xfId="23705" xr:uid="{00000000-0005-0000-0000-0000F1540000}"/>
    <cellStyle name="Eingabe 3 3 2 2 4 6" xfId="27732" xr:uid="{00000000-0005-0000-0000-0000F2540000}"/>
    <cellStyle name="Eingabe 3 3 2 2 4 7" xfId="31717" xr:uid="{00000000-0005-0000-0000-0000F3540000}"/>
    <cellStyle name="Eingabe 3 3 2 2 4 8" xfId="35550" xr:uid="{00000000-0005-0000-0000-0000F4540000}"/>
    <cellStyle name="Eingabe 3 3 2 2 4 9" xfId="39439" xr:uid="{00000000-0005-0000-0000-0000F5540000}"/>
    <cellStyle name="Eingabe 3 3 2 2 5" xfId="8404" xr:uid="{00000000-0005-0000-0000-0000F6540000}"/>
    <cellStyle name="Eingabe 3 3 2 2 6" xfId="12320" xr:uid="{00000000-0005-0000-0000-0000F7540000}"/>
    <cellStyle name="Eingabe 3 3 2 2 7" xfId="16413" xr:uid="{00000000-0005-0000-0000-0000F8540000}"/>
    <cellStyle name="Eingabe 3 3 2 2 8" xfId="20356" xr:uid="{00000000-0005-0000-0000-0000F9540000}"/>
    <cellStyle name="Eingabe 3 3 2 2 9" xfId="24374" xr:uid="{00000000-0005-0000-0000-0000FA540000}"/>
    <cellStyle name="Eingabe 3 3 2 3" xfId="3814" xr:uid="{00000000-0005-0000-0000-0000FB540000}"/>
    <cellStyle name="Eingabe 3 3 2 3 10" xfId="40798" xr:uid="{00000000-0005-0000-0000-0000FC540000}"/>
    <cellStyle name="Eingabe 3 3 2 3 2" xfId="9342" xr:uid="{00000000-0005-0000-0000-0000FD540000}"/>
    <cellStyle name="Eingabe 3 3 2 3 3" xfId="13249" xr:uid="{00000000-0005-0000-0000-0000FE540000}"/>
    <cellStyle name="Eingabe 3 3 2 3 4" xfId="17341" xr:uid="{00000000-0005-0000-0000-0000FF540000}"/>
    <cellStyle name="Eingabe 3 3 2 3 5" xfId="21271" xr:uid="{00000000-0005-0000-0000-000000550000}"/>
    <cellStyle name="Eingabe 3 3 2 3 6" xfId="25297" xr:uid="{00000000-0005-0000-0000-000001550000}"/>
    <cellStyle name="Eingabe 3 3 2 3 7" xfId="29286" xr:uid="{00000000-0005-0000-0000-000002550000}"/>
    <cellStyle name="Eingabe 3 3 2 3 8" xfId="33117" xr:uid="{00000000-0005-0000-0000-000003550000}"/>
    <cellStyle name="Eingabe 3 3 2 3 9" xfId="37008" xr:uid="{00000000-0005-0000-0000-000004550000}"/>
    <cellStyle name="Eingabe 3 3 2 4" xfId="4140" xr:uid="{00000000-0005-0000-0000-000005550000}"/>
    <cellStyle name="Eingabe 3 3 2 4 10" xfId="41124" xr:uid="{00000000-0005-0000-0000-000006550000}"/>
    <cellStyle name="Eingabe 3 3 2 4 2" xfId="9668" xr:uid="{00000000-0005-0000-0000-000007550000}"/>
    <cellStyle name="Eingabe 3 3 2 4 3" xfId="13575" xr:uid="{00000000-0005-0000-0000-000008550000}"/>
    <cellStyle name="Eingabe 3 3 2 4 4" xfId="17667" xr:uid="{00000000-0005-0000-0000-000009550000}"/>
    <cellStyle name="Eingabe 3 3 2 4 5" xfId="21597" xr:uid="{00000000-0005-0000-0000-00000A550000}"/>
    <cellStyle name="Eingabe 3 3 2 4 6" xfId="25623" xr:uid="{00000000-0005-0000-0000-00000B550000}"/>
    <cellStyle name="Eingabe 3 3 2 4 7" xfId="29612" xr:uid="{00000000-0005-0000-0000-00000C550000}"/>
    <cellStyle name="Eingabe 3 3 2 4 8" xfId="33443" xr:uid="{00000000-0005-0000-0000-00000D550000}"/>
    <cellStyle name="Eingabe 3 3 2 4 9" xfId="37334" xr:uid="{00000000-0005-0000-0000-00000E550000}"/>
    <cellStyle name="Eingabe 3 3 2 5" xfId="3381" xr:uid="{00000000-0005-0000-0000-00000F550000}"/>
    <cellStyle name="Eingabe 3 3 2 5 10" xfId="40410" xr:uid="{00000000-0005-0000-0000-000010550000}"/>
    <cellStyle name="Eingabe 3 3 2 5 2" xfId="8916" xr:uid="{00000000-0005-0000-0000-000011550000}"/>
    <cellStyle name="Eingabe 3 3 2 5 3" xfId="12832" xr:uid="{00000000-0005-0000-0000-000012550000}"/>
    <cellStyle name="Eingabe 3 3 2 5 4" xfId="16925" xr:uid="{00000000-0005-0000-0000-000013550000}"/>
    <cellStyle name="Eingabe 3 3 2 5 5" xfId="20868" xr:uid="{00000000-0005-0000-0000-000014550000}"/>
    <cellStyle name="Eingabe 3 3 2 5 6" xfId="24886" xr:uid="{00000000-0005-0000-0000-000015550000}"/>
    <cellStyle name="Eingabe 3 3 2 5 7" xfId="28890" xr:uid="{00000000-0005-0000-0000-000016550000}"/>
    <cellStyle name="Eingabe 3 3 2 5 8" xfId="32713" xr:uid="{00000000-0005-0000-0000-000017550000}"/>
    <cellStyle name="Eingabe 3 3 2 5 9" xfId="36620" xr:uid="{00000000-0005-0000-0000-000018550000}"/>
    <cellStyle name="Eingabe 3 3 2 6" xfId="5796" xr:uid="{00000000-0005-0000-0000-000019550000}"/>
    <cellStyle name="Eingabe 3 3 2 6 10" xfId="42778" xr:uid="{00000000-0005-0000-0000-00001A550000}"/>
    <cellStyle name="Eingabe 3 3 2 6 2" xfId="11324" xr:uid="{00000000-0005-0000-0000-00001B550000}"/>
    <cellStyle name="Eingabe 3 3 2 6 3" xfId="15229" xr:uid="{00000000-0005-0000-0000-00001C550000}"/>
    <cellStyle name="Eingabe 3 3 2 6 4" xfId="19323" xr:uid="{00000000-0005-0000-0000-00001D550000}"/>
    <cellStyle name="Eingabe 3 3 2 6 5" xfId="23251" xr:uid="{00000000-0005-0000-0000-00001E550000}"/>
    <cellStyle name="Eingabe 3 3 2 6 6" xfId="27277" xr:uid="{00000000-0005-0000-0000-00001F550000}"/>
    <cellStyle name="Eingabe 3 3 2 6 7" xfId="31266" xr:uid="{00000000-0005-0000-0000-000020550000}"/>
    <cellStyle name="Eingabe 3 3 2 6 8" xfId="35097" xr:uid="{00000000-0005-0000-0000-000021550000}"/>
    <cellStyle name="Eingabe 3 3 2 6 9" xfId="38988" xr:uid="{00000000-0005-0000-0000-000022550000}"/>
    <cellStyle name="Eingabe 3 3 2 7" xfId="7793" xr:uid="{00000000-0005-0000-0000-000023550000}"/>
    <cellStyle name="Eingabe 3 3 2 8" xfId="7389" xr:uid="{00000000-0005-0000-0000-000024550000}"/>
    <cellStyle name="Eingabe 3 3 2 9" xfId="6710" xr:uid="{00000000-0005-0000-0000-000025550000}"/>
    <cellStyle name="Eingabe 3 3 3" xfId="2868" xr:uid="{00000000-0005-0000-0000-000026550000}"/>
    <cellStyle name="Eingabe 3 3 3 10" xfId="28377" xr:uid="{00000000-0005-0000-0000-000027550000}"/>
    <cellStyle name="Eingabe 3 3 3 11" xfId="32200" xr:uid="{00000000-0005-0000-0000-000028550000}"/>
    <cellStyle name="Eingabe 3 3 3 12" xfId="36107" xr:uid="{00000000-0005-0000-0000-000029550000}"/>
    <cellStyle name="Eingabe 3 3 3 13" xfId="39897" xr:uid="{00000000-0005-0000-0000-00002A550000}"/>
    <cellStyle name="Eingabe 3 3 3 2" xfId="5169" xr:uid="{00000000-0005-0000-0000-00002B550000}"/>
    <cellStyle name="Eingabe 3 3 3 2 10" xfId="42153" xr:uid="{00000000-0005-0000-0000-00002C550000}"/>
    <cellStyle name="Eingabe 3 3 3 2 2" xfId="10697" xr:uid="{00000000-0005-0000-0000-00002D550000}"/>
    <cellStyle name="Eingabe 3 3 3 2 3" xfId="14604" xr:uid="{00000000-0005-0000-0000-00002E550000}"/>
    <cellStyle name="Eingabe 3 3 3 2 4" xfId="18696" xr:uid="{00000000-0005-0000-0000-00002F550000}"/>
    <cellStyle name="Eingabe 3 3 3 2 5" xfId="22626" xr:uid="{00000000-0005-0000-0000-000030550000}"/>
    <cellStyle name="Eingabe 3 3 3 2 6" xfId="26652" xr:uid="{00000000-0005-0000-0000-000031550000}"/>
    <cellStyle name="Eingabe 3 3 3 2 7" xfId="30641" xr:uid="{00000000-0005-0000-0000-000032550000}"/>
    <cellStyle name="Eingabe 3 3 3 2 8" xfId="34472" xr:uid="{00000000-0005-0000-0000-000033550000}"/>
    <cellStyle name="Eingabe 3 3 3 2 9" xfId="38363" xr:uid="{00000000-0005-0000-0000-000034550000}"/>
    <cellStyle name="Eingabe 3 3 3 3" xfId="4541" xr:uid="{00000000-0005-0000-0000-000035550000}"/>
    <cellStyle name="Eingabe 3 3 3 3 10" xfId="41525" xr:uid="{00000000-0005-0000-0000-000036550000}"/>
    <cellStyle name="Eingabe 3 3 3 3 2" xfId="10069" xr:uid="{00000000-0005-0000-0000-000037550000}"/>
    <cellStyle name="Eingabe 3 3 3 3 3" xfId="13976" xr:uid="{00000000-0005-0000-0000-000038550000}"/>
    <cellStyle name="Eingabe 3 3 3 3 4" xfId="18068" xr:uid="{00000000-0005-0000-0000-000039550000}"/>
    <cellStyle name="Eingabe 3 3 3 3 5" xfId="21998" xr:uid="{00000000-0005-0000-0000-00003A550000}"/>
    <cellStyle name="Eingabe 3 3 3 3 6" xfId="26024" xr:uid="{00000000-0005-0000-0000-00003B550000}"/>
    <cellStyle name="Eingabe 3 3 3 3 7" xfId="30013" xr:uid="{00000000-0005-0000-0000-00003C550000}"/>
    <cellStyle name="Eingabe 3 3 3 3 8" xfId="33844" xr:uid="{00000000-0005-0000-0000-00003D550000}"/>
    <cellStyle name="Eingabe 3 3 3 3 9" xfId="37735" xr:uid="{00000000-0005-0000-0000-00003E550000}"/>
    <cellStyle name="Eingabe 3 3 3 4" xfId="6250" xr:uid="{00000000-0005-0000-0000-00003F550000}"/>
    <cellStyle name="Eingabe 3 3 3 4 10" xfId="43228" xr:uid="{00000000-0005-0000-0000-000040550000}"/>
    <cellStyle name="Eingabe 3 3 3 4 2" xfId="11779" xr:uid="{00000000-0005-0000-0000-000041550000}"/>
    <cellStyle name="Eingabe 3 3 3 4 3" xfId="15683" xr:uid="{00000000-0005-0000-0000-000042550000}"/>
    <cellStyle name="Eingabe 3 3 3 4 4" xfId="19777" xr:uid="{00000000-0005-0000-0000-000043550000}"/>
    <cellStyle name="Eingabe 3 3 3 4 5" xfId="23704" xr:uid="{00000000-0005-0000-0000-000044550000}"/>
    <cellStyle name="Eingabe 3 3 3 4 6" xfId="27731" xr:uid="{00000000-0005-0000-0000-000045550000}"/>
    <cellStyle name="Eingabe 3 3 3 4 7" xfId="31716" xr:uid="{00000000-0005-0000-0000-000046550000}"/>
    <cellStyle name="Eingabe 3 3 3 4 8" xfId="35549" xr:uid="{00000000-0005-0000-0000-000047550000}"/>
    <cellStyle name="Eingabe 3 3 3 4 9" xfId="39438" xr:uid="{00000000-0005-0000-0000-000048550000}"/>
    <cellStyle name="Eingabe 3 3 3 5" xfId="8403" xr:uid="{00000000-0005-0000-0000-000049550000}"/>
    <cellStyle name="Eingabe 3 3 3 6" xfId="12319" xr:uid="{00000000-0005-0000-0000-00004A550000}"/>
    <cellStyle name="Eingabe 3 3 3 7" xfId="16412" xr:uid="{00000000-0005-0000-0000-00004B550000}"/>
    <cellStyle name="Eingabe 3 3 3 8" xfId="20355" xr:uid="{00000000-0005-0000-0000-00004C550000}"/>
    <cellStyle name="Eingabe 3 3 3 9" xfId="24373" xr:uid="{00000000-0005-0000-0000-00004D550000}"/>
    <cellStyle name="Eingabe 3 3 4" xfId="3813" xr:uid="{00000000-0005-0000-0000-00004E550000}"/>
    <cellStyle name="Eingabe 3 3 4 10" xfId="40797" xr:uid="{00000000-0005-0000-0000-00004F550000}"/>
    <cellStyle name="Eingabe 3 3 4 2" xfId="9341" xr:uid="{00000000-0005-0000-0000-000050550000}"/>
    <cellStyle name="Eingabe 3 3 4 3" xfId="13248" xr:uid="{00000000-0005-0000-0000-000051550000}"/>
    <cellStyle name="Eingabe 3 3 4 4" xfId="17340" xr:uid="{00000000-0005-0000-0000-000052550000}"/>
    <cellStyle name="Eingabe 3 3 4 5" xfId="21270" xr:uid="{00000000-0005-0000-0000-000053550000}"/>
    <cellStyle name="Eingabe 3 3 4 6" xfId="25296" xr:uid="{00000000-0005-0000-0000-000054550000}"/>
    <cellStyle name="Eingabe 3 3 4 7" xfId="29285" xr:uid="{00000000-0005-0000-0000-000055550000}"/>
    <cellStyle name="Eingabe 3 3 4 8" xfId="33116" xr:uid="{00000000-0005-0000-0000-000056550000}"/>
    <cellStyle name="Eingabe 3 3 4 9" xfId="37007" xr:uid="{00000000-0005-0000-0000-000057550000}"/>
    <cellStyle name="Eingabe 3 3 5" xfId="4141" xr:uid="{00000000-0005-0000-0000-000058550000}"/>
    <cellStyle name="Eingabe 3 3 5 10" xfId="41125" xr:uid="{00000000-0005-0000-0000-000059550000}"/>
    <cellStyle name="Eingabe 3 3 5 2" xfId="9669" xr:uid="{00000000-0005-0000-0000-00005A550000}"/>
    <cellStyle name="Eingabe 3 3 5 3" xfId="13576" xr:uid="{00000000-0005-0000-0000-00005B550000}"/>
    <cellStyle name="Eingabe 3 3 5 4" xfId="17668" xr:uid="{00000000-0005-0000-0000-00005C550000}"/>
    <cellStyle name="Eingabe 3 3 5 5" xfId="21598" xr:uid="{00000000-0005-0000-0000-00005D550000}"/>
    <cellStyle name="Eingabe 3 3 5 6" xfId="25624" xr:uid="{00000000-0005-0000-0000-00005E550000}"/>
    <cellStyle name="Eingabe 3 3 5 7" xfId="29613" xr:uid="{00000000-0005-0000-0000-00005F550000}"/>
    <cellStyle name="Eingabe 3 3 5 8" xfId="33444" xr:uid="{00000000-0005-0000-0000-000060550000}"/>
    <cellStyle name="Eingabe 3 3 5 9" xfId="37335" xr:uid="{00000000-0005-0000-0000-000061550000}"/>
    <cellStyle name="Eingabe 3 3 6" xfId="3380" xr:uid="{00000000-0005-0000-0000-000062550000}"/>
    <cellStyle name="Eingabe 3 3 6 10" xfId="40409" xr:uid="{00000000-0005-0000-0000-000063550000}"/>
    <cellStyle name="Eingabe 3 3 6 2" xfId="8915" xr:uid="{00000000-0005-0000-0000-000064550000}"/>
    <cellStyle name="Eingabe 3 3 6 3" xfId="12831" xr:uid="{00000000-0005-0000-0000-000065550000}"/>
    <cellStyle name="Eingabe 3 3 6 4" xfId="16924" xr:uid="{00000000-0005-0000-0000-000066550000}"/>
    <cellStyle name="Eingabe 3 3 6 5" xfId="20867" xr:uid="{00000000-0005-0000-0000-000067550000}"/>
    <cellStyle name="Eingabe 3 3 6 6" xfId="24885" xr:uid="{00000000-0005-0000-0000-000068550000}"/>
    <cellStyle name="Eingabe 3 3 6 7" xfId="28889" xr:uid="{00000000-0005-0000-0000-000069550000}"/>
    <cellStyle name="Eingabe 3 3 6 8" xfId="32712" xr:uid="{00000000-0005-0000-0000-00006A550000}"/>
    <cellStyle name="Eingabe 3 3 6 9" xfId="36619" xr:uid="{00000000-0005-0000-0000-00006B550000}"/>
    <cellStyle name="Eingabe 3 3 7" xfId="5795" xr:uid="{00000000-0005-0000-0000-00006C550000}"/>
    <cellStyle name="Eingabe 3 3 7 10" xfId="42777" xr:uid="{00000000-0005-0000-0000-00006D550000}"/>
    <cellStyle name="Eingabe 3 3 7 2" xfId="11323" xr:uid="{00000000-0005-0000-0000-00006E550000}"/>
    <cellStyle name="Eingabe 3 3 7 3" xfId="15228" xr:uid="{00000000-0005-0000-0000-00006F550000}"/>
    <cellStyle name="Eingabe 3 3 7 4" xfId="19322" xr:uid="{00000000-0005-0000-0000-000070550000}"/>
    <cellStyle name="Eingabe 3 3 7 5" xfId="23250" xr:uid="{00000000-0005-0000-0000-000071550000}"/>
    <cellStyle name="Eingabe 3 3 7 6" xfId="27276" xr:uid="{00000000-0005-0000-0000-000072550000}"/>
    <cellStyle name="Eingabe 3 3 7 7" xfId="31265" xr:uid="{00000000-0005-0000-0000-000073550000}"/>
    <cellStyle name="Eingabe 3 3 7 8" xfId="35096" xr:uid="{00000000-0005-0000-0000-000074550000}"/>
    <cellStyle name="Eingabe 3 3 7 9" xfId="38987" xr:uid="{00000000-0005-0000-0000-000075550000}"/>
    <cellStyle name="Eingabe 3 3 8" xfId="7794" xr:uid="{00000000-0005-0000-0000-000076550000}"/>
    <cellStyle name="Eingabe 3 3 9" xfId="7433" xr:uid="{00000000-0005-0000-0000-000077550000}"/>
    <cellStyle name="Eingabe 3 4" xfId="419" xr:uid="{00000000-0005-0000-0000-000078550000}"/>
    <cellStyle name="Eingabe 3 4 10" xfId="6711" xr:uid="{00000000-0005-0000-0000-000079550000}"/>
    <cellStyle name="Eingabe 3 4 11" xfId="20071" xr:uid="{00000000-0005-0000-0000-00007A550000}"/>
    <cellStyle name="Eingabe 3 4 2" xfId="420" xr:uid="{00000000-0005-0000-0000-00007B550000}"/>
    <cellStyle name="Eingabe 3 4 2 10" xfId="20070" xr:uid="{00000000-0005-0000-0000-00007C550000}"/>
    <cellStyle name="Eingabe 3 4 2 2" xfId="2871" xr:uid="{00000000-0005-0000-0000-00007D550000}"/>
    <cellStyle name="Eingabe 3 4 2 2 10" xfId="28380" xr:uid="{00000000-0005-0000-0000-00007E550000}"/>
    <cellStyle name="Eingabe 3 4 2 2 11" xfId="32203" xr:uid="{00000000-0005-0000-0000-00007F550000}"/>
    <cellStyle name="Eingabe 3 4 2 2 12" xfId="36110" xr:uid="{00000000-0005-0000-0000-000080550000}"/>
    <cellStyle name="Eingabe 3 4 2 2 13" xfId="39900" xr:uid="{00000000-0005-0000-0000-000081550000}"/>
    <cellStyle name="Eingabe 3 4 2 2 2" xfId="5172" xr:uid="{00000000-0005-0000-0000-000082550000}"/>
    <cellStyle name="Eingabe 3 4 2 2 2 10" xfId="42156" xr:uid="{00000000-0005-0000-0000-000083550000}"/>
    <cellStyle name="Eingabe 3 4 2 2 2 2" xfId="10700" xr:uid="{00000000-0005-0000-0000-000084550000}"/>
    <cellStyle name="Eingabe 3 4 2 2 2 3" xfId="14607" xr:uid="{00000000-0005-0000-0000-000085550000}"/>
    <cellStyle name="Eingabe 3 4 2 2 2 4" xfId="18699" xr:uid="{00000000-0005-0000-0000-000086550000}"/>
    <cellStyle name="Eingabe 3 4 2 2 2 5" xfId="22629" xr:uid="{00000000-0005-0000-0000-000087550000}"/>
    <cellStyle name="Eingabe 3 4 2 2 2 6" xfId="26655" xr:uid="{00000000-0005-0000-0000-000088550000}"/>
    <cellStyle name="Eingabe 3 4 2 2 2 7" xfId="30644" xr:uid="{00000000-0005-0000-0000-000089550000}"/>
    <cellStyle name="Eingabe 3 4 2 2 2 8" xfId="34475" xr:uid="{00000000-0005-0000-0000-00008A550000}"/>
    <cellStyle name="Eingabe 3 4 2 2 2 9" xfId="38366" xr:uid="{00000000-0005-0000-0000-00008B550000}"/>
    <cellStyle name="Eingabe 3 4 2 2 3" xfId="4544" xr:uid="{00000000-0005-0000-0000-00008C550000}"/>
    <cellStyle name="Eingabe 3 4 2 2 3 10" xfId="41528" xr:uid="{00000000-0005-0000-0000-00008D550000}"/>
    <cellStyle name="Eingabe 3 4 2 2 3 2" xfId="10072" xr:uid="{00000000-0005-0000-0000-00008E550000}"/>
    <cellStyle name="Eingabe 3 4 2 2 3 3" xfId="13979" xr:uid="{00000000-0005-0000-0000-00008F550000}"/>
    <cellStyle name="Eingabe 3 4 2 2 3 4" xfId="18071" xr:uid="{00000000-0005-0000-0000-000090550000}"/>
    <cellStyle name="Eingabe 3 4 2 2 3 5" xfId="22001" xr:uid="{00000000-0005-0000-0000-000091550000}"/>
    <cellStyle name="Eingabe 3 4 2 2 3 6" xfId="26027" xr:uid="{00000000-0005-0000-0000-000092550000}"/>
    <cellStyle name="Eingabe 3 4 2 2 3 7" xfId="30016" xr:uid="{00000000-0005-0000-0000-000093550000}"/>
    <cellStyle name="Eingabe 3 4 2 2 3 8" xfId="33847" xr:uid="{00000000-0005-0000-0000-000094550000}"/>
    <cellStyle name="Eingabe 3 4 2 2 3 9" xfId="37738" xr:uid="{00000000-0005-0000-0000-000095550000}"/>
    <cellStyle name="Eingabe 3 4 2 2 4" xfId="6253" xr:uid="{00000000-0005-0000-0000-000096550000}"/>
    <cellStyle name="Eingabe 3 4 2 2 4 10" xfId="43231" xr:uid="{00000000-0005-0000-0000-000097550000}"/>
    <cellStyle name="Eingabe 3 4 2 2 4 2" xfId="11782" xr:uid="{00000000-0005-0000-0000-000098550000}"/>
    <cellStyle name="Eingabe 3 4 2 2 4 3" xfId="15686" xr:uid="{00000000-0005-0000-0000-000099550000}"/>
    <cellStyle name="Eingabe 3 4 2 2 4 4" xfId="19780" xr:uid="{00000000-0005-0000-0000-00009A550000}"/>
    <cellStyle name="Eingabe 3 4 2 2 4 5" xfId="23707" xr:uid="{00000000-0005-0000-0000-00009B550000}"/>
    <cellStyle name="Eingabe 3 4 2 2 4 6" xfId="27734" xr:uid="{00000000-0005-0000-0000-00009C550000}"/>
    <cellStyle name="Eingabe 3 4 2 2 4 7" xfId="31719" xr:uid="{00000000-0005-0000-0000-00009D550000}"/>
    <cellStyle name="Eingabe 3 4 2 2 4 8" xfId="35552" xr:uid="{00000000-0005-0000-0000-00009E550000}"/>
    <cellStyle name="Eingabe 3 4 2 2 4 9" xfId="39441" xr:uid="{00000000-0005-0000-0000-00009F550000}"/>
    <cellStyle name="Eingabe 3 4 2 2 5" xfId="8406" xr:uid="{00000000-0005-0000-0000-0000A0550000}"/>
    <cellStyle name="Eingabe 3 4 2 2 6" xfId="12322" xr:uid="{00000000-0005-0000-0000-0000A1550000}"/>
    <cellStyle name="Eingabe 3 4 2 2 7" xfId="16415" xr:uid="{00000000-0005-0000-0000-0000A2550000}"/>
    <cellStyle name="Eingabe 3 4 2 2 8" xfId="20358" xr:uid="{00000000-0005-0000-0000-0000A3550000}"/>
    <cellStyle name="Eingabe 3 4 2 2 9" xfId="24376" xr:uid="{00000000-0005-0000-0000-0000A4550000}"/>
    <cellStyle name="Eingabe 3 4 2 3" xfId="3816" xr:uid="{00000000-0005-0000-0000-0000A5550000}"/>
    <cellStyle name="Eingabe 3 4 2 3 10" xfId="40800" xr:uid="{00000000-0005-0000-0000-0000A6550000}"/>
    <cellStyle name="Eingabe 3 4 2 3 2" xfId="9344" xr:uid="{00000000-0005-0000-0000-0000A7550000}"/>
    <cellStyle name="Eingabe 3 4 2 3 3" xfId="13251" xr:uid="{00000000-0005-0000-0000-0000A8550000}"/>
    <cellStyle name="Eingabe 3 4 2 3 4" xfId="17343" xr:uid="{00000000-0005-0000-0000-0000A9550000}"/>
    <cellStyle name="Eingabe 3 4 2 3 5" xfId="21273" xr:uid="{00000000-0005-0000-0000-0000AA550000}"/>
    <cellStyle name="Eingabe 3 4 2 3 6" xfId="25299" xr:uid="{00000000-0005-0000-0000-0000AB550000}"/>
    <cellStyle name="Eingabe 3 4 2 3 7" xfId="29288" xr:uid="{00000000-0005-0000-0000-0000AC550000}"/>
    <cellStyle name="Eingabe 3 4 2 3 8" xfId="33119" xr:uid="{00000000-0005-0000-0000-0000AD550000}"/>
    <cellStyle name="Eingabe 3 4 2 3 9" xfId="37010" xr:uid="{00000000-0005-0000-0000-0000AE550000}"/>
    <cellStyle name="Eingabe 3 4 2 4" xfId="4138" xr:uid="{00000000-0005-0000-0000-0000AF550000}"/>
    <cellStyle name="Eingabe 3 4 2 4 10" xfId="41122" xr:uid="{00000000-0005-0000-0000-0000B0550000}"/>
    <cellStyle name="Eingabe 3 4 2 4 2" xfId="9666" xr:uid="{00000000-0005-0000-0000-0000B1550000}"/>
    <cellStyle name="Eingabe 3 4 2 4 3" xfId="13573" xr:uid="{00000000-0005-0000-0000-0000B2550000}"/>
    <cellStyle name="Eingabe 3 4 2 4 4" xfId="17665" xr:uid="{00000000-0005-0000-0000-0000B3550000}"/>
    <cellStyle name="Eingabe 3 4 2 4 5" xfId="21595" xr:uid="{00000000-0005-0000-0000-0000B4550000}"/>
    <cellStyle name="Eingabe 3 4 2 4 6" xfId="25621" xr:uid="{00000000-0005-0000-0000-0000B5550000}"/>
    <cellStyle name="Eingabe 3 4 2 4 7" xfId="29610" xr:uid="{00000000-0005-0000-0000-0000B6550000}"/>
    <cellStyle name="Eingabe 3 4 2 4 8" xfId="33441" xr:uid="{00000000-0005-0000-0000-0000B7550000}"/>
    <cellStyle name="Eingabe 3 4 2 4 9" xfId="37332" xr:uid="{00000000-0005-0000-0000-0000B8550000}"/>
    <cellStyle name="Eingabe 3 4 2 5" xfId="3383" xr:uid="{00000000-0005-0000-0000-0000B9550000}"/>
    <cellStyle name="Eingabe 3 4 2 5 10" xfId="40412" xr:uid="{00000000-0005-0000-0000-0000BA550000}"/>
    <cellStyle name="Eingabe 3 4 2 5 2" xfId="8918" xr:uid="{00000000-0005-0000-0000-0000BB550000}"/>
    <cellStyle name="Eingabe 3 4 2 5 3" xfId="12834" xr:uid="{00000000-0005-0000-0000-0000BC550000}"/>
    <cellStyle name="Eingabe 3 4 2 5 4" xfId="16927" xr:uid="{00000000-0005-0000-0000-0000BD550000}"/>
    <cellStyle name="Eingabe 3 4 2 5 5" xfId="20870" xr:uid="{00000000-0005-0000-0000-0000BE550000}"/>
    <cellStyle name="Eingabe 3 4 2 5 6" xfId="24888" xr:uid="{00000000-0005-0000-0000-0000BF550000}"/>
    <cellStyle name="Eingabe 3 4 2 5 7" xfId="28892" xr:uid="{00000000-0005-0000-0000-0000C0550000}"/>
    <cellStyle name="Eingabe 3 4 2 5 8" xfId="32715" xr:uid="{00000000-0005-0000-0000-0000C1550000}"/>
    <cellStyle name="Eingabe 3 4 2 5 9" xfId="36622" xr:uid="{00000000-0005-0000-0000-0000C2550000}"/>
    <cellStyle name="Eingabe 3 4 2 6" xfId="5798" xr:uid="{00000000-0005-0000-0000-0000C3550000}"/>
    <cellStyle name="Eingabe 3 4 2 6 10" xfId="42780" xr:uid="{00000000-0005-0000-0000-0000C4550000}"/>
    <cellStyle name="Eingabe 3 4 2 6 2" xfId="11326" xr:uid="{00000000-0005-0000-0000-0000C5550000}"/>
    <cellStyle name="Eingabe 3 4 2 6 3" xfId="15231" xr:uid="{00000000-0005-0000-0000-0000C6550000}"/>
    <cellStyle name="Eingabe 3 4 2 6 4" xfId="19325" xr:uid="{00000000-0005-0000-0000-0000C7550000}"/>
    <cellStyle name="Eingabe 3 4 2 6 5" xfId="23253" xr:uid="{00000000-0005-0000-0000-0000C8550000}"/>
    <cellStyle name="Eingabe 3 4 2 6 6" xfId="27279" xr:uid="{00000000-0005-0000-0000-0000C9550000}"/>
    <cellStyle name="Eingabe 3 4 2 6 7" xfId="31268" xr:uid="{00000000-0005-0000-0000-0000CA550000}"/>
    <cellStyle name="Eingabe 3 4 2 6 8" xfId="35099" xr:uid="{00000000-0005-0000-0000-0000CB550000}"/>
    <cellStyle name="Eingabe 3 4 2 6 9" xfId="38990" xr:uid="{00000000-0005-0000-0000-0000CC550000}"/>
    <cellStyle name="Eingabe 3 4 2 7" xfId="7791" xr:uid="{00000000-0005-0000-0000-0000CD550000}"/>
    <cellStyle name="Eingabe 3 4 2 8" xfId="7388" xr:uid="{00000000-0005-0000-0000-0000CE550000}"/>
    <cellStyle name="Eingabe 3 4 2 9" xfId="6712" xr:uid="{00000000-0005-0000-0000-0000CF550000}"/>
    <cellStyle name="Eingabe 3 4 3" xfId="2870" xr:uid="{00000000-0005-0000-0000-0000D0550000}"/>
    <cellStyle name="Eingabe 3 4 3 10" xfId="28379" xr:uid="{00000000-0005-0000-0000-0000D1550000}"/>
    <cellStyle name="Eingabe 3 4 3 11" xfId="32202" xr:uid="{00000000-0005-0000-0000-0000D2550000}"/>
    <cellStyle name="Eingabe 3 4 3 12" xfId="36109" xr:uid="{00000000-0005-0000-0000-0000D3550000}"/>
    <cellStyle name="Eingabe 3 4 3 13" xfId="39899" xr:uid="{00000000-0005-0000-0000-0000D4550000}"/>
    <cellStyle name="Eingabe 3 4 3 2" xfId="5171" xr:uid="{00000000-0005-0000-0000-0000D5550000}"/>
    <cellStyle name="Eingabe 3 4 3 2 10" xfId="42155" xr:uid="{00000000-0005-0000-0000-0000D6550000}"/>
    <cellStyle name="Eingabe 3 4 3 2 2" xfId="10699" xr:uid="{00000000-0005-0000-0000-0000D7550000}"/>
    <cellStyle name="Eingabe 3 4 3 2 3" xfId="14606" xr:uid="{00000000-0005-0000-0000-0000D8550000}"/>
    <cellStyle name="Eingabe 3 4 3 2 4" xfId="18698" xr:uid="{00000000-0005-0000-0000-0000D9550000}"/>
    <cellStyle name="Eingabe 3 4 3 2 5" xfId="22628" xr:uid="{00000000-0005-0000-0000-0000DA550000}"/>
    <cellStyle name="Eingabe 3 4 3 2 6" xfId="26654" xr:uid="{00000000-0005-0000-0000-0000DB550000}"/>
    <cellStyle name="Eingabe 3 4 3 2 7" xfId="30643" xr:uid="{00000000-0005-0000-0000-0000DC550000}"/>
    <cellStyle name="Eingabe 3 4 3 2 8" xfId="34474" xr:uid="{00000000-0005-0000-0000-0000DD550000}"/>
    <cellStyle name="Eingabe 3 4 3 2 9" xfId="38365" xr:uid="{00000000-0005-0000-0000-0000DE550000}"/>
    <cellStyle name="Eingabe 3 4 3 3" xfId="4543" xr:uid="{00000000-0005-0000-0000-0000DF550000}"/>
    <cellStyle name="Eingabe 3 4 3 3 10" xfId="41527" xr:uid="{00000000-0005-0000-0000-0000E0550000}"/>
    <cellStyle name="Eingabe 3 4 3 3 2" xfId="10071" xr:uid="{00000000-0005-0000-0000-0000E1550000}"/>
    <cellStyle name="Eingabe 3 4 3 3 3" xfId="13978" xr:uid="{00000000-0005-0000-0000-0000E2550000}"/>
    <cellStyle name="Eingabe 3 4 3 3 4" xfId="18070" xr:uid="{00000000-0005-0000-0000-0000E3550000}"/>
    <cellStyle name="Eingabe 3 4 3 3 5" xfId="22000" xr:uid="{00000000-0005-0000-0000-0000E4550000}"/>
    <cellStyle name="Eingabe 3 4 3 3 6" xfId="26026" xr:uid="{00000000-0005-0000-0000-0000E5550000}"/>
    <cellStyle name="Eingabe 3 4 3 3 7" xfId="30015" xr:uid="{00000000-0005-0000-0000-0000E6550000}"/>
    <cellStyle name="Eingabe 3 4 3 3 8" xfId="33846" xr:uid="{00000000-0005-0000-0000-0000E7550000}"/>
    <cellStyle name="Eingabe 3 4 3 3 9" xfId="37737" xr:uid="{00000000-0005-0000-0000-0000E8550000}"/>
    <cellStyle name="Eingabe 3 4 3 4" xfId="6252" xr:uid="{00000000-0005-0000-0000-0000E9550000}"/>
    <cellStyle name="Eingabe 3 4 3 4 10" xfId="43230" xr:uid="{00000000-0005-0000-0000-0000EA550000}"/>
    <cellStyle name="Eingabe 3 4 3 4 2" xfId="11781" xr:uid="{00000000-0005-0000-0000-0000EB550000}"/>
    <cellStyle name="Eingabe 3 4 3 4 3" xfId="15685" xr:uid="{00000000-0005-0000-0000-0000EC550000}"/>
    <cellStyle name="Eingabe 3 4 3 4 4" xfId="19779" xr:uid="{00000000-0005-0000-0000-0000ED550000}"/>
    <cellStyle name="Eingabe 3 4 3 4 5" xfId="23706" xr:uid="{00000000-0005-0000-0000-0000EE550000}"/>
    <cellStyle name="Eingabe 3 4 3 4 6" xfId="27733" xr:uid="{00000000-0005-0000-0000-0000EF550000}"/>
    <cellStyle name="Eingabe 3 4 3 4 7" xfId="31718" xr:uid="{00000000-0005-0000-0000-0000F0550000}"/>
    <cellStyle name="Eingabe 3 4 3 4 8" xfId="35551" xr:uid="{00000000-0005-0000-0000-0000F1550000}"/>
    <cellStyle name="Eingabe 3 4 3 4 9" xfId="39440" xr:uid="{00000000-0005-0000-0000-0000F2550000}"/>
    <cellStyle name="Eingabe 3 4 3 5" xfId="8405" xr:uid="{00000000-0005-0000-0000-0000F3550000}"/>
    <cellStyle name="Eingabe 3 4 3 6" xfId="12321" xr:uid="{00000000-0005-0000-0000-0000F4550000}"/>
    <cellStyle name="Eingabe 3 4 3 7" xfId="16414" xr:uid="{00000000-0005-0000-0000-0000F5550000}"/>
    <cellStyle name="Eingabe 3 4 3 8" xfId="20357" xr:uid="{00000000-0005-0000-0000-0000F6550000}"/>
    <cellStyle name="Eingabe 3 4 3 9" xfId="24375" xr:uid="{00000000-0005-0000-0000-0000F7550000}"/>
    <cellStyle name="Eingabe 3 4 4" xfId="3815" xr:uid="{00000000-0005-0000-0000-0000F8550000}"/>
    <cellStyle name="Eingabe 3 4 4 10" xfId="40799" xr:uid="{00000000-0005-0000-0000-0000F9550000}"/>
    <cellStyle name="Eingabe 3 4 4 2" xfId="9343" xr:uid="{00000000-0005-0000-0000-0000FA550000}"/>
    <cellStyle name="Eingabe 3 4 4 3" xfId="13250" xr:uid="{00000000-0005-0000-0000-0000FB550000}"/>
    <cellStyle name="Eingabe 3 4 4 4" xfId="17342" xr:uid="{00000000-0005-0000-0000-0000FC550000}"/>
    <cellStyle name="Eingabe 3 4 4 5" xfId="21272" xr:uid="{00000000-0005-0000-0000-0000FD550000}"/>
    <cellStyle name="Eingabe 3 4 4 6" xfId="25298" xr:uid="{00000000-0005-0000-0000-0000FE550000}"/>
    <cellStyle name="Eingabe 3 4 4 7" xfId="29287" xr:uid="{00000000-0005-0000-0000-0000FF550000}"/>
    <cellStyle name="Eingabe 3 4 4 8" xfId="33118" xr:uid="{00000000-0005-0000-0000-000000560000}"/>
    <cellStyle name="Eingabe 3 4 4 9" xfId="37009" xr:uid="{00000000-0005-0000-0000-000001560000}"/>
    <cellStyle name="Eingabe 3 4 5" xfId="4139" xr:uid="{00000000-0005-0000-0000-000002560000}"/>
    <cellStyle name="Eingabe 3 4 5 10" xfId="41123" xr:uid="{00000000-0005-0000-0000-000003560000}"/>
    <cellStyle name="Eingabe 3 4 5 2" xfId="9667" xr:uid="{00000000-0005-0000-0000-000004560000}"/>
    <cellStyle name="Eingabe 3 4 5 3" xfId="13574" xr:uid="{00000000-0005-0000-0000-000005560000}"/>
    <cellStyle name="Eingabe 3 4 5 4" xfId="17666" xr:uid="{00000000-0005-0000-0000-000006560000}"/>
    <cellStyle name="Eingabe 3 4 5 5" xfId="21596" xr:uid="{00000000-0005-0000-0000-000007560000}"/>
    <cellStyle name="Eingabe 3 4 5 6" xfId="25622" xr:uid="{00000000-0005-0000-0000-000008560000}"/>
    <cellStyle name="Eingabe 3 4 5 7" xfId="29611" xr:uid="{00000000-0005-0000-0000-000009560000}"/>
    <cellStyle name="Eingabe 3 4 5 8" xfId="33442" xr:uid="{00000000-0005-0000-0000-00000A560000}"/>
    <cellStyle name="Eingabe 3 4 5 9" xfId="37333" xr:uid="{00000000-0005-0000-0000-00000B560000}"/>
    <cellStyle name="Eingabe 3 4 6" xfId="3382" xr:uid="{00000000-0005-0000-0000-00000C560000}"/>
    <cellStyle name="Eingabe 3 4 6 10" xfId="40411" xr:uid="{00000000-0005-0000-0000-00000D560000}"/>
    <cellStyle name="Eingabe 3 4 6 2" xfId="8917" xr:uid="{00000000-0005-0000-0000-00000E560000}"/>
    <cellStyle name="Eingabe 3 4 6 3" xfId="12833" xr:uid="{00000000-0005-0000-0000-00000F560000}"/>
    <cellStyle name="Eingabe 3 4 6 4" xfId="16926" xr:uid="{00000000-0005-0000-0000-000010560000}"/>
    <cellStyle name="Eingabe 3 4 6 5" xfId="20869" xr:uid="{00000000-0005-0000-0000-000011560000}"/>
    <cellStyle name="Eingabe 3 4 6 6" xfId="24887" xr:uid="{00000000-0005-0000-0000-000012560000}"/>
    <cellStyle name="Eingabe 3 4 6 7" xfId="28891" xr:uid="{00000000-0005-0000-0000-000013560000}"/>
    <cellStyle name="Eingabe 3 4 6 8" xfId="32714" xr:uid="{00000000-0005-0000-0000-000014560000}"/>
    <cellStyle name="Eingabe 3 4 6 9" xfId="36621" xr:uid="{00000000-0005-0000-0000-000015560000}"/>
    <cellStyle name="Eingabe 3 4 7" xfId="5797" xr:uid="{00000000-0005-0000-0000-000016560000}"/>
    <cellStyle name="Eingabe 3 4 7 10" xfId="42779" xr:uid="{00000000-0005-0000-0000-000017560000}"/>
    <cellStyle name="Eingabe 3 4 7 2" xfId="11325" xr:uid="{00000000-0005-0000-0000-000018560000}"/>
    <cellStyle name="Eingabe 3 4 7 3" xfId="15230" xr:uid="{00000000-0005-0000-0000-000019560000}"/>
    <cellStyle name="Eingabe 3 4 7 4" xfId="19324" xr:uid="{00000000-0005-0000-0000-00001A560000}"/>
    <cellStyle name="Eingabe 3 4 7 5" xfId="23252" xr:uid="{00000000-0005-0000-0000-00001B560000}"/>
    <cellStyle name="Eingabe 3 4 7 6" xfId="27278" xr:uid="{00000000-0005-0000-0000-00001C560000}"/>
    <cellStyle name="Eingabe 3 4 7 7" xfId="31267" xr:uid="{00000000-0005-0000-0000-00001D560000}"/>
    <cellStyle name="Eingabe 3 4 7 8" xfId="35098" xr:uid="{00000000-0005-0000-0000-00001E560000}"/>
    <cellStyle name="Eingabe 3 4 7 9" xfId="38989" xr:uid="{00000000-0005-0000-0000-00001F560000}"/>
    <cellStyle name="Eingabe 3 4 8" xfId="7792" xr:uid="{00000000-0005-0000-0000-000020560000}"/>
    <cellStyle name="Eingabe 3 4 9" xfId="7432" xr:uid="{00000000-0005-0000-0000-000021560000}"/>
    <cellStyle name="Eingabe 3 5" xfId="421" xr:uid="{00000000-0005-0000-0000-000022560000}"/>
    <cellStyle name="Eingabe 3 5 10" xfId="20069" xr:uid="{00000000-0005-0000-0000-000023560000}"/>
    <cellStyle name="Eingabe 3 5 2" xfId="2872" xr:uid="{00000000-0005-0000-0000-000024560000}"/>
    <cellStyle name="Eingabe 3 5 2 10" xfId="28381" xr:uid="{00000000-0005-0000-0000-000025560000}"/>
    <cellStyle name="Eingabe 3 5 2 11" xfId="32204" xr:uid="{00000000-0005-0000-0000-000026560000}"/>
    <cellStyle name="Eingabe 3 5 2 12" xfId="36111" xr:uid="{00000000-0005-0000-0000-000027560000}"/>
    <cellStyle name="Eingabe 3 5 2 13" xfId="39901" xr:uid="{00000000-0005-0000-0000-000028560000}"/>
    <cellStyle name="Eingabe 3 5 2 2" xfId="5173" xr:uid="{00000000-0005-0000-0000-000029560000}"/>
    <cellStyle name="Eingabe 3 5 2 2 10" xfId="42157" xr:uid="{00000000-0005-0000-0000-00002A560000}"/>
    <cellStyle name="Eingabe 3 5 2 2 2" xfId="10701" xr:uid="{00000000-0005-0000-0000-00002B560000}"/>
    <cellStyle name="Eingabe 3 5 2 2 3" xfId="14608" xr:uid="{00000000-0005-0000-0000-00002C560000}"/>
    <cellStyle name="Eingabe 3 5 2 2 4" xfId="18700" xr:uid="{00000000-0005-0000-0000-00002D560000}"/>
    <cellStyle name="Eingabe 3 5 2 2 5" xfId="22630" xr:uid="{00000000-0005-0000-0000-00002E560000}"/>
    <cellStyle name="Eingabe 3 5 2 2 6" xfId="26656" xr:uid="{00000000-0005-0000-0000-00002F560000}"/>
    <cellStyle name="Eingabe 3 5 2 2 7" xfId="30645" xr:uid="{00000000-0005-0000-0000-000030560000}"/>
    <cellStyle name="Eingabe 3 5 2 2 8" xfId="34476" xr:uid="{00000000-0005-0000-0000-000031560000}"/>
    <cellStyle name="Eingabe 3 5 2 2 9" xfId="38367" xr:uid="{00000000-0005-0000-0000-000032560000}"/>
    <cellStyle name="Eingabe 3 5 2 3" xfId="4545" xr:uid="{00000000-0005-0000-0000-000033560000}"/>
    <cellStyle name="Eingabe 3 5 2 3 10" xfId="41529" xr:uid="{00000000-0005-0000-0000-000034560000}"/>
    <cellStyle name="Eingabe 3 5 2 3 2" xfId="10073" xr:uid="{00000000-0005-0000-0000-000035560000}"/>
    <cellStyle name="Eingabe 3 5 2 3 3" xfId="13980" xr:uid="{00000000-0005-0000-0000-000036560000}"/>
    <cellStyle name="Eingabe 3 5 2 3 4" xfId="18072" xr:uid="{00000000-0005-0000-0000-000037560000}"/>
    <cellStyle name="Eingabe 3 5 2 3 5" xfId="22002" xr:uid="{00000000-0005-0000-0000-000038560000}"/>
    <cellStyle name="Eingabe 3 5 2 3 6" xfId="26028" xr:uid="{00000000-0005-0000-0000-000039560000}"/>
    <cellStyle name="Eingabe 3 5 2 3 7" xfId="30017" xr:uid="{00000000-0005-0000-0000-00003A560000}"/>
    <cellStyle name="Eingabe 3 5 2 3 8" xfId="33848" xr:uid="{00000000-0005-0000-0000-00003B560000}"/>
    <cellStyle name="Eingabe 3 5 2 3 9" xfId="37739" xr:uid="{00000000-0005-0000-0000-00003C560000}"/>
    <cellStyle name="Eingabe 3 5 2 4" xfId="6254" xr:uid="{00000000-0005-0000-0000-00003D560000}"/>
    <cellStyle name="Eingabe 3 5 2 4 10" xfId="43232" xr:uid="{00000000-0005-0000-0000-00003E560000}"/>
    <cellStyle name="Eingabe 3 5 2 4 2" xfId="11783" xr:uid="{00000000-0005-0000-0000-00003F560000}"/>
    <cellStyle name="Eingabe 3 5 2 4 3" xfId="15687" xr:uid="{00000000-0005-0000-0000-000040560000}"/>
    <cellStyle name="Eingabe 3 5 2 4 4" xfId="19781" xr:uid="{00000000-0005-0000-0000-000041560000}"/>
    <cellStyle name="Eingabe 3 5 2 4 5" xfId="23708" xr:uid="{00000000-0005-0000-0000-000042560000}"/>
    <cellStyle name="Eingabe 3 5 2 4 6" xfId="27735" xr:uid="{00000000-0005-0000-0000-000043560000}"/>
    <cellStyle name="Eingabe 3 5 2 4 7" xfId="31720" xr:uid="{00000000-0005-0000-0000-000044560000}"/>
    <cellStyle name="Eingabe 3 5 2 4 8" xfId="35553" xr:uid="{00000000-0005-0000-0000-000045560000}"/>
    <cellStyle name="Eingabe 3 5 2 4 9" xfId="39442" xr:uid="{00000000-0005-0000-0000-000046560000}"/>
    <cellStyle name="Eingabe 3 5 2 5" xfId="8407" xr:uid="{00000000-0005-0000-0000-000047560000}"/>
    <cellStyle name="Eingabe 3 5 2 6" xfId="12323" xr:uid="{00000000-0005-0000-0000-000048560000}"/>
    <cellStyle name="Eingabe 3 5 2 7" xfId="16416" xr:uid="{00000000-0005-0000-0000-000049560000}"/>
    <cellStyle name="Eingabe 3 5 2 8" xfId="20359" xr:uid="{00000000-0005-0000-0000-00004A560000}"/>
    <cellStyle name="Eingabe 3 5 2 9" xfId="24377" xr:uid="{00000000-0005-0000-0000-00004B560000}"/>
    <cellStyle name="Eingabe 3 5 3" xfId="3817" xr:uid="{00000000-0005-0000-0000-00004C560000}"/>
    <cellStyle name="Eingabe 3 5 3 10" xfId="40801" xr:uid="{00000000-0005-0000-0000-00004D560000}"/>
    <cellStyle name="Eingabe 3 5 3 2" xfId="9345" xr:uid="{00000000-0005-0000-0000-00004E560000}"/>
    <cellStyle name="Eingabe 3 5 3 3" xfId="13252" xr:uid="{00000000-0005-0000-0000-00004F560000}"/>
    <cellStyle name="Eingabe 3 5 3 4" xfId="17344" xr:uid="{00000000-0005-0000-0000-000050560000}"/>
    <cellStyle name="Eingabe 3 5 3 5" xfId="21274" xr:uid="{00000000-0005-0000-0000-000051560000}"/>
    <cellStyle name="Eingabe 3 5 3 6" xfId="25300" xr:uid="{00000000-0005-0000-0000-000052560000}"/>
    <cellStyle name="Eingabe 3 5 3 7" xfId="29289" xr:uid="{00000000-0005-0000-0000-000053560000}"/>
    <cellStyle name="Eingabe 3 5 3 8" xfId="33120" xr:uid="{00000000-0005-0000-0000-000054560000}"/>
    <cellStyle name="Eingabe 3 5 3 9" xfId="37011" xr:uid="{00000000-0005-0000-0000-000055560000}"/>
    <cellStyle name="Eingabe 3 5 4" xfId="4137" xr:uid="{00000000-0005-0000-0000-000056560000}"/>
    <cellStyle name="Eingabe 3 5 4 10" xfId="41121" xr:uid="{00000000-0005-0000-0000-000057560000}"/>
    <cellStyle name="Eingabe 3 5 4 2" xfId="9665" xr:uid="{00000000-0005-0000-0000-000058560000}"/>
    <cellStyle name="Eingabe 3 5 4 3" xfId="13572" xr:uid="{00000000-0005-0000-0000-000059560000}"/>
    <cellStyle name="Eingabe 3 5 4 4" xfId="17664" xr:uid="{00000000-0005-0000-0000-00005A560000}"/>
    <cellStyle name="Eingabe 3 5 4 5" xfId="21594" xr:uid="{00000000-0005-0000-0000-00005B560000}"/>
    <cellStyle name="Eingabe 3 5 4 6" xfId="25620" xr:uid="{00000000-0005-0000-0000-00005C560000}"/>
    <cellStyle name="Eingabe 3 5 4 7" xfId="29609" xr:uid="{00000000-0005-0000-0000-00005D560000}"/>
    <cellStyle name="Eingabe 3 5 4 8" xfId="33440" xr:uid="{00000000-0005-0000-0000-00005E560000}"/>
    <cellStyle name="Eingabe 3 5 4 9" xfId="37331" xr:uid="{00000000-0005-0000-0000-00005F560000}"/>
    <cellStyle name="Eingabe 3 5 5" xfId="3384" xr:uid="{00000000-0005-0000-0000-000060560000}"/>
    <cellStyle name="Eingabe 3 5 5 10" xfId="40413" xr:uid="{00000000-0005-0000-0000-000061560000}"/>
    <cellStyle name="Eingabe 3 5 5 2" xfId="8919" xr:uid="{00000000-0005-0000-0000-000062560000}"/>
    <cellStyle name="Eingabe 3 5 5 3" xfId="12835" xr:uid="{00000000-0005-0000-0000-000063560000}"/>
    <cellStyle name="Eingabe 3 5 5 4" xfId="16928" xr:uid="{00000000-0005-0000-0000-000064560000}"/>
    <cellStyle name="Eingabe 3 5 5 5" xfId="20871" xr:uid="{00000000-0005-0000-0000-000065560000}"/>
    <cellStyle name="Eingabe 3 5 5 6" xfId="24889" xr:uid="{00000000-0005-0000-0000-000066560000}"/>
    <cellStyle name="Eingabe 3 5 5 7" xfId="28893" xr:uid="{00000000-0005-0000-0000-000067560000}"/>
    <cellStyle name="Eingabe 3 5 5 8" xfId="32716" xr:uid="{00000000-0005-0000-0000-000068560000}"/>
    <cellStyle name="Eingabe 3 5 5 9" xfId="36623" xr:uid="{00000000-0005-0000-0000-000069560000}"/>
    <cellStyle name="Eingabe 3 5 6" xfId="5799" xr:uid="{00000000-0005-0000-0000-00006A560000}"/>
    <cellStyle name="Eingabe 3 5 6 10" xfId="42781" xr:uid="{00000000-0005-0000-0000-00006B560000}"/>
    <cellStyle name="Eingabe 3 5 6 2" xfId="11327" xr:uid="{00000000-0005-0000-0000-00006C560000}"/>
    <cellStyle name="Eingabe 3 5 6 3" xfId="15232" xr:uid="{00000000-0005-0000-0000-00006D560000}"/>
    <cellStyle name="Eingabe 3 5 6 4" xfId="19326" xr:uid="{00000000-0005-0000-0000-00006E560000}"/>
    <cellStyle name="Eingabe 3 5 6 5" xfId="23254" xr:uid="{00000000-0005-0000-0000-00006F560000}"/>
    <cellStyle name="Eingabe 3 5 6 6" xfId="27280" xr:uid="{00000000-0005-0000-0000-000070560000}"/>
    <cellStyle name="Eingabe 3 5 6 7" xfId="31269" xr:uid="{00000000-0005-0000-0000-000071560000}"/>
    <cellStyle name="Eingabe 3 5 6 8" xfId="35100" xr:uid="{00000000-0005-0000-0000-000072560000}"/>
    <cellStyle name="Eingabe 3 5 6 9" xfId="38991" xr:uid="{00000000-0005-0000-0000-000073560000}"/>
    <cellStyle name="Eingabe 3 5 7" xfId="7790" xr:uid="{00000000-0005-0000-0000-000074560000}"/>
    <cellStyle name="Eingabe 3 5 8" xfId="7431" xr:uid="{00000000-0005-0000-0000-000075560000}"/>
    <cellStyle name="Eingabe 3 5 9" xfId="6713" xr:uid="{00000000-0005-0000-0000-000076560000}"/>
    <cellStyle name="Eingabe 3 6" xfId="2865" xr:uid="{00000000-0005-0000-0000-000077560000}"/>
    <cellStyle name="Eingabe 3 6 10" xfId="28374" xr:uid="{00000000-0005-0000-0000-000078560000}"/>
    <cellStyle name="Eingabe 3 6 11" xfId="32197" xr:uid="{00000000-0005-0000-0000-000079560000}"/>
    <cellStyle name="Eingabe 3 6 12" xfId="36104" xr:uid="{00000000-0005-0000-0000-00007A560000}"/>
    <cellStyle name="Eingabe 3 6 13" xfId="39894" xr:uid="{00000000-0005-0000-0000-00007B560000}"/>
    <cellStyle name="Eingabe 3 6 2" xfId="5166" xr:uid="{00000000-0005-0000-0000-00007C560000}"/>
    <cellStyle name="Eingabe 3 6 2 10" xfId="42150" xr:uid="{00000000-0005-0000-0000-00007D560000}"/>
    <cellStyle name="Eingabe 3 6 2 2" xfId="10694" xr:uid="{00000000-0005-0000-0000-00007E560000}"/>
    <cellStyle name="Eingabe 3 6 2 3" xfId="14601" xr:uid="{00000000-0005-0000-0000-00007F560000}"/>
    <cellStyle name="Eingabe 3 6 2 4" xfId="18693" xr:uid="{00000000-0005-0000-0000-000080560000}"/>
    <cellStyle name="Eingabe 3 6 2 5" xfId="22623" xr:uid="{00000000-0005-0000-0000-000081560000}"/>
    <cellStyle name="Eingabe 3 6 2 6" xfId="26649" xr:uid="{00000000-0005-0000-0000-000082560000}"/>
    <cellStyle name="Eingabe 3 6 2 7" xfId="30638" xr:uid="{00000000-0005-0000-0000-000083560000}"/>
    <cellStyle name="Eingabe 3 6 2 8" xfId="34469" xr:uid="{00000000-0005-0000-0000-000084560000}"/>
    <cellStyle name="Eingabe 3 6 2 9" xfId="38360" xr:uid="{00000000-0005-0000-0000-000085560000}"/>
    <cellStyle name="Eingabe 3 6 3" xfId="4538" xr:uid="{00000000-0005-0000-0000-000086560000}"/>
    <cellStyle name="Eingabe 3 6 3 10" xfId="41522" xr:uid="{00000000-0005-0000-0000-000087560000}"/>
    <cellStyle name="Eingabe 3 6 3 2" xfId="10066" xr:uid="{00000000-0005-0000-0000-000088560000}"/>
    <cellStyle name="Eingabe 3 6 3 3" xfId="13973" xr:uid="{00000000-0005-0000-0000-000089560000}"/>
    <cellStyle name="Eingabe 3 6 3 4" xfId="18065" xr:uid="{00000000-0005-0000-0000-00008A560000}"/>
    <cellStyle name="Eingabe 3 6 3 5" xfId="21995" xr:uid="{00000000-0005-0000-0000-00008B560000}"/>
    <cellStyle name="Eingabe 3 6 3 6" xfId="26021" xr:uid="{00000000-0005-0000-0000-00008C560000}"/>
    <cellStyle name="Eingabe 3 6 3 7" xfId="30010" xr:uid="{00000000-0005-0000-0000-00008D560000}"/>
    <cellStyle name="Eingabe 3 6 3 8" xfId="33841" xr:uid="{00000000-0005-0000-0000-00008E560000}"/>
    <cellStyle name="Eingabe 3 6 3 9" xfId="37732" xr:uid="{00000000-0005-0000-0000-00008F560000}"/>
    <cellStyle name="Eingabe 3 6 4" xfId="6247" xr:uid="{00000000-0005-0000-0000-000090560000}"/>
    <cellStyle name="Eingabe 3 6 4 10" xfId="43225" xr:uid="{00000000-0005-0000-0000-000091560000}"/>
    <cellStyle name="Eingabe 3 6 4 2" xfId="11776" xr:uid="{00000000-0005-0000-0000-000092560000}"/>
    <cellStyle name="Eingabe 3 6 4 3" xfId="15680" xr:uid="{00000000-0005-0000-0000-000093560000}"/>
    <cellStyle name="Eingabe 3 6 4 4" xfId="19774" xr:uid="{00000000-0005-0000-0000-000094560000}"/>
    <cellStyle name="Eingabe 3 6 4 5" xfId="23701" xr:uid="{00000000-0005-0000-0000-000095560000}"/>
    <cellStyle name="Eingabe 3 6 4 6" xfId="27728" xr:uid="{00000000-0005-0000-0000-000096560000}"/>
    <cellStyle name="Eingabe 3 6 4 7" xfId="31713" xr:uid="{00000000-0005-0000-0000-000097560000}"/>
    <cellStyle name="Eingabe 3 6 4 8" xfId="35546" xr:uid="{00000000-0005-0000-0000-000098560000}"/>
    <cellStyle name="Eingabe 3 6 4 9" xfId="39435" xr:uid="{00000000-0005-0000-0000-000099560000}"/>
    <cellStyle name="Eingabe 3 6 5" xfId="8400" xr:uid="{00000000-0005-0000-0000-00009A560000}"/>
    <cellStyle name="Eingabe 3 6 6" xfId="12316" xr:uid="{00000000-0005-0000-0000-00009B560000}"/>
    <cellStyle name="Eingabe 3 6 7" xfId="16409" xr:uid="{00000000-0005-0000-0000-00009C560000}"/>
    <cellStyle name="Eingabe 3 6 8" xfId="20352" xr:uid="{00000000-0005-0000-0000-00009D560000}"/>
    <cellStyle name="Eingabe 3 6 9" xfId="24370" xr:uid="{00000000-0005-0000-0000-00009E560000}"/>
    <cellStyle name="Eingabe 3 7" xfId="3810" xr:uid="{00000000-0005-0000-0000-00009F560000}"/>
    <cellStyle name="Eingabe 3 7 10" xfId="40794" xr:uid="{00000000-0005-0000-0000-0000A0560000}"/>
    <cellStyle name="Eingabe 3 7 2" xfId="9338" xr:uid="{00000000-0005-0000-0000-0000A1560000}"/>
    <cellStyle name="Eingabe 3 7 3" xfId="13245" xr:uid="{00000000-0005-0000-0000-0000A2560000}"/>
    <cellStyle name="Eingabe 3 7 4" xfId="17337" xr:uid="{00000000-0005-0000-0000-0000A3560000}"/>
    <cellStyle name="Eingabe 3 7 5" xfId="21267" xr:uid="{00000000-0005-0000-0000-0000A4560000}"/>
    <cellStyle name="Eingabe 3 7 6" xfId="25293" xr:uid="{00000000-0005-0000-0000-0000A5560000}"/>
    <cellStyle name="Eingabe 3 7 7" xfId="29282" xr:uid="{00000000-0005-0000-0000-0000A6560000}"/>
    <cellStyle name="Eingabe 3 7 8" xfId="33113" xr:uid="{00000000-0005-0000-0000-0000A7560000}"/>
    <cellStyle name="Eingabe 3 7 9" xfId="37004" xr:uid="{00000000-0005-0000-0000-0000A8560000}"/>
    <cellStyle name="Eingabe 3 8" xfId="4144" xr:uid="{00000000-0005-0000-0000-0000A9560000}"/>
    <cellStyle name="Eingabe 3 8 10" xfId="41128" xr:uid="{00000000-0005-0000-0000-0000AA560000}"/>
    <cellStyle name="Eingabe 3 8 2" xfId="9672" xr:uid="{00000000-0005-0000-0000-0000AB560000}"/>
    <cellStyle name="Eingabe 3 8 3" xfId="13579" xr:uid="{00000000-0005-0000-0000-0000AC560000}"/>
    <cellStyle name="Eingabe 3 8 4" xfId="17671" xr:uid="{00000000-0005-0000-0000-0000AD560000}"/>
    <cellStyle name="Eingabe 3 8 5" xfId="21601" xr:uid="{00000000-0005-0000-0000-0000AE560000}"/>
    <cellStyle name="Eingabe 3 8 6" xfId="25627" xr:uid="{00000000-0005-0000-0000-0000AF560000}"/>
    <cellStyle name="Eingabe 3 8 7" xfId="29616" xr:uid="{00000000-0005-0000-0000-0000B0560000}"/>
    <cellStyle name="Eingabe 3 8 8" xfId="33447" xr:uid="{00000000-0005-0000-0000-0000B1560000}"/>
    <cellStyle name="Eingabe 3 8 9" xfId="37338" xr:uid="{00000000-0005-0000-0000-0000B2560000}"/>
    <cellStyle name="Eingabe 3 9" xfId="3377" xr:uid="{00000000-0005-0000-0000-0000B3560000}"/>
    <cellStyle name="Eingabe 3 9 10" xfId="40406" xr:uid="{00000000-0005-0000-0000-0000B4560000}"/>
    <cellStyle name="Eingabe 3 9 2" xfId="8912" xr:uid="{00000000-0005-0000-0000-0000B5560000}"/>
    <cellStyle name="Eingabe 3 9 3" xfId="12828" xr:uid="{00000000-0005-0000-0000-0000B6560000}"/>
    <cellStyle name="Eingabe 3 9 4" xfId="16921" xr:uid="{00000000-0005-0000-0000-0000B7560000}"/>
    <cellStyle name="Eingabe 3 9 5" xfId="20864" xr:uid="{00000000-0005-0000-0000-0000B8560000}"/>
    <cellStyle name="Eingabe 3 9 6" xfId="24882" xr:uid="{00000000-0005-0000-0000-0000B9560000}"/>
    <cellStyle name="Eingabe 3 9 7" xfId="28886" xr:uid="{00000000-0005-0000-0000-0000BA560000}"/>
    <cellStyle name="Eingabe 3 9 8" xfId="32709" xr:uid="{00000000-0005-0000-0000-0000BB560000}"/>
    <cellStyle name="Eingabe 3 9 9" xfId="36616" xr:uid="{00000000-0005-0000-0000-0000BC560000}"/>
    <cellStyle name="Eingabe 4" xfId="422" xr:uid="{00000000-0005-0000-0000-0000BD560000}"/>
    <cellStyle name="Eingabe 4 10" xfId="5800" xr:uid="{00000000-0005-0000-0000-0000BE560000}"/>
    <cellStyle name="Eingabe 4 10 10" xfId="42782" xr:uid="{00000000-0005-0000-0000-0000BF560000}"/>
    <cellStyle name="Eingabe 4 10 2" xfId="11328" xr:uid="{00000000-0005-0000-0000-0000C0560000}"/>
    <cellStyle name="Eingabe 4 10 3" xfId="15233" xr:uid="{00000000-0005-0000-0000-0000C1560000}"/>
    <cellStyle name="Eingabe 4 10 4" xfId="19327" xr:uid="{00000000-0005-0000-0000-0000C2560000}"/>
    <cellStyle name="Eingabe 4 10 5" xfId="23255" xr:uid="{00000000-0005-0000-0000-0000C3560000}"/>
    <cellStyle name="Eingabe 4 10 6" xfId="27281" xr:uid="{00000000-0005-0000-0000-0000C4560000}"/>
    <cellStyle name="Eingabe 4 10 7" xfId="31270" xr:uid="{00000000-0005-0000-0000-0000C5560000}"/>
    <cellStyle name="Eingabe 4 10 8" xfId="35101" xr:uid="{00000000-0005-0000-0000-0000C6560000}"/>
    <cellStyle name="Eingabe 4 10 9" xfId="38992" xr:uid="{00000000-0005-0000-0000-0000C7560000}"/>
    <cellStyle name="Eingabe 4 11" xfId="7789" xr:uid="{00000000-0005-0000-0000-0000C8560000}"/>
    <cellStyle name="Eingabe 4 12" xfId="7387" xr:uid="{00000000-0005-0000-0000-0000C9560000}"/>
    <cellStyle name="Eingabe 4 13" xfId="6714" xr:uid="{00000000-0005-0000-0000-0000CA560000}"/>
    <cellStyle name="Eingabe 4 14" xfId="20068" xr:uid="{00000000-0005-0000-0000-0000CB560000}"/>
    <cellStyle name="Eingabe 4 2" xfId="423" xr:uid="{00000000-0005-0000-0000-0000CC560000}"/>
    <cellStyle name="Eingabe 4 2 10" xfId="6715" xr:uid="{00000000-0005-0000-0000-0000CD560000}"/>
    <cellStyle name="Eingabe 4 2 11" xfId="20067" xr:uid="{00000000-0005-0000-0000-0000CE560000}"/>
    <cellStyle name="Eingabe 4 2 2" xfId="424" xr:uid="{00000000-0005-0000-0000-0000CF560000}"/>
    <cellStyle name="Eingabe 4 2 2 10" xfId="20066" xr:uid="{00000000-0005-0000-0000-0000D0560000}"/>
    <cellStyle name="Eingabe 4 2 2 2" xfId="2875" xr:uid="{00000000-0005-0000-0000-0000D1560000}"/>
    <cellStyle name="Eingabe 4 2 2 2 10" xfId="28384" xr:uid="{00000000-0005-0000-0000-0000D2560000}"/>
    <cellStyle name="Eingabe 4 2 2 2 11" xfId="32207" xr:uid="{00000000-0005-0000-0000-0000D3560000}"/>
    <cellStyle name="Eingabe 4 2 2 2 12" xfId="36114" xr:uid="{00000000-0005-0000-0000-0000D4560000}"/>
    <cellStyle name="Eingabe 4 2 2 2 13" xfId="39904" xr:uid="{00000000-0005-0000-0000-0000D5560000}"/>
    <cellStyle name="Eingabe 4 2 2 2 2" xfId="5176" xr:uid="{00000000-0005-0000-0000-0000D6560000}"/>
    <cellStyle name="Eingabe 4 2 2 2 2 10" xfId="42160" xr:uid="{00000000-0005-0000-0000-0000D7560000}"/>
    <cellStyle name="Eingabe 4 2 2 2 2 2" xfId="10704" xr:uid="{00000000-0005-0000-0000-0000D8560000}"/>
    <cellStyle name="Eingabe 4 2 2 2 2 3" xfId="14611" xr:uid="{00000000-0005-0000-0000-0000D9560000}"/>
    <cellStyle name="Eingabe 4 2 2 2 2 4" xfId="18703" xr:uid="{00000000-0005-0000-0000-0000DA560000}"/>
    <cellStyle name="Eingabe 4 2 2 2 2 5" xfId="22633" xr:uid="{00000000-0005-0000-0000-0000DB560000}"/>
    <cellStyle name="Eingabe 4 2 2 2 2 6" xfId="26659" xr:uid="{00000000-0005-0000-0000-0000DC560000}"/>
    <cellStyle name="Eingabe 4 2 2 2 2 7" xfId="30648" xr:uid="{00000000-0005-0000-0000-0000DD560000}"/>
    <cellStyle name="Eingabe 4 2 2 2 2 8" xfId="34479" xr:uid="{00000000-0005-0000-0000-0000DE560000}"/>
    <cellStyle name="Eingabe 4 2 2 2 2 9" xfId="38370" xr:uid="{00000000-0005-0000-0000-0000DF560000}"/>
    <cellStyle name="Eingabe 4 2 2 2 3" xfId="4548" xr:uid="{00000000-0005-0000-0000-0000E0560000}"/>
    <cellStyle name="Eingabe 4 2 2 2 3 10" xfId="41532" xr:uid="{00000000-0005-0000-0000-0000E1560000}"/>
    <cellStyle name="Eingabe 4 2 2 2 3 2" xfId="10076" xr:uid="{00000000-0005-0000-0000-0000E2560000}"/>
    <cellStyle name="Eingabe 4 2 2 2 3 3" xfId="13983" xr:uid="{00000000-0005-0000-0000-0000E3560000}"/>
    <cellStyle name="Eingabe 4 2 2 2 3 4" xfId="18075" xr:uid="{00000000-0005-0000-0000-0000E4560000}"/>
    <cellStyle name="Eingabe 4 2 2 2 3 5" xfId="22005" xr:uid="{00000000-0005-0000-0000-0000E5560000}"/>
    <cellStyle name="Eingabe 4 2 2 2 3 6" xfId="26031" xr:uid="{00000000-0005-0000-0000-0000E6560000}"/>
    <cellStyle name="Eingabe 4 2 2 2 3 7" xfId="30020" xr:uid="{00000000-0005-0000-0000-0000E7560000}"/>
    <cellStyle name="Eingabe 4 2 2 2 3 8" xfId="33851" xr:uid="{00000000-0005-0000-0000-0000E8560000}"/>
    <cellStyle name="Eingabe 4 2 2 2 3 9" xfId="37742" xr:uid="{00000000-0005-0000-0000-0000E9560000}"/>
    <cellStyle name="Eingabe 4 2 2 2 4" xfId="6257" xr:uid="{00000000-0005-0000-0000-0000EA560000}"/>
    <cellStyle name="Eingabe 4 2 2 2 4 10" xfId="43235" xr:uid="{00000000-0005-0000-0000-0000EB560000}"/>
    <cellStyle name="Eingabe 4 2 2 2 4 2" xfId="11786" xr:uid="{00000000-0005-0000-0000-0000EC560000}"/>
    <cellStyle name="Eingabe 4 2 2 2 4 3" xfId="15690" xr:uid="{00000000-0005-0000-0000-0000ED560000}"/>
    <cellStyle name="Eingabe 4 2 2 2 4 4" xfId="19784" xr:uid="{00000000-0005-0000-0000-0000EE560000}"/>
    <cellStyle name="Eingabe 4 2 2 2 4 5" xfId="23711" xr:uid="{00000000-0005-0000-0000-0000EF560000}"/>
    <cellStyle name="Eingabe 4 2 2 2 4 6" xfId="27738" xr:uid="{00000000-0005-0000-0000-0000F0560000}"/>
    <cellStyle name="Eingabe 4 2 2 2 4 7" xfId="31723" xr:uid="{00000000-0005-0000-0000-0000F1560000}"/>
    <cellStyle name="Eingabe 4 2 2 2 4 8" xfId="35556" xr:uid="{00000000-0005-0000-0000-0000F2560000}"/>
    <cellStyle name="Eingabe 4 2 2 2 4 9" xfId="39445" xr:uid="{00000000-0005-0000-0000-0000F3560000}"/>
    <cellStyle name="Eingabe 4 2 2 2 5" xfId="8410" xr:uid="{00000000-0005-0000-0000-0000F4560000}"/>
    <cellStyle name="Eingabe 4 2 2 2 6" xfId="12326" xr:uid="{00000000-0005-0000-0000-0000F5560000}"/>
    <cellStyle name="Eingabe 4 2 2 2 7" xfId="16419" xr:uid="{00000000-0005-0000-0000-0000F6560000}"/>
    <cellStyle name="Eingabe 4 2 2 2 8" xfId="20362" xr:uid="{00000000-0005-0000-0000-0000F7560000}"/>
    <cellStyle name="Eingabe 4 2 2 2 9" xfId="24380" xr:uid="{00000000-0005-0000-0000-0000F8560000}"/>
    <cellStyle name="Eingabe 4 2 2 3" xfId="3820" xr:uid="{00000000-0005-0000-0000-0000F9560000}"/>
    <cellStyle name="Eingabe 4 2 2 3 10" xfId="40804" xr:uid="{00000000-0005-0000-0000-0000FA560000}"/>
    <cellStyle name="Eingabe 4 2 2 3 2" xfId="9348" xr:uid="{00000000-0005-0000-0000-0000FB560000}"/>
    <cellStyle name="Eingabe 4 2 2 3 3" xfId="13255" xr:uid="{00000000-0005-0000-0000-0000FC560000}"/>
    <cellStyle name="Eingabe 4 2 2 3 4" xfId="17347" xr:uid="{00000000-0005-0000-0000-0000FD560000}"/>
    <cellStyle name="Eingabe 4 2 2 3 5" xfId="21277" xr:uid="{00000000-0005-0000-0000-0000FE560000}"/>
    <cellStyle name="Eingabe 4 2 2 3 6" xfId="25303" xr:uid="{00000000-0005-0000-0000-0000FF560000}"/>
    <cellStyle name="Eingabe 4 2 2 3 7" xfId="29292" xr:uid="{00000000-0005-0000-0000-000000570000}"/>
    <cellStyle name="Eingabe 4 2 2 3 8" xfId="33123" xr:uid="{00000000-0005-0000-0000-000001570000}"/>
    <cellStyle name="Eingabe 4 2 2 3 9" xfId="37014" xr:uid="{00000000-0005-0000-0000-000002570000}"/>
    <cellStyle name="Eingabe 4 2 2 4" xfId="4134" xr:uid="{00000000-0005-0000-0000-000003570000}"/>
    <cellStyle name="Eingabe 4 2 2 4 10" xfId="41118" xr:uid="{00000000-0005-0000-0000-000004570000}"/>
    <cellStyle name="Eingabe 4 2 2 4 2" xfId="9662" xr:uid="{00000000-0005-0000-0000-000005570000}"/>
    <cellStyle name="Eingabe 4 2 2 4 3" xfId="13569" xr:uid="{00000000-0005-0000-0000-000006570000}"/>
    <cellStyle name="Eingabe 4 2 2 4 4" xfId="17661" xr:uid="{00000000-0005-0000-0000-000007570000}"/>
    <cellStyle name="Eingabe 4 2 2 4 5" xfId="21591" xr:uid="{00000000-0005-0000-0000-000008570000}"/>
    <cellStyle name="Eingabe 4 2 2 4 6" xfId="25617" xr:uid="{00000000-0005-0000-0000-000009570000}"/>
    <cellStyle name="Eingabe 4 2 2 4 7" xfId="29606" xr:uid="{00000000-0005-0000-0000-00000A570000}"/>
    <cellStyle name="Eingabe 4 2 2 4 8" xfId="33437" xr:uid="{00000000-0005-0000-0000-00000B570000}"/>
    <cellStyle name="Eingabe 4 2 2 4 9" xfId="37328" xr:uid="{00000000-0005-0000-0000-00000C570000}"/>
    <cellStyle name="Eingabe 4 2 2 5" xfId="3387" xr:uid="{00000000-0005-0000-0000-00000D570000}"/>
    <cellStyle name="Eingabe 4 2 2 5 10" xfId="40416" xr:uid="{00000000-0005-0000-0000-00000E570000}"/>
    <cellStyle name="Eingabe 4 2 2 5 2" xfId="8922" xr:uid="{00000000-0005-0000-0000-00000F570000}"/>
    <cellStyle name="Eingabe 4 2 2 5 3" xfId="12838" xr:uid="{00000000-0005-0000-0000-000010570000}"/>
    <cellStyle name="Eingabe 4 2 2 5 4" xfId="16931" xr:uid="{00000000-0005-0000-0000-000011570000}"/>
    <cellStyle name="Eingabe 4 2 2 5 5" xfId="20874" xr:uid="{00000000-0005-0000-0000-000012570000}"/>
    <cellStyle name="Eingabe 4 2 2 5 6" xfId="24892" xr:uid="{00000000-0005-0000-0000-000013570000}"/>
    <cellStyle name="Eingabe 4 2 2 5 7" xfId="28896" xr:uid="{00000000-0005-0000-0000-000014570000}"/>
    <cellStyle name="Eingabe 4 2 2 5 8" xfId="32719" xr:uid="{00000000-0005-0000-0000-000015570000}"/>
    <cellStyle name="Eingabe 4 2 2 5 9" xfId="36626" xr:uid="{00000000-0005-0000-0000-000016570000}"/>
    <cellStyle name="Eingabe 4 2 2 6" xfId="5802" xr:uid="{00000000-0005-0000-0000-000017570000}"/>
    <cellStyle name="Eingabe 4 2 2 6 10" xfId="42784" xr:uid="{00000000-0005-0000-0000-000018570000}"/>
    <cellStyle name="Eingabe 4 2 2 6 2" xfId="11330" xr:uid="{00000000-0005-0000-0000-000019570000}"/>
    <cellStyle name="Eingabe 4 2 2 6 3" xfId="15235" xr:uid="{00000000-0005-0000-0000-00001A570000}"/>
    <cellStyle name="Eingabe 4 2 2 6 4" xfId="19329" xr:uid="{00000000-0005-0000-0000-00001B570000}"/>
    <cellStyle name="Eingabe 4 2 2 6 5" xfId="23257" xr:uid="{00000000-0005-0000-0000-00001C570000}"/>
    <cellStyle name="Eingabe 4 2 2 6 6" xfId="27283" xr:uid="{00000000-0005-0000-0000-00001D570000}"/>
    <cellStyle name="Eingabe 4 2 2 6 7" xfId="31272" xr:uid="{00000000-0005-0000-0000-00001E570000}"/>
    <cellStyle name="Eingabe 4 2 2 6 8" xfId="35103" xr:uid="{00000000-0005-0000-0000-00001F570000}"/>
    <cellStyle name="Eingabe 4 2 2 6 9" xfId="38994" xr:uid="{00000000-0005-0000-0000-000020570000}"/>
    <cellStyle name="Eingabe 4 2 2 7" xfId="7787" xr:uid="{00000000-0005-0000-0000-000021570000}"/>
    <cellStyle name="Eingabe 4 2 2 8" xfId="7386" xr:uid="{00000000-0005-0000-0000-000022570000}"/>
    <cellStyle name="Eingabe 4 2 2 9" xfId="6716" xr:uid="{00000000-0005-0000-0000-000023570000}"/>
    <cellStyle name="Eingabe 4 2 3" xfId="2874" xr:uid="{00000000-0005-0000-0000-000024570000}"/>
    <cellStyle name="Eingabe 4 2 3 10" xfId="28383" xr:uid="{00000000-0005-0000-0000-000025570000}"/>
    <cellStyle name="Eingabe 4 2 3 11" xfId="32206" xr:uid="{00000000-0005-0000-0000-000026570000}"/>
    <cellStyle name="Eingabe 4 2 3 12" xfId="36113" xr:uid="{00000000-0005-0000-0000-000027570000}"/>
    <cellStyle name="Eingabe 4 2 3 13" xfId="39903" xr:uid="{00000000-0005-0000-0000-000028570000}"/>
    <cellStyle name="Eingabe 4 2 3 2" xfId="5175" xr:uid="{00000000-0005-0000-0000-000029570000}"/>
    <cellStyle name="Eingabe 4 2 3 2 10" xfId="42159" xr:uid="{00000000-0005-0000-0000-00002A570000}"/>
    <cellStyle name="Eingabe 4 2 3 2 2" xfId="10703" xr:uid="{00000000-0005-0000-0000-00002B570000}"/>
    <cellStyle name="Eingabe 4 2 3 2 3" xfId="14610" xr:uid="{00000000-0005-0000-0000-00002C570000}"/>
    <cellStyle name="Eingabe 4 2 3 2 4" xfId="18702" xr:uid="{00000000-0005-0000-0000-00002D570000}"/>
    <cellStyle name="Eingabe 4 2 3 2 5" xfId="22632" xr:uid="{00000000-0005-0000-0000-00002E570000}"/>
    <cellStyle name="Eingabe 4 2 3 2 6" xfId="26658" xr:uid="{00000000-0005-0000-0000-00002F570000}"/>
    <cellStyle name="Eingabe 4 2 3 2 7" xfId="30647" xr:uid="{00000000-0005-0000-0000-000030570000}"/>
    <cellStyle name="Eingabe 4 2 3 2 8" xfId="34478" xr:uid="{00000000-0005-0000-0000-000031570000}"/>
    <cellStyle name="Eingabe 4 2 3 2 9" xfId="38369" xr:uid="{00000000-0005-0000-0000-000032570000}"/>
    <cellStyle name="Eingabe 4 2 3 3" xfId="4547" xr:uid="{00000000-0005-0000-0000-000033570000}"/>
    <cellStyle name="Eingabe 4 2 3 3 10" xfId="41531" xr:uid="{00000000-0005-0000-0000-000034570000}"/>
    <cellStyle name="Eingabe 4 2 3 3 2" xfId="10075" xr:uid="{00000000-0005-0000-0000-000035570000}"/>
    <cellStyle name="Eingabe 4 2 3 3 3" xfId="13982" xr:uid="{00000000-0005-0000-0000-000036570000}"/>
    <cellStyle name="Eingabe 4 2 3 3 4" xfId="18074" xr:uid="{00000000-0005-0000-0000-000037570000}"/>
    <cellStyle name="Eingabe 4 2 3 3 5" xfId="22004" xr:uid="{00000000-0005-0000-0000-000038570000}"/>
    <cellStyle name="Eingabe 4 2 3 3 6" xfId="26030" xr:uid="{00000000-0005-0000-0000-000039570000}"/>
    <cellStyle name="Eingabe 4 2 3 3 7" xfId="30019" xr:uid="{00000000-0005-0000-0000-00003A570000}"/>
    <cellStyle name="Eingabe 4 2 3 3 8" xfId="33850" xr:uid="{00000000-0005-0000-0000-00003B570000}"/>
    <cellStyle name="Eingabe 4 2 3 3 9" xfId="37741" xr:uid="{00000000-0005-0000-0000-00003C570000}"/>
    <cellStyle name="Eingabe 4 2 3 4" xfId="6256" xr:uid="{00000000-0005-0000-0000-00003D570000}"/>
    <cellStyle name="Eingabe 4 2 3 4 10" xfId="43234" xr:uid="{00000000-0005-0000-0000-00003E570000}"/>
    <cellStyle name="Eingabe 4 2 3 4 2" xfId="11785" xr:uid="{00000000-0005-0000-0000-00003F570000}"/>
    <cellStyle name="Eingabe 4 2 3 4 3" xfId="15689" xr:uid="{00000000-0005-0000-0000-000040570000}"/>
    <cellStyle name="Eingabe 4 2 3 4 4" xfId="19783" xr:uid="{00000000-0005-0000-0000-000041570000}"/>
    <cellStyle name="Eingabe 4 2 3 4 5" xfId="23710" xr:uid="{00000000-0005-0000-0000-000042570000}"/>
    <cellStyle name="Eingabe 4 2 3 4 6" xfId="27737" xr:uid="{00000000-0005-0000-0000-000043570000}"/>
    <cellStyle name="Eingabe 4 2 3 4 7" xfId="31722" xr:uid="{00000000-0005-0000-0000-000044570000}"/>
    <cellStyle name="Eingabe 4 2 3 4 8" xfId="35555" xr:uid="{00000000-0005-0000-0000-000045570000}"/>
    <cellStyle name="Eingabe 4 2 3 4 9" xfId="39444" xr:uid="{00000000-0005-0000-0000-000046570000}"/>
    <cellStyle name="Eingabe 4 2 3 5" xfId="8409" xr:uid="{00000000-0005-0000-0000-000047570000}"/>
    <cellStyle name="Eingabe 4 2 3 6" xfId="12325" xr:uid="{00000000-0005-0000-0000-000048570000}"/>
    <cellStyle name="Eingabe 4 2 3 7" xfId="16418" xr:uid="{00000000-0005-0000-0000-000049570000}"/>
    <cellStyle name="Eingabe 4 2 3 8" xfId="20361" xr:uid="{00000000-0005-0000-0000-00004A570000}"/>
    <cellStyle name="Eingabe 4 2 3 9" xfId="24379" xr:uid="{00000000-0005-0000-0000-00004B570000}"/>
    <cellStyle name="Eingabe 4 2 4" xfId="3819" xr:uid="{00000000-0005-0000-0000-00004C570000}"/>
    <cellStyle name="Eingabe 4 2 4 10" xfId="40803" xr:uid="{00000000-0005-0000-0000-00004D570000}"/>
    <cellStyle name="Eingabe 4 2 4 2" xfId="9347" xr:uid="{00000000-0005-0000-0000-00004E570000}"/>
    <cellStyle name="Eingabe 4 2 4 3" xfId="13254" xr:uid="{00000000-0005-0000-0000-00004F570000}"/>
    <cellStyle name="Eingabe 4 2 4 4" xfId="17346" xr:uid="{00000000-0005-0000-0000-000050570000}"/>
    <cellStyle name="Eingabe 4 2 4 5" xfId="21276" xr:uid="{00000000-0005-0000-0000-000051570000}"/>
    <cellStyle name="Eingabe 4 2 4 6" xfId="25302" xr:uid="{00000000-0005-0000-0000-000052570000}"/>
    <cellStyle name="Eingabe 4 2 4 7" xfId="29291" xr:uid="{00000000-0005-0000-0000-000053570000}"/>
    <cellStyle name="Eingabe 4 2 4 8" xfId="33122" xr:uid="{00000000-0005-0000-0000-000054570000}"/>
    <cellStyle name="Eingabe 4 2 4 9" xfId="37013" xr:uid="{00000000-0005-0000-0000-000055570000}"/>
    <cellStyle name="Eingabe 4 2 5" xfId="4135" xr:uid="{00000000-0005-0000-0000-000056570000}"/>
    <cellStyle name="Eingabe 4 2 5 10" xfId="41119" xr:uid="{00000000-0005-0000-0000-000057570000}"/>
    <cellStyle name="Eingabe 4 2 5 2" xfId="9663" xr:uid="{00000000-0005-0000-0000-000058570000}"/>
    <cellStyle name="Eingabe 4 2 5 3" xfId="13570" xr:uid="{00000000-0005-0000-0000-000059570000}"/>
    <cellStyle name="Eingabe 4 2 5 4" xfId="17662" xr:uid="{00000000-0005-0000-0000-00005A570000}"/>
    <cellStyle name="Eingabe 4 2 5 5" xfId="21592" xr:uid="{00000000-0005-0000-0000-00005B570000}"/>
    <cellStyle name="Eingabe 4 2 5 6" xfId="25618" xr:uid="{00000000-0005-0000-0000-00005C570000}"/>
    <cellStyle name="Eingabe 4 2 5 7" xfId="29607" xr:uid="{00000000-0005-0000-0000-00005D570000}"/>
    <cellStyle name="Eingabe 4 2 5 8" xfId="33438" xr:uid="{00000000-0005-0000-0000-00005E570000}"/>
    <cellStyle name="Eingabe 4 2 5 9" xfId="37329" xr:uid="{00000000-0005-0000-0000-00005F570000}"/>
    <cellStyle name="Eingabe 4 2 6" xfId="3386" xr:uid="{00000000-0005-0000-0000-000060570000}"/>
    <cellStyle name="Eingabe 4 2 6 10" xfId="40415" xr:uid="{00000000-0005-0000-0000-000061570000}"/>
    <cellStyle name="Eingabe 4 2 6 2" xfId="8921" xr:uid="{00000000-0005-0000-0000-000062570000}"/>
    <cellStyle name="Eingabe 4 2 6 3" xfId="12837" xr:uid="{00000000-0005-0000-0000-000063570000}"/>
    <cellStyle name="Eingabe 4 2 6 4" xfId="16930" xr:uid="{00000000-0005-0000-0000-000064570000}"/>
    <cellStyle name="Eingabe 4 2 6 5" xfId="20873" xr:uid="{00000000-0005-0000-0000-000065570000}"/>
    <cellStyle name="Eingabe 4 2 6 6" xfId="24891" xr:uid="{00000000-0005-0000-0000-000066570000}"/>
    <cellStyle name="Eingabe 4 2 6 7" xfId="28895" xr:uid="{00000000-0005-0000-0000-000067570000}"/>
    <cellStyle name="Eingabe 4 2 6 8" xfId="32718" xr:uid="{00000000-0005-0000-0000-000068570000}"/>
    <cellStyle name="Eingabe 4 2 6 9" xfId="36625" xr:uid="{00000000-0005-0000-0000-000069570000}"/>
    <cellStyle name="Eingabe 4 2 7" xfId="5801" xr:uid="{00000000-0005-0000-0000-00006A570000}"/>
    <cellStyle name="Eingabe 4 2 7 10" xfId="42783" xr:uid="{00000000-0005-0000-0000-00006B570000}"/>
    <cellStyle name="Eingabe 4 2 7 2" xfId="11329" xr:uid="{00000000-0005-0000-0000-00006C570000}"/>
    <cellStyle name="Eingabe 4 2 7 3" xfId="15234" xr:uid="{00000000-0005-0000-0000-00006D570000}"/>
    <cellStyle name="Eingabe 4 2 7 4" xfId="19328" xr:uid="{00000000-0005-0000-0000-00006E570000}"/>
    <cellStyle name="Eingabe 4 2 7 5" xfId="23256" xr:uid="{00000000-0005-0000-0000-00006F570000}"/>
    <cellStyle name="Eingabe 4 2 7 6" xfId="27282" xr:uid="{00000000-0005-0000-0000-000070570000}"/>
    <cellStyle name="Eingabe 4 2 7 7" xfId="31271" xr:uid="{00000000-0005-0000-0000-000071570000}"/>
    <cellStyle name="Eingabe 4 2 7 8" xfId="35102" xr:uid="{00000000-0005-0000-0000-000072570000}"/>
    <cellStyle name="Eingabe 4 2 7 9" xfId="38993" xr:uid="{00000000-0005-0000-0000-000073570000}"/>
    <cellStyle name="Eingabe 4 2 8" xfId="7788" xr:uid="{00000000-0005-0000-0000-000074570000}"/>
    <cellStyle name="Eingabe 4 2 9" xfId="7430" xr:uid="{00000000-0005-0000-0000-000075570000}"/>
    <cellStyle name="Eingabe 4 3" xfId="425" xr:uid="{00000000-0005-0000-0000-000076570000}"/>
    <cellStyle name="Eingabe 4 3 10" xfId="6717" xr:uid="{00000000-0005-0000-0000-000077570000}"/>
    <cellStyle name="Eingabe 4 3 11" xfId="20065" xr:uid="{00000000-0005-0000-0000-000078570000}"/>
    <cellStyle name="Eingabe 4 3 2" xfId="426" xr:uid="{00000000-0005-0000-0000-000079570000}"/>
    <cellStyle name="Eingabe 4 3 2 10" xfId="24100" xr:uid="{00000000-0005-0000-0000-00007A570000}"/>
    <cellStyle name="Eingabe 4 3 2 2" xfId="2877" xr:uid="{00000000-0005-0000-0000-00007B570000}"/>
    <cellStyle name="Eingabe 4 3 2 2 10" xfId="28386" xr:uid="{00000000-0005-0000-0000-00007C570000}"/>
    <cellStyle name="Eingabe 4 3 2 2 11" xfId="32209" xr:uid="{00000000-0005-0000-0000-00007D570000}"/>
    <cellStyle name="Eingabe 4 3 2 2 12" xfId="36116" xr:uid="{00000000-0005-0000-0000-00007E570000}"/>
    <cellStyle name="Eingabe 4 3 2 2 13" xfId="39906" xr:uid="{00000000-0005-0000-0000-00007F570000}"/>
    <cellStyle name="Eingabe 4 3 2 2 2" xfId="5178" xr:uid="{00000000-0005-0000-0000-000080570000}"/>
    <cellStyle name="Eingabe 4 3 2 2 2 10" xfId="42162" xr:uid="{00000000-0005-0000-0000-000081570000}"/>
    <cellStyle name="Eingabe 4 3 2 2 2 2" xfId="10706" xr:uid="{00000000-0005-0000-0000-000082570000}"/>
    <cellStyle name="Eingabe 4 3 2 2 2 3" xfId="14613" xr:uid="{00000000-0005-0000-0000-000083570000}"/>
    <cellStyle name="Eingabe 4 3 2 2 2 4" xfId="18705" xr:uid="{00000000-0005-0000-0000-000084570000}"/>
    <cellStyle name="Eingabe 4 3 2 2 2 5" xfId="22635" xr:uid="{00000000-0005-0000-0000-000085570000}"/>
    <cellStyle name="Eingabe 4 3 2 2 2 6" xfId="26661" xr:uid="{00000000-0005-0000-0000-000086570000}"/>
    <cellStyle name="Eingabe 4 3 2 2 2 7" xfId="30650" xr:uid="{00000000-0005-0000-0000-000087570000}"/>
    <cellStyle name="Eingabe 4 3 2 2 2 8" xfId="34481" xr:uid="{00000000-0005-0000-0000-000088570000}"/>
    <cellStyle name="Eingabe 4 3 2 2 2 9" xfId="38372" xr:uid="{00000000-0005-0000-0000-000089570000}"/>
    <cellStyle name="Eingabe 4 3 2 2 3" xfId="4550" xr:uid="{00000000-0005-0000-0000-00008A570000}"/>
    <cellStyle name="Eingabe 4 3 2 2 3 10" xfId="41534" xr:uid="{00000000-0005-0000-0000-00008B570000}"/>
    <cellStyle name="Eingabe 4 3 2 2 3 2" xfId="10078" xr:uid="{00000000-0005-0000-0000-00008C570000}"/>
    <cellStyle name="Eingabe 4 3 2 2 3 3" xfId="13985" xr:uid="{00000000-0005-0000-0000-00008D570000}"/>
    <cellStyle name="Eingabe 4 3 2 2 3 4" xfId="18077" xr:uid="{00000000-0005-0000-0000-00008E570000}"/>
    <cellStyle name="Eingabe 4 3 2 2 3 5" xfId="22007" xr:uid="{00000000-0005-0000-0000-00008F570000}"/>
    <cellStyle name="Eingabe 4 3 2 2 3 6" xfId="26033" xr:uid="{00000000-0005-0000-0000-000090570000}"/>
    <cellStyle name="Eingabe 4 3 2 2 3 7" xfId="30022" xr:uid="{00000000-0005-0000-0000-000091570000}"/>
    <cellStyle name="Eingabe 4 3 2 2 3 8" xfId="33853" xr:uid="{00000000-0005-0000-0000-000092570000}"/>
    <cellStyle name="Eingabe 4 3 2 2 3 9" xfId="37744" xr:uid="{00000000-0005-0000-0000-000093570000}"/>
    <cellStyle name="Eingabe 4 3 2 2 4" xfId="6259" xr:uid="{00000000-0005-0000-0000-000094570000}"/>
    <cellStyle name="Eingabe 4 3 2 2 4 10" xfId="43237" xr:uid="{00000000-0005-0000-0000-000095570000}"/>
    <cellStyle name="Eingabe 4 3 2 2 4 2" xfId="11788" xr:uid="{00000000-0005-0000-0000-000096570000}"/>
    <cellStyle name="Eingabe 4 3 2 2 4 3" xfId="15692" xr:uid="{00000000-0005-0000-0000-000097570000}"/>
    <cellStyle name="Eingabe 4 3 2 2 4 4" xfId="19786" xr:uid="{00000000-0005-0000-0000-000098570000}"/>
    <cellStyle name="Eingabe 4 3 2 2 4 5" xfId="23713" xr:uid="{00000000-0005-0000-0000-000099570000}"/>
    <cellStyle name="Eingabe 4 3 2 2 4 6" xfId="27740" xr:uid="{00000000-0005-0000-0000-00009A570000}"/>
    <cellStyle name="Eingabe 4 3 2 2 4 7" xfId="31725" xr:uid="{00000000-0005-0000-0000-00009B570000}"/>
    <cellStyle name="Eingabe 4 3 2 2 4 8" xfId="35558" xr:uid="{00000000-0005-0000-0000-00009C570000}"/>
    <cellStyle name="Eingabe 4 3 2 2 4 9" xfId="39447" xr:uid="{00000000-0005-0000-0000-00009D570000}"/>
    <cellStyle name="Eingabe 4 3 2 2 5" xfId="8412" xr:uid="{00000000-0005-0000-0000-00009E570000}"/>
    <cellStyle name="Eingabe 4 3 2 2 6" xfId="12328" xr:uid="{00000000-0005-0000-0000-00009F570000}"/>
    <cellStyle name="Eingabe 4 3 2 2 7" xfId="16421" xr:uid="{00000000-0005-0000-0000-0000A0570000}"/>
    <cellStyle name="Eingabe 4 3 2 2 8" xfId="20364" xr:uid="{00000000-0005-0000-0000-0000A1570000}"/>
    <cellStyle name="Eingabe 4 3 2 2 9" xfId="24382" xr:uid="{00000000-0005-0000-0000-0000A2570000}"/>
    <cellStyle name="Eingabe 4 3 2 3" xfId="3822" xr:uid="{00000000-0005-0000-0000-0000A3570000}"/>
    <cellStyle name="Eingabe 4 3 2 3 10" xfId="40806" xr:uid="{00000000-0005-0000-0000-0000A4570000}"/>
    <cellStyle name="Eingabe 4 3 2 3 2" xfId="9350" xr:uid="{00000000-0005-0000-0000-0000A5570000}"/>
    <cellStyle name="Eingabe 4 3 2 3 3" xfId="13257" xr:uid="{00000000-0005-0000-0000-0000A6570000}"/>
    <cellStyle name="Eingabe 4 3 2 3 4" xfId="17349" xr:uid="{00000000-0005-0000-0000-0000A7570000}"/>
    <cellStyle name="Eingabe 4 3 2 3 5" xfId="21279" xr:uid="{00000000-0005-0000-0000-0000A8570000}"/>
    <cellStyle name="Eingabe 4 3 2 3 6" xfId="25305" xr:uid="{00000000-0005-0000-0000-0000A9570000}"/>
    <cellStyle name="Eingabe 4 3 2 3 7" xfId="29294" xr:uid="{00000000-0005-0000-0000-0000AA570000}"/>
    <cellStyle name="Eingabe 4 3 2 3 8" xfId="33125" xr:uid="{00000000-0005-0000-0000-0000AB570000}"/>
    <cellStyle name="Eingabe 4 3 2 3 9" xfId="37016" xr:uid="{00000000-0005-0000-0000-0000AC570000}"/>
    <cellStyle name="Eingabe 4 3 2 4" xfId="4132" xr:uid="{00000000-0005-0000-0000-0000AD570000}"/>
    <cellStyle name="Eingabe 4 3 2 4 10" xfId="41116" xr:uid="{00000000-0005-0000-0000-0000AE570000}"/>
    <cellStyle name="Eingabe 4 3 2 4 2" xfId="9660" xr:uid="{00000000-0005-0000-0000-0000AF570000}"/>
    <cellStyle name="Eingabe 4 3 2 4 3" xfId="13567" xr:uid="{00000000-0005-0000-0000-0000B0570000}"/>
    <cellStyle name="Eingabe 4 3 2 4 4" xfId="17659" xr:uid="{00000000-0005-0000-0000-0000B1570000}"/>
    <cellStyle name="Eingabe 4 3 2 4 5" xfId="21589" xr:uid="{00000000-0005-0000-0000-0000B2570000}"/>
    <cellStyle name="Eingabe 4 3 2 4 6" xfId="25615" xr:uid="{00000000-0005-0000-0000-0000B3570000}"/>
    <cellStyle name="Eingabe 4 3 2 4 7" xfId="29604" xr:uid="{00000000-0005-0000-0000-0000B4570000}"/>
    <cellStyle name="Eingabe 4 3 2 4 8" xfId="33435" xr:uid="{00000000-0005-0000-0000-0000B5570000}"/>
    <cellStyle name="Eingabe 4 3 2 4 9" xfId="37326" xr:uid="{00000000-0005-0000-0000-0000B6570000}"/>
    <cellStyle name="Eingabe 4 3 2 5" xfId="3389" xr:uid="{00000000-0005-0000-0000-0000B7570000}"/>
    <cellStyle name="Eingabe 4 3 2 5 10" xfId="40418" xr:uid="{00000000-0005-0000-0000-0000B8570000}"/>
    <cellStyle name="Eingabe 4 3 2 5 2" xfId="8924" xr:uid="{00000000-0005-0000-0000-0000B9570000}"/>
    <cellStyle name="Eingabe 4 3 2 5 3" xfId="12840" xr:uid="{00000000-0005-0000-0000-0000BA570000}"/>
    <cellStyle name="Eingabe 4 3 2 5 4" xfId="16933" xr:uid="{00000000-0005-0000-0000-0000BB570000}"/>
    <cellStyle name="Eingabe 4 3 2 5 5" xfId="20876" xr:uid="{00000000-0005-0000-0000-0000BC570000}"/>
    <cellStyle name="Eingabe 4 3 2 5 6" xfId="24894" xr:uid="{00000000-0005-0000-0000-0000BD570000}"/>
    <cellStyle name="Eingabe 4 3 2 5 7" xfId="28898" xr:uid="{00000000-0005-0000-0000-0000BE570000}"/>
    <cellStyle name="Eingabe 4 3 2 5 8" xfId="32721" xr:uid="{00000000-0005-0000-0000-0000BF570000}"/>
    <cellStyle name="Eingabe 4 3 2 5 9" xfId="36628" xr:uid="{00000000-0005-0000-0000-0000C0570000}"/>
    <cellStyle name="Eingabe 4 3 2 6" xfId="5804" xr:uid="{00000000-0005-0000-0000-0000C1570000}"/>
    <cellStyle name="Eingabe 4 3 2 6 10" xfId="42786" xr:uid="{00000000-0005-0000-0000-0000C2570000}"/>
    <cellStyle name="Eingabe 4 3 2 6 2" xfId="11332" xr:uid="{00000000-0005-0000-0000-0000C3570000}"/>
    <cellStyle name="Eingabe 4 3 2 6 3" xfId="15237" xr:uid="{00000000-0005-0000-0000-0000C4570000}"/>
    <cellStyle name="Eingabe 4 3 2 6 4" xfId="19331" xr:uid="{00000000-0005-0000-0000-0000C5570000}"/>
    <cellStyle name="Eingabe 4 3 2 6 5" xfId="23259" xr:uid="{00000000-0005-0000-0000-0000C6570000}"/>
    <cellStyle name="Eingabe 4 3 2 6 6" xfId="27285" xr:uid="{00000000-0005-0000-0000-0000C7570000}"/>
    <cellStyle name="Eingabe 4 3 2 6 7" xfId="31274" xr:uid="{00000000-0005-0000-0000-0000C8570000}"/>
    <cellStyle name="Eingabe 4 3 2 6 8" xfId="35105" xr:uid="{00000000-0005-0000-0000-0000C9570000}"/>
    <cellStyle name="Eingabe 4 3 2 6 9" xfId="38996" xr:uid="{00000000-0005-0000-0000-0000CA570000}"/>
    <cellStyle name="Eingabe 4 3 2 7" xfId="7785" xr:uid="{00000000-0005-0000-0000-0000CB570000}"/>
    <cellStyle name="Eingabe 4 3 2 8" xfId="7385" xr:uid="{00000000-0005-0000-0000-0000CC570000}"/>
    <cellStyle name="Eingabe 4 3 2 9" xfId="16171" xr:uid="{00000000-0005-0000-0000-0000CD570000}"/>
    <cellStyle name="Eingabe 4 3 3" xfId="2876" xr:uid="{00000000-0005-0000-0000-0000CE570000}"/>
    <cellStyle name="Eingabe 4 3 3 10" xfId="28385" xr:uid="{00000000-0005-0000-0000-0000CF570000}"/>
    <cellStyle name="Eingabe 4 3 3 11" xfId="32208" xr:uid="{00000000-0005-0000-0000-0000D0570000}"/>
    <cellStyle name="Eingabe 4 3 3 12" xfId="36115" xr:uid="{00000000-0005-0000-0000-0000D1570000}"/>
    <cellStyle name="Eingabe 4 3 3 13" xfId="39905" xr:uid="{00000000-0005-0000-0000-0000D2570000}"/>
    <cellStyle name="Eingabe 4 3 3 2" xfId="5177" xr:uid="{00000000-0005-0000-0000-0000D3570000}"/>
    <cellStyle name="Eingabe 4 3 3 2 10" xfId="42161" xr:uid="{00000000-0005-0000-0000-0000D4570000}"/>
    <cellStyle name="Eingabe 4 3 3 2 2" xfId="10705" xr:uid="{00000000-0005-0000-0000-0000D5570000}"/>
    <cellStyle name="Eingabe 4 3 3 2 3" xfId="14612" xr:uid="{00000000-0005-0000-0000-0000D6570000}"/>
    <cellStyle name="Eingabe 4 3 3 2 4" xfId="18704" xr:uid="{00000000-0005-0000-0000-0000D7570000}"/>
    <cellStyle name="Eingabe 4 3 3 2 5" xfId="22634" xr:uid="{00000000-0005-0000-0000-0000D8570000}"/>
    <cellStyle name="Eingabe 4 3 3 2 6" xfId="26660" xr:uid="{00000000-0005-0000-0000-0000D9570000}"/>
    <cellStyle name="Eingabe 4 3 3 2 7" xfId="30649" xr:uid="{00000000-0005-0000-0000-0000DA570000}"/>
    <cellStyle name="Eingabe 4 3 3 2 8" xfId="34480" xr:uid="{00000000-0005-0000-0000-0000DB570000}"/>
    <cellStyle name="Eingabe 4 3 3 2 9" xfId="38371" xr:uid="{00000000-0005-0000-0000-0000DC570000}"/>
    <cellStyle name="Eingabe 4 3 3 3" xfId="4549" xr:uid="{00000000-0005-0000-0000-0000DD570000}"/>
    <cellStyle name="Eingabe 4 3 3 3 10" xfId="41533" xr:uid="{00000000-0005-0000-0000-0000DE570000}"/>
    <cellStyle name="Eingabe 4 3 3 3 2" xfId="10077" xr:uid="{00000000-0005-0000-0000-0000DF570000}"/>
    <cellStyle name="Eingabe 4 3 3 3 3" xfId="13984" xr:uid="{00000000-0005-0000-0000-0000E0570000}"/>
    <cellStyle name="Eingabe 4 3 3 3 4" xfId="18076" xr:uid="{00000000-0005-0000-0000-0000E1570000}"/>
    <cellStyle name="Eingabe 4 3 3 3 5" xfId="22006" xr:uid="{00000000-0005-0000-0000-0000E2570000}"/>
    <cellStyle name="Eingabe 4 3 3 3 6" xfId="26032" xr:uid="{00000000-0005-0000-0000-0000E3570000}"/>
    <cellStyle name="Eingabe 4 3 3 3 7" xfId="30021" xr:uid="{00000000-0005-0000-0000-0000E4570000}"/>
    <cellStyle name="Eingabe 4 3 3 3 8" xfId="33852" xr:uid="{00000000-0005-0000-0000-0000E5570000}"/>
    <cellStyle name="Eingabe 4 3 3 3 9" xfId="37743" xr:uid="{00000000-0005-0000-0000-0000E6570000}"/>
    <cellStyle name="Eingabe 4 3 3 4" xfId="6258" xr:uid="{00000000-0005-0000-0000-0000E7570000}"/>
    <cellStyle name="Eingabe 4 3 3 4 10" xfId="43236" xr:uid="{00000000-0005-0000-0000-0000E8570000}"/>
    <cellStyle name="Eingabe 4 3 3 4 2" xfId="11787" xr:uid="{00000000-0005-0000-0000-0000E9570000}"/>
    <cellStyle name="Eingabe 4 3 3 4 3" xfId="15691" xr:uid="{00000000-0005-0000-0000-0000EA570000}"/>
    <cellStyle name="Eingabe 4 3 3 4 4" xfId="19785" xr:uid="{00000000-0005-0000-0000-0000EB570000}"/>
    <cellStyle name="Eingabe 4 3 3 4 5" xfId="23712" xr:uid="{00000000-0005-0000-0000-0000EC570000}"/>
    <cellStyle name="Eingabe 4 3 3 4 6" xfId="27739" xr:uid="{00000000-0005-0000-0000-0000ED570000}"/>
    <cellStyle name="Eingabe 4 3 3 4 7" xfId="31724" xr:uid="{00000000-0005-0000-0000-0000EE570000}"/>
    <cellStyle name="Eingabe 4 3 3 4 8" xfId="35557" xr:uid="{00000000-0005-0000-0000-0000EF570000}"/>
    <cellStyle name="Eingabe 4 3 3 4 9" xfId="39446" xr:uid="{00000000-0005-0000-0000-0000F0570000}"/>
    <cellStyle name="Eingabe 4 3 3 5" xfId="8411" xr:uid="{00000000-0005-0000-0000-0000F1570000}"/>
    <cellStyle name="Eingabe 4 3 3 6" xfId="12327" xr:uid="{00000000-0005-0000-0000-0000F2570000}"/>
    <cellStyle name="Eingabe 4 3 3 7" xfId="16420" xr:uid="{00000000-0005-0000-0000-0000F3570000}"/>
    <cellStyle name="Eingabe 4 3 3 8" xfId="20363" xr:uid="{00000000-0005-0000-0000-0000F4570000}"/>
    <cellStyle name="Eingabe 4 3 3 9" xfId="24381" xr:uid="{00000000-0005-0000-0000-0000F5570000}"/>
    <cellStyle name="Eingabe 4 3 4" xfId="3821" xr:uid="{00000000-0005-0000-0000-0000F6570000}"/>
    <cellStyle name="Eingabe 4 3 4 10" xfId="40805" xr:uid="{00000000-0005-0000-0000-0000F7570000}"/>
    <cellStyle name="Eingabe 4 3 4 2" xfId="9349" xr:uid="{00000000-0005-0000-0000-0000F8570000}"/>
    <cellStyle name="Eingabe 4 3 4 3" xfId="13256" xr:uid="{00000000-0005-0000-0000-0000F9570000}"/>
    <cellStyle name="Eingabe 4 3 4 4" xfId="17348" xr:uid="{00000000-0005-0000-0000-0000FA570000}"/>
    <cellStyle name="Eingabe 4 3 4 5" xfId="21278" xr:uid="{00000000-0005-0000-0000-0000FB570000}"/>
    <cellStyle name="Eingabe 4 3 4 6" xfId="25304" xr:uid="{00000000-0005-0000-0000-0000FC570000}"/>
    <cellStyle name="Eingabe 4 3 4 7" xfId="29293" xr:uid="{00000000-0005-0000-0000-0000FD570000}"/>
    <cellStyle name="Eingabe 4 3 4 8" xfId="33124" xr:uid="{00000000-0005-0000-0000-0000FE570000}"/>
    <cellStyle name="Eingabe 4 3 4 9" xfId="37015" xr:uid="{00000000-0005-0000-0000-0000FF570000}"/>
    <cellStyle name="Eingabe 4 3 5" xfId="4133" xr:uid="{00000000-0005-0000-0000-000000580000}"/>
    <cellStyle name="Eingabe 4 3 5 10" xfId="41117" xr:uid="{00000000-0005-0000-0000-000001580000}"/>
    <cellStyle name="Eingabe 4 3 5 2" xfId="9661" xr:uid="{00000000-0005-0000-0000-000002580000}"/>
    <cellStyle name="Eingabe 4 3 5 3" xfId="13568" xr:uid="{00000000-0005-0000-0000-000003580000}"/>
    <cellStyle name="Eingabe 4 3 5 4" xfId="17660" xr:uid="{00000000-0005-0000-0000-000004580000}"/>
    <cellStyle name="Eingabe 4 3 5 5" xfId="21590" xr:uid="{00000000-0005-0000-0000-000005580000}"/>
    <cellStyle name="Eingabe 4 3 5 6" xfId="25616" xr:uid="{00000000-0005-0000-0000-000006580000}"/>
    <cellStyle name="Eingabe 4 3 5 7" xfId="29605" xr:uid="{00000000-0005-0000-0000-000007580000}"/>
    <cellStyle name="Eingabe 4 3 5 8" xfId="33436" xr:uid="{00000000-0005-0000-0000-000008580000}"/>
    <cellStyle name="Eingabe 4 3 5 9" xfId="37327" xr:uid="{00000000-0005-0000-0000-000009580000}"/>
    <cellStyle name="Eingabe 4 3 6" xfId="3388" xr:uid="{00000000-0005-0000-0000-00000A580000}"/>
    <cellStyle name="Eingabe 4 3 6 10" xfId="40417" xr:uid="{00000000-0005-0000-0000-00000B580000}"/>
    <cellStyle name="Eingabe 4 3 6 2" xfId="8923" xr:uid="{00000000-0005-0000-0000-00000C580000}"/>
    <cellStyle name="Eingabe 4 3 6 3" xfId="12839" xr:uid="{00000000-0005-0000-0000-00000D580000}"/>
    <cellStyle name="Eingabe 4 3 6 4" xfId="16932" xr:uid="{00000000-0005-0000-0000-00000E580000}"/>
    <cellStyle name="Eingabe 4 3 6 5" xfId="20875" xr:uid="{00000000-0005-0000-0000-00000F580000}"/>
    <cellStyle name="Eingabe 4 3 6 6" xfId="24893" xr:uid="{00000000-0005-0000-0000-000010580000}"/>
    <cellStyle name="Eingabe 4 3 6 7" xfId="28897" xr:uid="{00000000-0005-0000-0000-000011580000}"/>
    <cellStyle name="Eingabe 4 3 6 8" xfId="32720" xr:uid="{00000000-0005-0000-0000-000012580000}"/>
    <cellStyle name="Eingabe 4 3 6 9" xfId="36627" xr:uid="{00000000-0005-0000-0000-000013580000}"/>
    <cellStyle name="Eingabe 4 3 7" xfId="5803" xr:uid="{00000000-0005-0000-0000-000014580000}"/>
    <cellStyle name="Eingabe 4 3 7 10" xfId="42785" xr:uid="{00000000-0005-0000-0000-000015580000}"/>
    <cellStyle name="Eingabe 4 3 7 2" xfId="11331" xr:uid="{00000000-0005-0000-0000-000016580000}"/>
    <cellStyle name="Eingabe 4 3 7 3" xfId="15236" xr:uid="{00000000-0005-0000-0000-000017580000}"/>
    <cellStyle name="Eingabe 4 3 7 4" xfId="19330" xr:uid="{00000000-0005-0000-0000-000018580000}"/>
    <cellStyle name="Eingabe 4 3 7 5" xfId="23258" xr:uid="{00000000-0005-0000-0000-000019580000}"/>
    <cellStyle name="Eingabe 4 3 7 6" xfId="27284" xr:uid="{00000000-0005-0000-0000-00001A580000}"/>
    <cellStyle name="Eingabe 4 3 7 7" xfId="31273" xr:uid="{00000000-0005-0000-0000-00001B580000}"/>
    <cellStyle name="Eingabe 4 3 7 8" xfId="35104" xr:uid="{00000000-0005-0000-0000-00001C580000}"/>
    <cellStyle name="Eingabe 4 3 7 9" xfId="38995" xr:uid="{00000000-0005-0000-0000-00001D580000}"/>
    <cellStyle name="Eingabe 4 3 8" xfId="7786" xr:uid="{00000000-0005-0000-0000-00001E580000}"/>
    <cellStyle name="Eingabe 4 3 9" xfId="7429" xr:uid="{00000000-0005-0000-0000-00001F580000}"/>
    <cellStyle name="Eingabe 4 4" xfId="427" xr:uid="{00000000-0005-0000-0000-000020580000}"/>
    <cellStyle name="Eingabe 4 4 10" xfId="6718" xr:uid="{00000000-0005-0000-0000-000021580000}"/>
    <cellStyle name="Eingabe 4 4 11" xfId="20064" xr:uid="{00000000-0005-0000-0000-000022580000}"/>
    <cellStyle name="Eingabe 4 4 2" xfId="428" xr:uid="{00000000-0005-0000-0000-000023580000}"/>
    <cellStyle name="Eingabe 4 4 2 10" xfId="20063" xr:uid="{00000000-0005-0000-0000-000024580000}"/>
    <cellStyle name="Eingabe 4 4 2 2" xfId="2879" xr:uid="{00000000-0005-0000-0000-000025580000}"/>
    <cellStyle name="Eingabe 4 4 2 2 10" xfId="28388" xr:uid="{00000000-0005-0000-0000-000026580000}"/>
    <cellStyle name="Eingabe 4 4 2 2 11" xfId="32211" xr:uid="{00000000-0005-0000-0000-000027580000}"/>
    <cellStyle name="Eingabe 4 4 2 2 12" xfId="36118" xr:uid="{00000000-0005-0000-0000-000028580000}"/>
    <cellStyle name="Eingabe 4 4 2 2 13" xfId="39908" xr:uid="{00000000-0005-0000-0000-000029580000}"/>
    <cellStyle name="Eingabe 4 4 2 2 2" xfId="5180" xr:uid="{00000000-0005-0000-0000-00002A580000}"/>
    <cellStyle name="Eingabe 4 4 2 2 2 10" xfId="42164" xr:uid="{00000000-0005-0000-0000-00002B580000}"/>
    <cellStyle name="Eingabe 4 4 2 2 2 2" xfId="10708" xr:uid="{00000000-0005-0000-0000-00002C580000}"/>
    <cellStyle name="Eingabe 4 4 2 2 2 3" xfId="14615" xr:uid="{00000000-0005-0000-0000-00002D580000}"/>
    <cellStyle name="Eingabe 4 4 2 2 2 4" xfId="18707" xr:uid="{00000000-0005-0000-0000-00002E580000}"/>
    <cellStyle name="Eingabe 4 4 2 2 2 5" xfId="22637" xr:uid="{00000000-0005-0000-0000-00002F580000}"/>
    <cellStyle name="Eingabe 4 4 2 2 2 6" xfId="26663" xr:uid="{00000000-0005-0000-0000-000030580000}"/>
    <cellStyle name="Eingabe 4 4 2 2 2 7" xfId="30652" xr:uid="{00000000-0005-0000-0000-000031580000}"/>
    <cellStyle name="Eingabe 4 4 2 2 2 8" xfId="34483" xr:uid="{00000000-0005-0000-0000-000032580000}"/>
    <cellStyle name="Eingabe 4 4 2 2 2 9" xfId="38374" xr:uid="{00000000-0005-0000-0000-000033580000}"/>
    <cellStyle name="Eingabe 4 4 2 2 3" xfId="4552" xr:uid="{00000000-0005-0000-0000-000034580000}"/>
    <cellStyle name="Eingabe 4 4 2 2 3 10" xfId="41536" xr:uid="{00000000-0005-0000-0000-000035580000}"/>
    <cellStyle name="Eingabe 4 4 2 2 3 2" xfId="10080" xr:uid="{00000000-0005-0000-0000-000036580000}"/>
    <cellStyle name="Eingabe 4 4 2 2 3 3" xfId="13987" xr:uid="{00000000-0005-0000-0000-000037580000}"/>
    <cellStyle name="Eingabe 4 4 2 2 3 4" xfId="18079" xr:uid="{00000000-0005-0000-0000-000038580000}"/>
    <cellStyle name="Eingabe 4 4 2 2 3 5" xfId="22009" xr:uid="{00000000-0005-0000-0000-000039580000}"/>
    <cellStyle name="Eingabe 4 4 2 2 3 6" xfId="26035" xr:uid="{00000000-0005-0000-0000-00003A580000}"/>
    <cellStyle name="Eingabe 4 4 2 2 3 7" xfId="30024" xr:uid="{00000000-0005-0000-0000-00003B580000}"/>
    <cellStyle name="Eingabe 4 4 2 2 3 8" xfId="33855" xr:uid="{00000000-0005-0000-0000-00003C580000}"/>
    <cellStyle name="Eingabe 4 4 2 2 3 9" xfId="37746" xr:uid="{00000000-0005-0000-0000-00003D580000}"/>
    <cellStyle name="Eingabe 4 4 2 2 4" xfId="6261" xr:uid="{00000000-0005-0000-0000-00003E580000}"/>
    <cellStyle name="Eingabe 4 4 2 2 4 10" xfId="43239" xr:uid="{00000000-0005-0000-0000-00003F580000}"/>
    <cellStyle name="Eingabe 4 4 2 2 4 2" xfId="11790" xr:uid="{00000000-0005-0000-0000-000040580000}"/>
    <cellStyle name="Eingabe 4 4 2 2 4 3" xfId="15694" xr:uid="{00000000-0005-0000-0000-000041580000}"/>
    <cellStyle name="Eingabe 4 4 2 2 4 4" xfId="19788" xr:uid="{00000000-0005-0000-0000-000042580000}"/>
    <cellStyle name="Eingabe 4 4 2 2 4 5" xfId="23715" xr:uid="{00000000-0005-0000-0000-000043580000}"/>
    <cellStyle name="Eingabe 4 4 2 2 4 6" xfId="27742" xr:uid="{00000000-0005-0000-0000-000044580000}"/>
    <cellStyle name="Eingabe 4 4 2 2 4 7" xfId="31727" xr:uid="{00000000-0005-0000-0000-000045580000}"/>
    <cellStyle name="Eingabe 4 4 2 2 4 8" xfId="35560" xr:uid="{00000000-0005-0000-0000-000046580000}"/>
    <cellStyle name="Eingabe 4 4 2 2 4 9" xfId="39449" xr:uid="{00000000-0005-0000-0000-000047580000}"/>
    <cellStyle name="Eingabe 4 4 2 2 5" xfId="8414" xr:uid="{00000000-0005-0000-0000-000048580000}"/>
    <cellStyle name="Eingabe 4 4 2 2 6" xfId="12330" xr:uid="{00000000-0005-0000-0000-000049580000}"/>
    <cellStyle name="Eingabe 4 4 2 2 7" xfId="16423" xr:uid="{00000000-0005-0000-0000-00004A580000}"/>
    <cellStyle name="Eingabe 4 4 2 2 8" xfId="20366" xr:uid="{00000000-0005-0000-0000-00004B580000}"/>
    <cellStyle name="Eingabe 4 4 2 2 9" xfId="24384" xr:uid="{00000000-0005-0000-0000-00004C580000}"/>
    <cellStyle name="Eingabe 4 4 2 3" xfId="3824" xr:uid="{00000000-0005-0000-0000-00004D580000}"/>
    <cellStyle name="Eingabe 4 4 2 3 10" xfId="40808" xr:uid="{00000000-0005-0000-0000-00004E580000}"/>
    <cellStyle name="Eingabe 4 4 2 3 2" xfId="9352" xr:uid="{00000000-0005-0000-0000-00004F580000}"/>
    <cellStyle name="Eingabe 4 4 2 3 3" xfId="13259" xr:uid="{00000000-0005-0000-0000-000050580000}"/>
    <cellStyle name="Eingabe 4 4 2 3 4" xfId="17351" xr:uid="{00000000-0005-0000-0000-000051580000}"/>
    <cellStyle name="Eingabe 4 4 2 3 5" xfId="21281" xr:uid="{00000000-0005-0000-0000-000052580000}"/>
    <cellStyle name="Eingabe 4 4 2 3 6" xfId="25307" xr:uid="{00000000-0005-0000-0000-000053580000}"/>
    <cellStyle name="Eingabe 4 4 2 3 7" xfId="29296" xr:uid="{00000000-0005-0000-0000-000054580000}"/>
    <cellStyle name="Eingabe 4 4 2 3 8" xfId="33127" xr:uid="{00000000-0005-0000-0000-000055580000}"/>
    <cellStyle name="Eingabe 4 4 2 3 9" xfId="37018" xr:uid="{00000000-0005-0000-0000-000056580000}"/>
    <cellStyle name="Eingabe 4 4 2 4" xfId="4130" xr:uid="{00000000-0005-0000-0000-000057580000}"/>
    <cellStyle name="Eingabe 4 4 2 4 10" xfId="41114" xr:uid="{00000000-0005-0000-0000-000058580000}"/>
    <cellStyle name="Eingabe 4 4 2 4 2" xfId="9658" xr:uid="{00000000-0005-0000-0000-000059580000}"/>
    <cellStyle name="Eingabe 4 4 2 4 3" xfId="13565" xr:uid="{00000000-0005-0000-0000-00005A580000}"/>
    <cellStyle name="Eingabe 4 4 2 4 4" xfId="17657" xr:uid="{00000000-0005-0000-0000-00005B580000}"/>
    <cellStyle name="Eingabe 4 4 2 4 5" xfId="21587" xr:uid="{00000000-0005-0000-0000-00005C580000}"/>
    <cellStyle name="Eingabe 4 4 2 4 6" xfId="25613" xr:uid="{00000000-0005-0000-0000-00005D580000}"/>
    <cellStyle name="Eingabe 4 4 2 4 7" xfId="29602" xr:uid="{00000000-0005-0000-0000-00005E580000}"/>
    <cellStyle name="Eingabe 4 4 2 4 8" xfId="33433" xr:uid="{00000000-0005-0000-0000-00005F580000}"/>
    <cellStyle name="Eingabe 4 4 2 4 9" xfId="37324" xr:uid="{00000000-0005-0000-0000-000060580000}"/>
    <cellStyle name="Eingabe 4 4 2 5" xfId="3391" xr:uid="{00000000-0005-0000-0000-000061580000}"/>
    <cellStyle name="Eingabe 4 4 2 5 10" xfId="40420" xr:uid="{00000000-0005-0000-0000-000062580000}"/>
    <cellStyle name="Eingabe 4 4 2 5 2" xfId="8926" xr:uid="{00000000-0005-0000-0000-000063580000}"/>
    <cellStyle name="Eingabe 4 4 2 5 3" xfId="12842" xr:uid="{00000000-0005-0000-0000-000064580000}"/>
    <cellStyle name="Eingabe 4 4 2 5 4" xfId="16935" xr:uid="{00000000-0005-0000-0000-000065580000}"/>
    <cellStyle name="Eingabe 4 4 2 5 5" xfId="20878" xr:uid="{00000000-0005-0000-0000-000066580000}"/>
    <cellStyle name="Eingabe 4 4 2 5 6" xfId="24896" xr:uid="{00000000-0005-0000-0000-000067580000}"/>
    <cellStyle name="Eingabe 4 4 2 5 7" xfId="28900" xr:uid="{00000000-0005-0000-0000-000068580000}"/>
    <cellStyle name="Eingabe 4 4 2 5 8" xfId="32723" xr:uid="{00000000-0005-0000-0000-000069580000}"/>
    <cellStyle name="Eingabe 4 4 2 5 9" xfId="36630" xr:uid="{00000000-0005-0000-0000-00006A580000}"/>
    <cellStyle name="Eingabe 4 4 2 6" xfId="5806" xr:uid="{00000000-0005-0000-0000-00006B580000}"/>
    <cellStyle name="Eingabe 4 4 2 6 10" xfId="42788" xr:uid="{00000000-0005-0000-0000-00006C580000}"/>
    <cellStyle name="Eingabe 4 4 2 6 2" xfId="11334" xr:uid="{00000000-0005-0000-0000-00006D580000}"/>
    <cellStyle name="Eingabe 4 4 2 6 3" xfId="15239" xr:uid="{00000000-0005-0000-0000-00006E580000}"/>
    <cellStyle name="Eingabe 4 4 2 6 4" xfId="19333" xr:uid="{00000000-0005-0000-0000-00006F580000}"/>
    <cellStyle name="Eingabe 4 4 2 6 5" xfId="23261" xr:uid="{00000000-0005-0000-0000-000070580000}"/>
    <cellStyle name="Eingabe 4 4 2 6 6" xfId="27287" xr:uid="{00000000-0005-0000-0000-000071580000}"/>
    <cellStyle name="Eingabe 4 4 2 6 7" xfId="31276" xr:uid="{00000000-0005-0000-0000-000072580000}"/>
    <cellStyle name="Eingabe 4 4 2 6 8" xfId="35107" xr:uid="{00000000-0005-0000-0000-000073580000}"/>
    <cellStyle name="Eingabe 4 4 2 6 9" xfId="38998" xr:uid="{00000000-0005-0000-0000-000074580000}"/>
    <cellStyle name="Eingabe 4 4 2 7" xfId="7783" xr:uid="{00000000-0005-0000-0000-000075580000}"/>
    <cellStyle name="Eingabe 4 4 2 8" xfId="11557" xr:uid="{00000000-0005-0000-0000-000076580000}"/>
    <cellStyle name="Eingabe 4 4 2 9" xfId="6719" xr:uid="{00000000-0005-0000-0000-000077580000}"/>
    <cellStyle name="Eingabe 4 4 3" xfId="2878" xr:uid="{00000000-0005-0000-0000-000078580000}"/>
    <cellStyle name="Eingabe 4 4 3 10" xfId="28387" xr:uid="{00000000-0005-0000-0000-000079580000}"/>
    <cellStyle name="Eingabe 4 4 3 11" xfId="32210" xr:uid="{00000000-0005-0000-0000-00007A580000}"/>
    <cellStyle name="Eingabe 4 4 3 12" xfId="36117" xr:uid="{00000000-0005-0000-0000-00007B580000}"/>
    <cellStyle name="Eingabe 4 4 3 13" xfId="39907" xr:uid="{00000000-0005-0000-0000-00007C580000}"/>
    <cellStyle name="Eingabe 4 4 3 2" xfId="5179" xr:uid="{00000000-0005-0000-0000-00007D580000}"/>
    <cellStyle name="Eingabe 4 4 3 2 10" xfId="42163" xr:uid="{00000000-0005-0000-0000-00007E580000}"/>
    <cellStyle name="Eingabe 4 4 3 2 2" xfId="10707" xr:uid="{00000000-0005-0000-0000-00007F580000}"/>
    <cellStyle name="Eingabe 4 4 3 2 3" xfId="14614" xr:uid="{00000000-0005-0000-0000-000080580000}"/>
    <cellStyle name="Eingabe 4 4 3 2 4" xfId="18706" xr:uid="{00000000-0005-0000-0000-000081580000}"/>
    <cellStyle name="Eingabe 4 4 3 2 5" xfId="22636" xr:uid="{00000000-0005-0000-0000-000082580000}"/>
    <cellStyle name="Eingabe 4 4 3 2 6" xfId="26662" xr:uid="{00000000-0005-0000-0000-000083580000}"/>
    <cellStyle name="Eingabe 4 4 3 2 7" xfId="30651" xr:uid="{00000000-0005-0000-0000-000084580000}"/>
    <cellStyle name="Eingabe 4 4 3 2 8" xfId="34482" xr:uid="{00000000-0005-0000-0000-000085580000}"/>
    <cellStyle name="Eingabe 4 4 3 2 9" xfId="38373" xr:uid="{00000000-0005-0000-0000-000086580000}"/>
    <cellStyle name="Eingabe 4 4 3 3" xfId="4551" xr:uid="{00000000-0005-0000-0000-000087580000}"/>
    <cellStyle name="Eingabe 4 4 3 3 10" xfId="41535" xr:uid="{00000000-0005-0000-0000-000088580000}"/>
    <cellStyle name="Eingabe 4 4 3 3 2" xfId="10079" xr:uid="{00000000-0005-0000-0000-000089580000}"/>
    <cellStyle name="Eingabe 4 4 3 3 3" xfId="13986" xr:uid="{00000000-0005-0000-0000-00008A580000}"/>
    <cellStyle name="Eingabe 4 4 3 3 4" xfId="18078" xr:uid="{00000000-0005-0000-0000-00008B580000}"/>
    <cellStyle name="Eingabe 4 4 3 3 5" xfId="22008" xr:uid="{00000000-0005-0000-0000-00008C580000}"/>
    <cellStyle name="Eingabe 4 4 3 3 6" xfId="26034" xr:uid="{00000000-0005-0000-0000-00008D580000}"/>
    <cellStyle name="Eingabe 4 4 3 3 7" xfId="30023" xr:uid="{00000000-0005-0000-0000-00008E580000}"/>
    <cellStyle name="Eingabe 4 4 3 3 8" xfId="33854" xr:uid="{00000000-0005-0000-0000-00008F580000}"/>
    <cellStyle name="Eingabe 4 4 3 3 9" xfId="37745" xr:uid="{00000000-0005-0000-0000-000090580000}"/>
    <cellStyle name="Eingabe 4 4 3 4" xfId="6260" xr:uid="{00000000-0005-0000-0000-000091580000}"/>
    <cellStyle name="Eingabe 4 4 3 4 10" xfId="43238" xr:uid="{00000000-0005-0000-0000-000092580000}"/>
    <cellStyle name="Eingabe 4 4 3 4 2" xfId="11789" xr:uid="{00000000-0005-0000-0000-000093580000}"/>
    <cellStyle name="Eingabe 4 4 3 4 3" xfId="15693" xr:uid="{00000000-0005-0000-0000-000094580000}"/>
    <cellStyle name="Eingabe 4 4 3 4 4" xfId="19787" xr:uid="{00000000-0005-0000-0000-000095580000}"/>
    <cellStyle name="Eingabe 4 4 3 4 5" xfId="23714" xr:uid="{00000000-0005-0000-0000-000096580000}"/>
    <cellStyle name="Eingabe 4 4 3 4 6" xfId="27741" xr:uid="{00000000-0005-0000-0000-000097580000}"/>
    <cellStyle name="Eingabe 4 4 3 4 7" xfId="31726" xr:uid="{00000000-0005-0000-0000-000098580000}"/>
    <cellStyle name="Eingabe 4 4 3 4 8" xfId="35559" xr:uid="{00000000-0005-0000-0000-000099580000}"/>
    <cellStyle name="Eingabe 4 4 3 4 9" xfId="39448" xr:uid="{00000000-0005-0000-0000-00009A580000}"/>
    <cellStyle name="Eingabe 4 4 3 5" xfId="8413" xr:uid="{00000000-0005-0000-0000-00009B580000}"/>
    <cellStyle name="Eingabe 4 4 3 6" xfId="12329" xr:uid="{00000000-0005-0000-0000-00009C580000}"/>
    <cellStyle name="Eingabe 4 4 3 7" xfId="16422" xr:uid="{00000000-0005-0000-0000-00009D580000}"/>
    <cellStyle name="Eingabe 4 4 3 8" xfId="20365" xr:uid="{00000000-0005-0000-0000-00009E580000}"/>
    <cellStyle name="Eingabe 4 4 3 9" xfId="24383" xr:uid="{00000000-0005-0000-0000-00009F580000}"/>
    <cellStyle name="Eingabe 4 4 4" xfId="3823" xr:uid="{00000000-0005-0000-0000-0000A0580000}"/>
    <cellStyle name="Eingabe 4 4 4 10" xfId="40807" xr:uid="{00000000-0005-0000-0000-0000A1580000}"/>
    <cellStyle name="Eingabe 4 4 4 2" xfId="9351" xr:uid="{00000000-0005-0000-0000-0000A2580000}"/>
    <cellStyle name="Eingabe 4 4 4 3" xfId="13258" xr:uid="{00000000-0005-0000-0000-0000A3580000}"/>
    <cellStyle name="Eingabe 4 4 4 4" xfId="17350" xr:uid="{00000000-0005-0000-0000-0000A4580000}"/>
    <cellStyle name="Eingabe 4 4 4 5" xfId="21280" xr:uid="{00000000-0005-0000-0000-0000A5580000}"/>
    <cellStyle name="Eingabe 4 4 4 6" xfId="25306" xr:uid="{00000000-0005-0000-0000-0000A6580000}"/>
    <cellStyle name="Eingabe 4 4 4 7" xfId="29295" xr:uid="{00000000-0005-0000-0000-0000A7580000}"/>
    <cellStyle name="Eingabe 4 4 4 8" xfId="33126" xr:uid="{00000000-0005-0000-0000-0000A8580000}"/>
    <cellStyle name="Eingabe 4 4 4 9" xfId="37017" xr:uid="{00000000-0005-0000-0000-0000A9580000}"/>
    <cellStyle name="Eingabe 4 4 5" xfId="4131" xr:uid="{00000000-0005-0000-0000-0000AA580000}"/>
    <cellStyle name="Eingabe 4 4 5 10" xfId="41115" xr:uid="{00000000-0005-0000-0000-0000AB580000}"/>
    <cellStyle name="Eingabe 4 4 5 2" xfId="9659" xr:uid="{00000000-0005-0000-0000-0000AC580000}"/>
    <cellStyle name="Eingabe 4 4 5 3" xfId="13566" xr:uid="{00000000-0005-0000-0000-0000AD580000}"/>
    <cellStyle name="Eingabe 4 4 5 4" xfId="17658" xr:uid="{00000000-0005-0000-0000-0000AE580000}"/>
    <cellStyle name="Eingabe 4 4 5 5" xfId="21588" xr:uid="{00000000-0005-0000-0000-0000AF580000}"/>
    <cellStyle name="Eingabe 4 4 5 6" xfId="25614" xr:uid="{00000000-0005-0000-0000-0000B0580000}"/>
    <cellStyle name="Eingabe 4 4 5 7" xfId="29603" xr:uid="{00000000-0005-0000-0000-0000B1580000}"/>
    <cellStyle name="Eingabe 4 4 5 8" xfId="33434" xr:uid="{00000000-0005-0000-0000-0000B2580000}"/>
    <cellStyle name="Eingabe 4 4 5 9" xfId="37325" xr:uid="{00000000-0005-0000-0000-0000B3580000}"/>
    <cellStyle name="Eingabe 4 4 6" xfId="3390" xr:uid="{00000000-0005-0000-0000-0000B4580000}"/>
    <cellStyle name="Eingabe 4 4 6 10" xfId="40419" xr:uid="{00000000-0005-0000-0000-0000B5580000}"/>
    <cellStyle name="Eingabe 4 4 6 2" xfId="8925" xr:uid="{00000000-0005-0000-0000-0000B6580000}"/>
    <cellStyle name="Eingabe 4 4 6 3" xfId="12841" xr:uid="{00000000-0005-0000-0000-0000B7580000}"/>
    <cellStyle name="Eingabe 4 4 6 4" xfId="16934" xr:uid="{00000000-0005-0000-0000-0000B8580000}"/>
    <cellStyle name="Eingabe 4 4 6 5" xfId="20877" xr:uid="{00000000-0005-0000-0000-0000B9580000}"/>
    <cellStyle name="Eingabe 4 4 6 6" xfId="24895" xr:uid="{00000000-0005-0000-0000-0000BA580000}"/>
    <cellStyle name="Eingabe 4 4 6 7" xfId="28899" xr:uid="{00000000-0005-0000-0000-0000BB580000}"/>
    <cellStyle name="Eingabe 4 4 6 8" xfId="32722" xr:uid="{00000000-0005-0000-0000-0000BC580000}"/>
    <cellStyle name="Eingabe 4 4 6 9" xfId="36629" xr:uid="{00000000-0005-0000-0000-0000BD580000}"/>
    <cellStyle name="Eingabe 4 4 7" xfId="5805" xr:uid="{00000000-0005-0000-0000-0000BE580000}"/>
    <cellStyle name="Eingabe 4 4 7 10" xfId="42787" xr:uid="{00000000-0005-0000-0000-0000BF580000}"/>
    <cellStyle name="Eingabe 4 4 7 2" xfId="11333" xr:uid="{00000000-0005-0000-0000-0000C0580000}"/>
    <cellStyle name="Eingabe 4 4 7 3" xfId="15238" xr:uid="{00000000-0005-0000-0000-0000C1580000}"/>
    <cellStyle name="Eingabe 4 4 7 4" xfId="19332" xr:uid="{00000000-0005-0000-0000-0000C2580000}"/>
    <cellStyle name="Eingabe 4 4 7 5" xfId="23260" xr:uid="{00000000-0005-0000-0000-0000C3580000}"/>
    <cellStyle name="Eingabe 4 4 7 6" xfId="27286" xr:uid="{00000000-0005-0000-0000-0000C4580000}"/>
    <cellStyle name="Eingabe 4 4 7 7" xfId="31275" xr:uid="{00000000-0005-0000-0000-0000C5580000}"/>
    <cellStyle name="Eingabe 4 4 7 8" xfId="35106" xr:uid="{00000000-0005-0000-0000-0000C6580000}"/>
    <cellStyle name="Eingabe 4 4 7 9" xfId="38997" xr:uid="{00000000-0005-0000-0000-0000C7580000}"/>
    <cellStyle name="Eingabe 4 4 8" xfId="7784" xr:uid="{00000000-0005-0000-0000-0000C8580000}"/>
    <cellStyle name="Eingabe 4 4 9" xfId="7428" xr:uid="{00000000-0005-0000-0000-0000C9580000}"/>
    <cellStyle name="Eingabe 4 5" xfId="429" xr:uid="{00000000-0005-0000-0000-0000CA580000}"/>
    <cellStyle name="Eingabe 4 5 10" xfId="24101" xr:uid="{00000000-0005-0000-0000-0000CB580000}"/>
    <cellStyle name="Eingabe 4 5 2" xfId="2880" xr:uid="{00000000-0005-0000-0000-0000CC580000}"/>
    <cellStyle name="Eingabe 4 5 2 10" xfId="28389" xr:uid="{00000000-0005-0000-0000-0000CD580000}"/>
    <cellStyle name="Eingabe 4 5 2 11" xfId="32212" xr:uid="{00000000-0005-0000-0000-0000CE580000}"/>
    <cellStyle name="Eingabe 4 5 2 12" xfId="36119" xr:uid="{00000000-0005-0000-0000-0000CF580000}"/>
    <cellStyle name="Eingabe 4 5 2 13" xfId="39909" xr:uid="{00000000-0005-0000-0000-0000D0580000}"/>
    <cellStyle name="Eingabe 4 5 2 2" xfId="5181" xr:uid="{00000000-0005-0000-0000-0000D1580000}"/>
    <cellStyle name="Eingabe 4 5 2 2 10" xfId="42165" xr:uid="{00000000-0005-0000-0000-0000D2580000}"/>
    <cellStyle name="Eingabe 4 5 2 2 2" xfId="10709" xr:uid="{00000000-0005-0000-0000-0000D3580000}"/>
    <cellStyle name="Eingabe 4 5 2 2 3" xfId="14616" xr:uid="{00000000-0005-0000-0000-0000D4580000}"/>
    <cellStyle name="Eingabe 4 5 2 2 4" xfId="18708" xr:uid="{00000000-0005-0000-0000-0000D5580000}"/>
    <cellStyle name="Eingabe 4 5 2 2 5" xfId="22638" xr:uid="{00000000-0005-0000-0000-0000D6580000}"/>
    <cellStyle name="Eingabe 4 5 2 2 6" xfId="26664" xr:uid="{00000000-0005-0000-0000-0000D7580000}"/>
    <cellStyle name="Eingabe 4 5 2 2 7" xfId="30653" xr:uid="{00000000-0005-0000-0000-0000D8580000}"/>
    <cellStyle name="Eingabe 4 5 2 2 8" xfId="34484" xr:uid="{00000000-0005-0000-0000-0000D9580000}"/>
    <cellStyle name="Eingabe 4 5 2 2 9" xfId="38375" xr:uid="{00000000-0005-0000-0000-0000DA580000}"/>
    <cellStyle name="Eingabe 4 5 2 3" xfId="4553" xr:uid="{00000000-0005-0000-0000-0000DB580000}"/>
    <cellStyle name="Eingabe 4 5 2 3 10" xfId="41537" xr:uid="{00000000-0005-0000-0000-0000DC580000}"/>
    <cellStyle name="Eingabe 4 5 2 3 2" xfId="10081" xr:uid="{00000000-0005-0000-0000-0000DD580000}"/>
    <cellStyle name="Eingabe 4 5 2 3 3" xfId="13988" xr:uid="{00000000-0005-0000-0000-0000DE580000}"/>
    <cellStyle name="Eingabe 4 5 2 3 4" xfId="18080" xr:uid="{00000000-0005-0000-0000-0000DF580000}"/>
    <cellStyle name="Eingabe 4 5 2 3 5" xfId="22010" xr:uid="{00000000-0005-0000-0000-0000E0580000}"/>
    <cellStyle name="Eingabe 4 5 2 3 6" xfId="26036" xr:uid="{00000000-0005-0000-0000-0000E1580000}"/>
    <cellStyle name="Eingabe 4 5 2 3 7" xfId="30025" xr:uid="{00000000-0005-0000-0000-0000E2580000}"/>
    <cellStyle name="Eingabe 4 5 2 3 8" xfId="33856" xr:uid="{00000000-0005-0000-0000-0000E3580000}"/>
    <cellStyle name="Eingabe 4 5 2 3 9" xfId="37747" xr:uid="{00000000-0005-0000-0000-0000E4580000}"/>
    <cellStyle name="Eingabe 4 5 2 4" xfId="6262" xr:uid="{00000000-0005-0000-0000-0000E5580000}"/>
    <cellStyle name="Eingabe 4 5 2 4 10" xfId="43240" xr:uid="{00000000-0005-0000-0000-0000E6580000}"/>
    <cellStyle name="Eingabe 4 5 2 4 2" xfId="11791" xr:uid="{00000000-0005-0000-0000-0000E7580000}"/>
    <cellStyle name="Eingabe 4 5 2 4 3" xfId="15695" xr:uid="{00000000-0005-0000-0000-0000E8580000}"/>
    <cellStyle name="Eingabe 4 5 2 4 4" xfId="19789" xr:uid="{00000000-0005-0000-0000-0000E9580000}"/>
    <cellStyle name="Eingabe 4 5 2 4 5" xfId="23716" xr:uid="{00000000-0005-0000-0000-0000EA580000}"/>
    <cellStyle name="Eingabe 4 5 2 4 6" xfId="27743" xr:uid="{00000000-0005-0000-0000-0000EB580000}"/>
    <cellStyle name="Eingabe 4 5 2 4 7" xfId="31728" xr:uid="{00000000-0005-0000-0000-0000EC580000}"/>
    <cellStyle name="Eingabe 4 5 2 4 8" xfId="35561" xr:uid="{00000000-0005-0000-0000-0000ED580000}"/>
    <cellStyle name="Eingabe 4 5 2 4 9" xfId="39450" xr:uid="{00000000-0005-0000-0000-0000EE580000}"/>
    <cellStyle name="Eingabe 4 5 2 5" xfId="8415" xr:uid="{00000000-0005-0000-0000-0000EF580000}"/>
    <cellStyle name="Eingabe 4 5 2 6" xfId="12331" xr:uid="{00000000-0005-0000-0000-0000F0580000}"/>
    <cellStyle name="Eingabe 4 5 2 7" xfId="16424" xr:uid="{00000000-0005-0000-0000-0000F1580000}"/>
    <cellStyle name="Eingabe 4 5 2 8" xfId="20367" xr:uid="{00000000-0005-0000-0000-0000F2580000}"/>
    <cellStyle name="Eingabe 4 5 2 9" xfId="24385" xr:uid="{00000000-0005-0000-0000-0000F3580000}"/>
    <cellStyle name="Eingabe 4 5 3" xfId="3825" xr:uid="{00000000-0005-0000-0000-0000F4580000}"/>
    <cellStyle name="Eingabe 4 5 3 10" xfId="40809" xr:uid="{00000000-0005-0000-0000-0000F5580000}"/>
    <cellStyle name="Eingabe 4 5 3 2" xfId="9353" xr:uid="{00000000-0005-0000-0000-0000F6580000}"/>
    <cellStyle name="Eingabe 4 5 3 3" xfId="13260" xr:uid="{00000000-0005-0000-0000-0000F7580000}"/>
    <cellStyle name="Eingabe 4 5 3 4" xfId="17352" xr:uid="{00000000-0005-0000-0000-0000F8580000}"/>
    <cellStyle name="Eingabe 4 5 3 5" xfId="21282" xr:uid="{00000000-0005-0000-0000-0000F9580000}"/>
    <cellStyle name="Eingabe 4 5 3 6" xfId="25308" xr:uid="{00000000-0005-0000-0000-0000FA580000}"/>
    <cellStyle name="Eingabe 4 5 3 7" xfId="29297" xr:uid="{00000000-0005-0000-0000-0000FB580000}"/>
    <cellStyle name="Eingabe 4 5 3 8" xfId="33128" xr:uid="{00000000-0005-0000-0000-0000FC580000}"/>
    <cellStyle name="Eingabe 4 5 3 9" xfId="37019" xr:uid="{00000000-0005-0000-0000-0000FD580000}"/>
    <cellStyle name="Eingabe 4 5 4" xfId="4129" xr:uid="{00000000-0005-0000-0000-0000FE580000}"/>
    <cellStyle name="Eingabe 4 5 4 10" xfId="41113" xr:uid="{00000000-0005-0000-0000-0000FF580000}"/>
    <cellStyle name="Eingabe 4 5 4 2" xfId="9657" xr:uid="{00000000-0005-0000-0000-000000590000}"/>
    <cellStyle name="Eingabe 4 5 4 3" xfId="13564" xr:uid="{00000000-0005-0000-0000-000001590000}"/>
    <cellStyle name="Eingabe 4 5 4 4" xfId="17656" xr:uid="{00000000-0005-0000-0000-000002590000}"/>
    <cellStyle name="Eingabe 4 5 4 5" xfId="21586" xr:uid="{00000000-0005-0000-0000-000003590000}"/>
    <cellStyle name="Eingabe 4 5 4 6" xfId="25612" xr:uid="{00000000-0005-0000-0000-000004590000}"/>
    <cellStyle name="Eingabe 4 5 4 7" xfId="29601" xr:uid="{00000000-0005-0000-0000-000005590000}"/>
    <cellStyle name="Eingabe 4 5 4 8" xfId="33432" xr:uid="{00000000-0005-0000-0000-000006590000}"/>
    <cellStyle name="Eingabe 4 5 4 9" xfId="37323" xr:uid="{00000000-0005-0000-0000-000007590000}"/>
    <cellStyle name="Eingabe 4 5 5" xfId="3392" xr:uid="{00000000-0005-0000-0000-000008590000}"/>
    <cellStyle name="Eingabe 4 5 5 10" xfId="40421" xr:uid="{00000000-0005-0000-0000-000009590000}"/>
    <cellStyle name="Eingabe 4 5 5 2" xfId="8927" xr:uid="{00000000-0005-0000-0000-00000A590000}"/>
    <cellStyle name="Eingabe 4 5 5 3" xfId="12843" xr:uid="{00000000-0005-0000-0000-00000B590000}"/>
    <cellStyle name="Eingabe 4 5 5 4" xfId="16936" xr:uid="{00000000-0005-0000-0000-00000C590000}"/>
    <cellStyle name="Eingabe 4 5 5 5" xfId="20879" xr:uid="{00000000-0005-0000-0000-00000D590000}"/>
    <cellStyle name="Eingabe 4 5 5 6" xfId="24897" xr:uid="{00000000-0005-0000-0000-00000E590000}"/>
    <cellStyle name="Eingabe 4 5 5 7" xfId="28901" xr:uid="{00000000-0005-0000-0000-00000F590000}"/>
    <cellStyle name="Eingabe 4 5 5 8" xfId="32724" xr:uid="{00000000-0005-0000-0000-000010590000}"/>
    <cellStyle name="Eingabe 4 5 5 9" xfId="36631" xr:uid="{00000000-0005-0000-0000-000011590000}"/>
    <cellStyle name="Eingabe 4 5 6" xfId="5807" xr:uid="{00000000-0005-0000-0000-000012590000}"/>
    <cellStyle name="Eingabe 4 5 6 10" xfId="42789" xr:uid="{00000000-0005-0000-0000-000013590000}"/>
    <cellStyle name="Eingabe 4 5 6 2" xfId="11335" xr:uid="{00000000-0005-0000-0000-000014590000}"/>
    <cellStyle name="Eingabe 4 5 6 3" xfId="15240" xr:uid="{00000000-0005-0000-0000-000015590000}"/>
    <cellStyle name="Eingabe 4 5 6 4" xfId="19334" xr:uid="{00000000-0005-0000-0000-000016590000}"/>
    <cellStyle name="Eingabe 4 5 6 5" xfId="23262" xr:uid="{00000000-0005-0000-0000-000017590000}"/>
    <cellStyle name="Eingabe 4 5 6 6" xfId="27288" xr:uid="{00000000-0005-0000-0000-000018590000}"/>
    <cellStyle name="Eingabe 4 5 6 7" xfId="31277" xr:uid="{00000000-0005-0000-0000-000019590000}"/>
    <cellStyle name="Eingabe 4 5 6 8" xfId="35108" xr:uid="{00000000-0005-0000-0000-00001A590000}"/>
    <cellStyle name="Eingabe 4 5 6 9" xfId="38999" xr:uid="{00000000-0005-0000-0000-00001B590000}"/>
    <cellStyle name="Eingabe 4 5 7" xfId="7782" xr:uid="{00000000-0005-0000-0000-00001C590000}"/>
    <cellStyle name="Eingabe 4 5 8" xfId="9119" xr:uid="{00000000-0005-0000-0000-00001D590000}"/>
    <cellStyle name="Eingabe 4 5 9" xfId="6720" xr:uid="{00000000-0005-0000-0000-00001E590000}"/>
    <cellStyle name="Eingabe 4 6" xfId="2873" xr:uid="{00000000-0005-0000-0000-00001F590000}"/>
    <cellStyle name="Eingabe 4 6 10" xfId="28382" xr:uid="{00000000-0005-0000-0000-000020590000}"/>
    <cellStyle name="Eingabe 4 6 11" xfId="32205" xr:uid="{00000000-0005-0000-0000-000021590000}"/>
    <cellStyle name="Eingabe 4 6 12" xfId="36112" xr:uid="{00000000-0005-0000-0000-000022590000}"/>
    <cellStyle name="Eingabe 4 6 13" xfId="39902" xr:uid="{00000000-0005-0000-0000-000023590000}"/>
    <cellStyle name="Eingabe 4 6 2" xfId="5174" xr:uid="{00000000-0005-0000-0000-000024590000}"/>
    <cellStyle name="Eingabe 4 6 2 10" xfId="42158" xr:uid="{00000000-0005-0000-0000-000025590000}"/>
    <cellStyle name="Eingabe 4 6 2 2" xfId="10702" xr:uid="{00000000-0005-0000-0000-000026590000}"/>
    <cellStyle name="Eingabe 4 6 2 3" xfId="14609" xr:uid="{00000000-0005-0000-0000-000027590000}"/>
    <cellStyle name="Eingabe 4 6 2 4" xfId="18701" xr:uid="{00000000-0005-0000-0000-000028590000}"/>
    <cellStyle name="Eingabe 4 6 2 5" xfId="22631" xr:uid="{00000000-0005-0000-0000-000029590000}"/>
    <cellStyle name="Eingabe 4 6 2 6" xfId="26657" xr:uid="{00000000-0005-0000-0000-00002A590000}"/>
    <cellStyle name="Eingabe 4 6 2 7" xfId="30646" xr:uid="{00000000-0005-0000-0000-00002B590000}"/>
    <cellStyle name="Eingabe 4 6 2 8" xfId="34477" xr:uid="{00000000-0005-0000-0000-00002C590000}"/>
    <cellStyle name="Eingabe 4 6 2 9" xfId="38368" xr:uid="{00000000-0005-0000-0000-00002D590000}"/>
    <cellStyle name="Eingabe 4 6 3" xfId="4546" xr:uid="{00000000-0005-0000-0000-00002E590000}"/>
    <cellStyle name="Eingabe 4 6 3 10" xfId="41530" xr:uid="{00000000-0005-0000-0000-00002F590000}"/>
    <cellStyle name="Eingabe 4 6 3 2" xfId="10074" xr:uid="{00000000-0005-0000-0000-000030590000}"/>
    <cellStyle name="Eingabe 4 6 3 3" xfId="13981" xr:uid="{00000000-0005-0000-0000-000031590000}"/>
    <cellStyle name="Eingabe 4 6 3 4" xfId="18073" xr:uid="{00000000-0005-0000-0000-000032590000}"/>
    <cellStyle name="Eingabe 4 6 3 5" xfId="22003" xr:uid="{00000000-0005-0000-0000-000033590000}"/>
    <cellStyle name="Eingabe 4 6 3 6" xfId="26029" xr:uid="{00000000-0005-0000-0000-000034590000}"/>
    <cellStyle name="Eingabe 4 6 3 7" xfId="30018" xr:uid="{00000000-0005-0000-0000-000035590000}"/>
    <cellStyle name="Eingabe 4 6 3 8" xfId="33849" xr:uid="{00000000-0005-0000-0000-000036590000}"/>
    <cellStyle name="Eingabe 4 6 3 9" xfId="37740" xr:uid="{00000000-0005-0000-0000-000037590000}"/>
    <cellStyle name="Eingabe 4 6 4" xfId="6255" xr:uid="{00000000-0005-0000-0000-000038590000}"/>
    <cellStyle name="Eingabe 4 6 4 10" xfId="43233" xr:uid="{00000000-0005-0000-0000-000039590000}"/>
    <cellStyle name="Eingabe 4 6 4 2" xfId="11784" xr:uid="{00000000-0005-0000-0000-00003A590000}"/>
    <cellStyle name="Eingabe 4 6 4 3" xfId="15688" xr:uid="{00000000-0005-0000-0000-00003B590000}"/>
    <cellStyle name="Eingabe 4 6 4 4" xfId="19782" xr:uid="{00000000-0005-0000-0000-00003C590000}"/>
    <cellStyle name="Eingabe 4 6 4 5" xfId="23709" xr:uid="{00000000-0005-0000-0000-00003D590000}"/>
    <cellStyle name="Eingabe 4 6 4 6" xfId="27736" xr:uid="{00000000-0005-0000-0000-00003E590000}"/>
    <cellStyle name="Eingabe 4 6 4 7" xfId="31721" xr:uid="{00000000-0005-0000-0000-00003F590000}"/>
    <cellStyle name="Eingabe 4 6 4 8" xfId="35554" xr:uid="{00000000-0005-0000-0000-000040590000}"/>
    <cellStyle name="Eingabe 4 6 4 9" xfId="39443" xr:uid="{00000000-0005-0000-0000-000041590000}"/>
    <cellStyle name="Eingabe 4 6 5" xfId="8408" xr:uid="{00000000-0005-0000-0000-000042590000}"/>
    <cellStyle name="Eingabe 4 6 6" xfId="12324" xr:uid="{00000000-0005-0000-0000-000043590000}"/>
    <cellStyle name="Eingabe 4 6 7" xfId="16417" xr:uid="{00000000-0005-0000-0000-000044590000}"/>
    <cellStyle name="Eingabe 4 6 8" xfId="20360" xr:uid="{00000000-0005-0000-0000-000045590000}"/>
    <cellStyle name="Eingabe 4 6 9" xfId="24378" xr:uid="{00000000-0005-0000-0000-000046590000}"/>
    <cellStyle name="Eingabe 4 7" xfId="3818" xr:uid="{00000000-0005-0000-0000-000047590000}"/>
    <cellStyle name="Eingabe 4 7 10" xfId="40802" xr:uid="{00000000-0005-0000-0000-000048590000}"/>
    <cellStyle name="Eingabe 4 7 2" xfId="9346" xr:uid="{00000000-0005-0000-0000-000049590000}"/>
    <cellStyle name="Eingabe 4 7 3" xfId="13253" xr:uid="{00000000-0005-0000-0000-00004A590000}"/>
    <cellStyle name="Eingabe 4 7 4" xfId="17345" xr:uid="{00000000-0005-0000-0000-00004B590000}"/>
    <cellStyle name="Eingabe 4 7 5" xfId="21275" xr:uid="{00000000-0005-0000-0000-00004C590000}"/>
    <cellStyle name="Eingabe 4 7 6" xfId="25301" xr:uid="{00000000-0005-0000-0000-00004D590000}"/>
    <cellStyle name="Eingabe 4 7 7" xfId="29290" xr:uid="{00000000-0005-0000-0000-00004E590000}"/>
    <cellStyle name="Eingabe 4 7 8" xfId="33121" xr:uid="{00000000-0005-0000-0000-00004F590000}"/>
    <cellStyle name="Eingabe 4 7 9" xfId="37012" xr:uid="{00000000-0005-0000-0000-000050590000}"/>
    <cellStyle name="Eingabe 4 8" xfId="4136" xr:uid="{00000000-0005-0000-0000-000051590000}"/>
    <cellStyle name="Eingabe 4 8 10" xfId="41120" xr:uid="{00000000-0005-0000-0000-000052590000}"/>
    <cellStyle name="Eingabe 4 8 2" xfId="9664" xr:uid="{00000000-0005-0000-0000-000053590000}"/>
    <cellStyle name="Eingabe 4 8 3" xfId="13571" xr:uid="{00000000-0005-0000-0000-000054590000}"/>
    <cellStyle name="Eingabe 4 8 4" xfId="17663" xr:uid="{00000000-0005-0000-0000-000055590000}"/>
    <cellStyle name="Eingabe 4 8 5" xfId="21593" xr:uid="{00000000-0005-0000-0000-000056590000}"/>
    <cellStyle name="Eingabe 4 8 6" xfId="25619" xr:uid="{00000000-0005-0000-0000-000057590000}"/>
    <cellStyle name="Eingabe 4 8 7" xfId="29608" xr:uid="{00000000-0005-0000-0000-000058590000}"/>
    <cellStyle name="Eingabe 4 8 8" xfId="33439" xr:uid="{00000000-0005-0000-0000-000059590000}"/>
    <cellStyle name="Eingabe 4 8 9" xfId="37330" xr:uid="{00000000-0005-0000-0000-00005A590000}"/>
    <cellStyle name="Eingabe 4 9" xfId="3385" xr:uid="{00000000-0005-0000-0000-00005B590000}"/>
    <cellStyle name="Eingabe 4 9 10" xfId="40414" xr:uid="{00000000-0005-0000-0000-00005C590000}"/>
    <cellStyle name="Eingabe 4 9 2" xfId="8920" xr:uid="{00000000-0005-0000-0000-00005D590000}"/>
    <cellStyle name="Eingabe 4 9 3" xfId="12836" xr:uid="{00000000-0005-0000-0000-00005E590000}"/>
    <cellStyle name="Eingabe 4 9 4" xfId="16929" xr:uid="{00000000-0005-0000-0000-00005F590000}"/>
    <cellStyle name="Eingabe 4 9 5" xfId="20872" xr:uid="{00000000-0005-0000-0000-000060590000}"/>
    <cellStyle name="Eingabe 4 9 6" xfId="24890" xr:uid="{00000000-0005-0000-0000-000061590000}"/>
    <cellStyle name="Eingabe 4 9 7" xfId="28894" xr:uid="{00000000-0005-0000-0000-000062590000}"/>
    <cellStyle name="Eingabe 4 9 8" xfId="32717" xr:uid="{00000000-0005-0000-0000-000063590000}"/>
    <cellStyle name="Eingabe 4 9 9" xfId="36624" xr:uid="{00000000-0005-0000-0000-000064590000}"/>
    <cellStyle name="Eingabe 5" xfId="430" xr:uid="{00000000-0005-0000-0000-000065590000}"/>
    <cellStyle name="Eingabe 5 10" xfId="6721" xr:uid="{00000000-0005-0000-0000-000066590000}"/>
    <cellStyle name="Eingabe 5 11" xfId="20062" xr:uid="{00000000-0005-0000-0000-000067590000}"/>
    <cellStyle name="Eingabe 5 2" xfId="431" xr:uid="{00000000-0005-0000-0000-000068590000}"/>
    <cellStyle name="Eingabe 5 2 10" xfId="20061" xr:uid="{00000000-0005-0000-0000-000069590000}"/>
    <cellStyle name="Eingabe 5 2 2" xfId="2882" xr:uid="{00000000-0005-0000-0000-00006A590000}"/>
    <cellStyle name="Eingabe 5 2 2 10" xfId="28391" xr:uid="{00000000-0005-0000-0000-00006B590000}"/>
    <cellStyle name="Eingabe 5 2 2 11" xfId="32214" xr:uid="{00000000-0005-0000-0000-00006C590000}"/>
    <cellStyle name="Eingabe 5 2 2 12" xfId="36121" xr:uid="{00000000-0005-0000-0000-00006D590000}"/>
    <cellStyle name="Eingabe 5 2 2 13" xfId="39911" xr:uid="{00000000-0005-0000-0000-00006E590000}"/>
    <cellStyle name="Eingabe 5 2 2 2" xfId="5183" xr:uid="{00000000-0005-0000-0000-00006F590000}"/>
    <cellStyle name="Eingabe 5 2 2 2 10" xfId="42167" xr:uid="{00000000-0005-0000-0000-000070590000}"/>
    <cellStyle name="Eingabe 5 2 2 2 2" xfId="10711" xr:uid="{00000000-0005-0000-0000-000071590000}"/>
    <cellStyle name="Eingabe 5 2 2 2 3" xfId="14618" xr:uid="{00000000-0005-0000-0000-000072590000}"/>
    <cellStyle name="Eingabe 5 2 2 2 4" xfId="18710" xr:uid="{00000000-0005-0000-0000-000073590000}"/>
    <cellStyle name="Eingabe 5 2 2 2 5" xfId="22640" xr:uid="{00000000-0005-0000-0000-000074590000}"/>
    <cellStyle name="Eingabe 5 2 2 2 6" xfId="26666" xr:uid="{00000000-0005-0000-0000-000075590000}"/>
    <cellStyle name="Eingabe 5 2 2 2 7" xfId="30655" xr:uid="{00000000-0005-0000-0000-000076590000}"/>
    <cellStyle name="Eingabe 5 2 2 2 8" xfId="34486" xr:uid="{00000000-0005-0000-0000-000077590000}"/>
    <cellStyle name="Eingabe 5 2 2 2 9" xfId="38377" xr:uid="{00000000-0005-0000-0000-000078590000}"/>
    <cellStyle name="Eingabe 5 2 2 3" xfId="4555" xr:uid="{00000000-0005-0000-0000-000079590000}"/>
    <cellStyle name="Eingabe 5 2 2 3 10" xfId="41539" xr:uid="{00000000-0005-0000-0000-00007A590000}"/>
    <cellStyle name="Eingabe 5 2 2 3 2" xfId="10083" xr:uid="{00000000-0005-0000-0000-00007B590000}"/>
    <cellStyle name="Eingabe 5 2 2 3 3" xfId="13990" xr:uid="{00000000-0005-0000-0000-00007C590000}"/>
    <cellStyle name="Eingabe 5 2 2 3 4" xfId="18082" xr:uid="{00000000-0005-0000-0000-00007D590000}"/>
    <cellStyle name="Eingabe 5 2 2 3 5" xfId="22012" xr:uid="{00000000-0005-0000-0000-00007E590000}"/>
    <cellStyle name="Eingabe 5 2 2 3 6" xfId="26038" xr:uid="{00000000-0005-0000-0000-00007F590000}"/>
    <cellStyle name="Eingabe 5 2 2 3 7" xfId="30027" xr:uid="{00000000-0005-0000-0000-000080590000}"/>
    <cellStyle name="Eingabe 5 2 2 3 8" xfId="33858" xr:uid="{00000000-0005-0000-0000-000081590000}"/>
    <cellStyle name="Eingabe 5 2 2 3 9" xfId="37749" xr:uid="{00000000-0005-0000-0000-000082590000}"/>
    <cellStyle name="Eingabe 5 2 2 4" xfId="6264" xr:uid="{00000000-0005-0000-0000-000083590000}"/>
    <cellStyle name="Eingabe 5 2 2 4 10" xfId="43242" xr:uid="{00000000-0005-0000-0000-000084590000}"/>
    <cellStyle name="Eingabe 5 2 2 4 2" xfId="11793" xr:uid="{00000000-0005-0000-0000-000085590000}"/>
    <cellStyle name="Eingabe 5 2 2 4 3" xfId="15697" xr:uid="{00000000-0005-0000-0000-000086590000}"/>
    <cellStyle name="Eingabe 5 2 2 4 4" xfId="19791" xr:uid="{00000000-0005-0000-0000-000087590000}"/>
    <cellStyle name="Eingabe 5 2 2 4 5" xfId="23718" xr:uid="{00000000-0005-0000-0000-000088590000}"/>
    <cellStyle name="Eingabe 5 2 2 4 6" xfId="27745" xr:uid="{00000000-0005-0000-0000-000089590000}"/>
    <cellStyle name="Eingabe 5 2 2 4 7" xfId="31730" xr:uid="{00000000-0005-0000-0000-00008A590000}"/>
    <cellStyle name="Eingabe 5 2 2 4 8" xfId="35563" xr:uid="{00000000-0005-0000-0000-00008B590000}"/>
    <cellStyle name="Eingabe 5 2 2 4 9" xfId="39452" xr:uid="{00000000-0005-0000-0000-00008C590000}"/>
    <cellStyle name="Eingabe 5 2 2 5" xfId="8417" xr:uid="{00000000-0005-0000-0000-00008D590000}"/>
    <cellStyle name="Eingabe 5 2 2 6" xfId="12333" xr:uid="{00000000-0005-0000-0000-00008E590000}"/>
    <cellStyle name="Eingabe 5 2 2 7" xfId="16426" xr:uid="{00000000-0005-0000-0000-00008F590000}"/>
    <cellStyle name="Eingabe 5 2 2 8" xfId="20369" xr:uid="{00000000-0005-0000-0000-000090590000}"/>
    <cellStyle name="Eingabe 5 2 2 9" xfId="24387" xr:uid="{00000000-0005-0000-0000-000091590000}"/>
    <cellStyle name="Eingabe 5 2 3" xfId="3827" xr:uid="{00000000-0005-0000-0000-000092590000}"/>
    <cellStyle name="Eingabe 5 2 3 10" xfId="40811" xr:uid="{00000000-0005-0000-0000-000093590000}"/>
    <cellStyle name="Eingabe 5 2 3 2" xfId="9355" xr:uid="{00000000-0005-0000-0000-000094590000}"/>
    <cellStyle name="Eingabe 5 2 3 3" xfId="13262" xr:uid="{00000000-0005-0000-0000-000095590000}"/>
    <cellStyle name="Eingabe 5 2 3 4" xfId="17354" xr:uid="{00000000-0005-0000-0000-000096590000}"/>
    <cellStyle name="Eingabe 5 2 3 5" xfId="21284" xr:uid="{00000000-0005-0000-0000-000097590000}"/>
    <cellStyle name="Eingabe 5 2 3 6" xfId="25310" xr:uid="{00000000-0005-0000-0000-000098590000}"/>
    <cellStyle name="Eingabe 5 2 3 7" xfId="29299" xr:uid="{00000000-0005-0000-0000-000099590000}"/>
    <cellStyle name="Eingabe 5 2 3 8" xfId="33130" xr:uid="{00000000-0005-0000-0000-00009A590000}"/>
    <cellStyle name="Eingabe 5 2 3 9" xfId="37021" xr:uid="{00000000-0005-0000-0000-00009B590000}"/>
    <cellStyle name="Eingabe 5 2 4" xfId="4127" xr:uid="{00000000-0005-0000-0000-00009C590000}"/>
    <cellStyle name="Eingabe 5 2 4 10" xfId="41111" xr:uid="{00000000-0005-0000-0000-00009D590000}"/>
    <cellStyle name="Eingabe 5 2 4 2" xfId="9655" xr:uid="{00000000-0005-0000-0000-00009E590000}"/>
    <cellStyle name="Eingabe 5 2 4 3" xfId="13562" xr:uid="{00000000-0005-0000-0000-00009F590000}"/>
    <cellStyle name="Eingabe 5 2 4 4" xfId="17654" xr:uid="{00000000-0005-0000-0000-0000A0590000}"/>
    <cellStyle name="Eingabe 5 2 4 5" xfId="21584" xr:uid="{00000000-0005-0000-0000-0000A1590000}"/>
    <cellStyle name="Eingabe 5 2 4 6" xfId="25610" xr:uid="{00000000-0005-0000-0000-0000A2590000}"/>
    <cellStyle name="Eingabe 5 2 4 7" xfId="29599" xr:uid="{00000000-0005-0000-0000-0000A3590000}"/>
    <cellStyle name="Eingabe 5 2 4 8" xfId="33430" xr:uid="{00000000-0005-0000-0000-0000A4590000}"/>
    <cellStyle name="Eingabe 5 2 4 9" xfId="37321" xr:uid="{00000000-0005-0000-0000-0000A5590000}"/>
    <cellStyle name="Eingabe 5 2 5" xfId="3394" xr:uid="{00000000-0005-0000-0000-0000A6590000}"/>
    <cellStyle name="Eingabe 5 2 5 10" xfId="40423" xr:uid="{00000000-0005-0000-0000-0000A7590000}"/>
    <cellStyle name="Eingabe 5 2 5 2" xfId="8929" xr:uid="{00000000-0005-0000-0000-0000A8590000}"/>
    <cellStyle name="Eingabe 5 2 5 3" xfId="12845" xr:uid="{00000000-0005-0000-0000-0000A9590000}"/>
    <cellStyle name="Eingabe 5 2 5 4" xfId="16938" xr:uid="{00000000-0005-0000-0000-0000AA590000}"/>
    <cellStyle name="Eingabe 5 2 5 5" xfId="20881" xr:uid="{00000000-0005-0000-0000-0000AB590000}"/>
    <cellStyle name="Eingabe 5 2 5 6" xfId="24899" xr:uid="{00000000-0005-0000-0000-0000AC590000}"/>
    <cellStyle name="Eingabe 5 2 5 7" xfId="28903" xr:uid="{00000000-0005-0000-0000-0000AD590000}"/>
    <cellStyle name="Eingabe 5 2 5 8" xfId="32726" xr:uid="{00000000-0005-0000-0000-0000AE590000}"/>
    <cellStyle name="Eingabe 5 2 5 9" xfId="36633" xr:uid="{00000000-0005-0000-0000-0000AF590000}"/>
    <cellStyle name="Eingabe 5 2 6" xfId="5809" xr:uid="{00000000-0005-0000-0000-0000B0590000}"/>
    <cellStyle name="Eingabe 5 2 6 10" xfId="42791" xr:uid="{00000000-0005-0000-0000-0000B1590000}"/>
    <cellStyle name="Eingabe 5 2 6 2" xfId="11337" xr:uid="{00000000-0005-0000-0000-0000B2590000}"/>
    <cellStyle name="Eingabe 5 2 6 3" xfId="15242" xr:uid="{00000000-0005-0000-0000-0000B3590000}"/>
    <cellStyle name="Eingabe 5 2 6 4" xfId="19336" xr:uid="{00000000-0005-0000-0000-0000B4590000}"/>
    <cellStyle name="Eingabe 5 2 6 5" xfId="23264" xr:uid="{00000000-0005-0000-0000-0000B5590000}"/>
    <cellStyle name="Eingabe 5 2 6 6" xfId="27290" xr:uid="{00000000-0005-0000-0000-0000B6590000}"/>
    <cellStyle name="Eingabe 5 2 6 7" xfId="31279" xr:uid="{00000000-0005-0000-0000-0000B7590000}"/>
    <cellStyle name="Eingabe 5 2 6 8" xfId="35110" xr:uid="{00000000-0005-0000-0000-0000B8590000}"/>
    <cellStyle name="Eingabe 5 2 6 9" xfId="39001" xr:uid="{00000000-0005-0000-0000-0000B9590000}"/>
    <cellStyle name="Eingabe 5 2 7" xfId="7780" xr:uid="{00000000-0005-0000-0000-0000BA590000}"/>
    <cellStyle name="Eingabe 5 2 8" xfId="9075" xr:uid="{00000000-0005-0000-0000-0000BB590000}"/>
    <cellStyle name="Eingabe 5 2 9" xfId="6722" xr:uid="{00000000-0005-0000-0000-0000BC590000}"/>
    <cellStyle name="Eingabe 5 3" xfId="2881" xr:uid="{00000000-0005-0000-0000-0000BD590000}"/>
    <cellStyle name="Eingabe 5 3 10" xfId="28390" xr:uid="{00000000-0005-0000-0000-0000BE590000}"/>
    <cellStyle name="Eingabe 5 3 11" xfId="32213" xr:uid="{00000000-0005-0000-0000-0000BF590000}"/>
    <cellStyle name="Eingabe 5 3 12" xfId="36120" xr:uid="{00000000-0005-0000-0000-0000C0590000}"/>
    <cellStyle name="Eingabe 5 3 13" xfId="39910" xr:uid="{00000000-0005-0000-0000-0000C1590000}"/>
    <cellStyle name="Eingabe 5 3 2" xfId="5182" xr:uid="{00000000-0005-0000-0000-0000C2590000}"/>
    <cellStyle name="Eingabe 5 3 2 10" xfId="42166" xr:uid="{00000000-0005-0000-0000-0000C3590000}"/>
    <cellStyle name="Eingabe 5 3 2 2" xfId="10710" xr:uid="{00000000-0005-0000-0000-0000C4590000}"/>
    <cellStyle name="Eingabe 5 3 2 3" xfId="14617" xr:uid="{00000000-0005-0000-0000-0000C5590000}"/>
    <cellStyle name="Eingabe 5 3 2 4" xfId="18709" xr:uid="{00000000-0005-0000-0000-0000C6590000}"/>
    <cellStyle name="Eingabe 5 3 2 5" xfId="22639" xr:uid="{00000000-0005-0000-0000-0000C7590000}"/>
    <cellStyle name="Eingabe 5 3 2 6" xfId="26665" xr:uid="{00000000-0005-0000-0000-0000C8590000}"/>
    <cellStyle name="Eingabe 5 3 2 7" xfId="30654" xr:uid="{00000000-0005-0000-0000-0000C9590000}"/>
    <cellStyle name="Eingabe 5 3 2 8" xfId="34485" xr:uid="{00000000-0005-0000-0000-0000CA590000}"/>
    <cellStyle name="Eingabe 5 3 2 9" xfId="38376" xr:uid="{00000000-0005-0000-0000-0000CB590000}"/>
    <cellStyle name="Eingabe 5 3 3" xfId="4554" xr:uid="{00000000-0005-0000-0000-0000CC590000}"/>
    <cellStyle name="Eingabe 5 3 3 10" xfId="41538" xr:uid="{00000000-0005-0000-0000-0000CD590000}"/>
    <cellStyle name="Eingabe 5 3 3 2" xfId="10082" xr:uid="{00000000-0005-0000-0000-0000CE590000}"/>
    <cellStyle name="Eingabe 5 3 3 3" xfId="13989" xr:uid="{00000000-0005-0000-0000-0000CF590000}"/>
    <cellStyle name="Eingabe 5 3 3 4" xfId="18081" xr:uid="{00000000-0005-0000-0000-0000D0590000}"/>
    <cellStyle name="Eingabe 5 3 3 5" xfId="22011" xr:uid="{00000000-0005-0000-0000-0000D1590000}"/>
    <cellStyle name="Eingabe 5 3 3 6" xfId="26037" xr:uid="{00000000-0005-0000-0000-0000D2590000}"/>
    <cellStyle name="Eingabe 5 3 3 7" xfId="30026" xr:uid="{00000000-0005-0000-0000-0000D3590000}"/>
    <cellStyle name="Eingabe 5 3 3 8" xfId="33857" xr:uid="{00000000-0005-0000-0000-0000D4590000}"/>
    <cellStyle name="Eingabe 5 3 3 9" xfId="37748" xr:uid="{00000000-0005-0000-0000-0000D5590000}"/>
    <cellStyle name="Eingabe 5 3 4" xfId="6263" xr:uid="{00000000-0005-0000-0000-0000D6590000}"/>
    <cellStyle name="Eingabe 5 3 4 10" xfId="43241" xr:uid="{00000000-0005-0000-0000-0000D7590000}"/>
    <cellStyle name="Eingabe 5 3 4 2" xfId="11792" xr:uid="{00000000-0005-0000-0000-0000D8590000}"/>
    <cellStyle name="Eingabe 5 3 4 3" xfId="15696" xr:uid="{00000000-0005-0000-0000-0000D9590000}"/>
    <cellStyle name="Eingabe 5 3 4 4" xfId="19790" xr:uid="{00000000-0005-0000-0000-0000DA590000}"/>
    <cellStyle name="Eingabe 5 3 4 5" xfId="23717" xr:uid="{00000000-0005-0000-0000-0000DB590000}"/>
    <cellStyle name="Eingabe 5 3 4 6" xfId="27744" xr:uid="{00000000-0005-0000-0000-0000DC590000}"/>
    <cellStyle name="Eingabe 5 3 4 7" xfId="31729" xr:uid="{00000000-0005-0000-0000-0000DD590000}"/>
    <cellStyle name="Eingabe 5 3 4 8" xfId="35562" xr:uid="{00000000-0005-0000-0000-0000DE590000}"/>
    <cellStyle name="Eingabe 5 3 4 9" xfId="39451" xr:uid="{00000000-0005-0000-0000-0000DF590000}"/>
    <cellStyle name="Eingabe 5 3 5" xfId="8416" xr:uid="{00000000-0005-0000-0000-0000E0590000}"/>
    <cellStyle name="Eingabe 5 3 6" xfId="12332" xr:uid="{00000000-0005-0000-0000-0000E1590000}"/>
    <cellStyle name="Eingabe 5 3 7" xfId="16425" xr:uid="{00000000-0005-0000-0000-0000E2590000}"/>
    <cellStyle name="Eingabe 5 3 8" xfId="20368" xr:uid="{00000000-0005-0000-0000-0000E3590000}"/>
    <cellStyle name="Eingabe 5 3 9" xfId="24386" xr:uid="{00000000-0005-0000-0000-0000E4590000}"/>
    <cellStyle name="Eingabe 5 4" xfId="3826" xr:uid="{00000000-0005-0000-0000-0000E5590000}"/>
    <cellStyle name="Eingabe 5 4 10" xfId="40810" xr:uid="{00000000-0005-0000-0000-0000E6590000}"/>
    <cellStyle name="Eingabe 5 4 2" xfId="9354" xr:uid="{00000000-0005-0000-0000-0000E7590000}"/>
    <cellStyle name="Eingabe 5 4 3" xfId="13261" xr:uid="{00000000-0005-0000-0000-0000E8590000}"/>
    <cellStyle name="Eingabe 5 4 4" xfId="17353" xr:uid="{00000000-0005-0000-0000-0000E9590000}"/>
    <cellStyle name="Eingabe 5 4 5" xfId="21283" xr:uid="{00000000-0005-0000-0000-0000EA590000}"/>
    <cellStyle name="Eingabe 5 4 6" xfId="25309" xr:uid="{00000000-0005-0000-0000-0000EB590000}"/>
    <cellStyle name="Eingabe 5 4 7" xfId="29298" xr:uid="{00000000-0005-0000-0000-0000EC590000}"/>
    <cellStyle name="Eingabe 5 4 8" xfId="33129" xr:uid="{00000000-0005-0000-0000-0000ED590000}"/>
    <cellStyle name="Eingabe 5 4 9" xfId="37020" xr:uid="{00000000-0005-0000-0000-0000EE590000}"/>
    <cellStyle name="Eingabe 5 5" xfId="4128" xr:uid="{00000000-0005-0000-0000-0000EF590000}"/>
    <cellStyle name="Eingabe 5 5 10" xfId="41112" xr:uid="{00000000-0005-0000-0000-0000F0590000}"/>
    <cellStyle name="Eingabe 5 5 2" xfId="9656" xr:uid="{00000000-0005-0000-0000-0000F1590000}"/>
    <cellStyle name="Eingabe 5 5 3" xfId="13563" xr:uid="{00000000-0005-0000-0000-0000F2590000}"/>
    <cellStyle name="Eingabe 5 5 4" xfId="17655" xr:uid="{00000000-0005-0000-0000-0000F3590000}"/>
    <cellStyle name="Eingabe 5 5 5" xfId="21585" xr:uid="{00000000-0005-0000-0000-0000F4590000}"/>
    <cellStyle name="Eingabe 5 5 6" xfId="25611" xr:uid="{00000000-0005-0000-0000-0000F5590000}"/>
    <cellStyle name="Eingabe 5 5 7" xfId="29600" xr:uid="{00000000-0005-0000-0000-0000F6590000}"/>
    <cellStyle name="Eingabe 5 5 8" xfId="33431" xr:uid="{00000000-0005-0000-0000-0000F7590000}"/>
    <cellStyle name="Eingabe 5 5 9" xfId="37322" xr:uid="{00000000-0005-0000-0000-0000F8590000}"/>
    <cellStyle name="Eingabe 5 6" xfId="3393" xr:uid="{00000000-0005-0000-0000-0000F9590000}"/>
    <cellStyle name="Eingabe 5 6 10" xfId="40422" xr:uid="{00000000-0005-0000-0000-0000FA590000}"/>
    <cellStyle name="Eingabe 5 6 2" xfId="8928" xr:uid="{00000000-0005-0000-0000-0000FB590000}"/>
    <cellStyle name="Eingabe 5 6 3" xfId="12844" xr:uid="{00000000-0005-0000-0000-0000FC590000}"/>
    <cellStyle name="Eingabe 5 6 4" xfId="16937" xr:uid="{00000000-0005-0000-0000-0000FD590000}"/>
    <cellStyle name="Eingabe 5 6 5" xfId="20880" xr:uid="{00000000-0005-0000-0000-0000FE590000}"/>
    <cellStyle name="Eingabe 5 6 6" xfId="24898" xr:uid="{00000000-0005-0000-0000-0000FF590000}"/>
    <cellStyle name="Eingabe 5 6 7" xfId="28902" xr:uid="{00000000-0005-0000-0000-0000005A0000}"/>
    <cellStyle name="Eingabe 5 6 8" xfId="32725" xr:uid="{00000000-0005-0000-0000-0000015A0000}"/>
    <cellStyle name="Eingabe 5 6 9" xfId="36632" xr:uid="{00000000-0005-0000-0000-0000025A0000}"/>
    <cellStyle name="Eingabe 5 7" xfId="5808" xr:uid="{00000000-0005-0000-0000-0000035A0000}"/>
    <cellStyle name="Eingabe 5 7 10" xfId="42790" xr:uid="{00000000-0005-0000-0000-0000045A0000}"/>
    <cellStyle name="Eingabe 5 7 2" xfId="11336" xr:uid="{00000000-0005-0000-0000-0000055A0000}"/>
    <cellStyle name="Eingabe 5 7 3" xfId="15241" xr:uid="{00000000-0005-0000-0000-0000065A0000}"/>
    <cellStyle name="Eingabe 5 7 4" xfId="19335" xr:uid="{00000000-0005-0000-0000-0000075A0000}"/>
    <cellStyle name="Eingabe 5 7 5" xfId="23263" xr:uid="{00000000-0005-0000-0000-0000085A0000}"/>
    <cellStyle name="Eingabe 5 7 6" xfId="27289" xr:uid="{00000000-0005-0000-0000-0000095A0000}"/>
    <cellStyle name="Eingabe 5 7 7" xfId="31278" xr:uid="{00000000-0005-0000-0000-00000A5A0000}"/>
    <cellStyle name="Eingabe 5 7 8" xfId="35109" xr:uid="{00000000-0005-0000-0000-00000B5A0000}"/>
    <cellStyle name="Eingabe 5 7 9" xfId="39000" xr:uid="{00000000-0005-0000-0000-00000C5A0000}"/>
    <cellStyle name="Eingabe 5 8" xfId="7781" xr:uid="{00000000-0005-0000-0000-00000D5A0000}"/>
    <cellStyle name="Eingabe 5 9" xfId="11542" xr:uid="{00000000-0005-0000-0000-00000E5A0000}"/>
    <cellStyle name="Eingabe 6" xfId="432" xr:uid="{00000000-0005-0000-0000-00000F5A0000}"/>
    <cellStyle name="Eingabe 6 10" xfId="6723" xr:uid="{00000000-0005-0000-0000-0000105A0000}"/>
    <cellStyle name="Eingabe 6 11" xfId="24102" xr:uid="{00000000-0005-0000-0000-0000115A0000}"/>
    <cellStyle name="Eingabe 6 2" xfId="433" xr:uid="{00000000-0005-0000-0000-0000125A0000}"/>
    <cellStyle name="Eingabe 6 2 10" xfId="20060" xr:uid="{00000000-0005-0000-0000-0000135A0000}"/>
    <cellStyle name="Eingabe 6 2 2" xfId="2884" xr:uid="{00000000-0005-0000-0000-0000145A0000}"/>
    <cellStyle name="Eingabe 6 2 2 10" xfId="28393" xr:uid="{00000000-0005-0000-0000-0000155A0000}"/>
    <cellStyle name="Eingabe 6 2 2 11" xfId="32216" xr:uid="{00000000-0005-0000-0000-0000165A0000}"/>
    <cellStyle name="Eingabe 6 2 2 12" xfId="36123" xr:uid="{00000000-0005-0000-0000-0000175A0000}"/>
    <cellStyle name="Eingabe 6 2 2 13" xfId="39913" xr:uid="{00000000-0005-0000-0000-0000185A0000}"/>
    <cellStyle name="Eingabe 6 2 2 2" xfId="5185" xr:uid="{00000000-0005-0000-0000-0000195A0000}"/>
    <cellStyle name="Eingabe 6 2 2 2 10" xfId="42169" xr:uid="{00000000-0005-0000-0000-00001A5A0000}"/>
    <cellStyle name="Eingabe 6 2 2 2 2" xfId="10713" xr:uid="{00000000-0005-0000-0000-00001B5A0000}"/>
    <cellStyle name="Eingabe 6 2 2 2 3" xfId="14620" xr:uid="{00000000-0005-0000-0000-00001C5A0000}"/>
    <cellStyle name="Eingabe 6 2 2 2 4" xfId="18712" xr:uid="{00000000-0005-0000-0000-00001D5A0000}"/>
    <cellStyle name="Eingabe 6 2 2 2 5" xfId="22642" xr:uid="{00000000-0005-0000-0000-00001E5A0000}"/>
    <cellStyle name="Eingabe 6 2 2 2 6" xfId="26668" xr:uid="{00000000-0005-0000-0000-00001F5A0000}"/>
    <cellStyle name="Eingabe 6 2 2 2 7" xfId="30657" xr:uid="{00000000-0005-0000-0000-0000205A0000}"/>
    <cellStyle name="Eingabe 6 2 2 2 8" xfId="34488" xr:uid="{00000000-0005-0000-0000-0000215A0000}"/>
    <cellStyle name="Eingabe 6 2 2 2 9" xfId="38379" xr:uid="{00000000-0005-0000-0000-0000225A0000}"/>
    <cellStyle name="Eingabe 6 2 2 3" xfId="4557" xr:uid="{00000000-0005-0000-0000-0000235A0000}"/>
    <cellStyle name="Eingabe 6 2 2 3 10" xfId="41541" xr:uid="{00000000-0005-0000-0000-0000245A0000}"/>
    <cellStyle name="Eingabe 6 2 2 3 2" xfId="10085" xr:uid="{00000000-0005-0000-0000-0000255A0000}"/>
    <cellStyle name="Eingabe 6 2 2 3 3" xfId="13992" xr:uid="{00000000-0005-0000-0000-0000265A0000}"/>
    <cellStyle name="Eingabe 6 2 2 3 4" xfId="18084" xr:uid="{00000000-0005-0000-0000-0000275A0000}"/>
    <cellStyle name="Eingabe 6 2 2 3 5" xfId="22014" xr:uid="{00000000-0005-0000-0000-0000285A0000}"/>
    <cellStyle name="Eingabe 6 2 2 3 6" xfId="26040" xr:uid="{00000000-0005-0000-0000-0000295A0000}"/>
    <cellStyle name="Eingabe 6 2 2 3 7" xfId="30029" xr:uid="{00000000-0005-0000-0000-00002A5A0000}"/>
    <cellStyle name="Eingabe 6 2 2 3 8" xfId="33860" xr:uid="{00000000-0005-0000-0000-00002B5A0000}"/>
    <cellStyle name="Eingabe 6 2 2 3 9" xfId="37751" xr:uid="{00000000-0005-0000-0000-00002C5A0000}"/>
    <cellStyle name="Eingabe 6 2 2 4" xfId="6266" xr:uid="{00000000-0005-0000-0000-00002D5A0000}"/>
    <cellStyle name="Eingabe 6 2 2 4 10" xfId="43244" xr:uid="{00000000-0005-0000-0000-00002E5A0000}"/>
    <cellStyle name="Eingabe 6 2 2 4 2" xfId="11795" xr:uid="{00000000-0005-0000-0000-00002F5A0000}"/>
    <cellStyle name="Eingabe 6 2 2 4 3" xfId="15699" xr:uid="{00000000-0005-0000-0000-0000305A0000}"/>
    <cellStyle name="Eingabe 6 2 2 4 4" xfId="19793" xr:uid="{00000000-0005-0000-0000-0000315A0000}"/>
    <cellStyle name="Eingabe 6 2 2 4 5" xfId="23720" xr:uid="{00000000-0005-0000-0000-0000325A0000}"/>
    <cellStyle name="Eingabe 6 2 2 4 6" xfId="27747" xr:uid="{00000000-0005-0000-0000-0000335A0000}"/>
    <cellStyle name="Eingabe 6 2 2 4 7" xfId="31732" xr:uid="{00000000-0005-0000-0000-0000345A0000}"/>
    <cellStyle name="Eingabe 6 2 2 4 8" xfId="35565" xr:uid="{00000000-0005-0000-0000-0000355A0000}"/>
    <cellStyle name="Eingabe 6 2 2 4 9" xfId="39454" xr:uid="{00000000-0005-0000-0000-0000365A0000}"/>
    <cellStyle name="Eingabe 6 2 2 5" xfId="8419" xr:uid="{00000000-0005-0000-0000-0000375A0000}"/>
    <cellStyle name="Eingabe 6 2 2 6" xfId="12335" xr:uid="{00000000-0005-0000-0000-0000385A0000}"/>
    <cellStyle name="Eingabe 6 2 2 7" xfId="16428" xr:uid="{00000000-0005-0000-0000-0000395A0000}"/>
    <cellStyle name="Eingabe 6 2 2 8" xfId="20371" xr:uid="{00000000-0005-0000-0000-00003A5A0000}"/>
    <cellStyle name="Eingabe 6 2 2 9" xfId="24389" xr:uid="{00000000-0005-0000-0000-00003B5A0000}"/>
    <cellStyle name="Eingabe 6 2 3" xfId="3829" xr:uid="{00000000-0005-0000-0000-00003C5A0000}"/>
    <cellStyle name="Eingabe 6 2 3 10" xfId="40813" xr:uid="{00000000-0005-0000-0000-00003D5A0000}"/>
    <cellStyle name="Eingabe 6 2 3 2" xfId="9357" xr:uid="{00000000-0005-0000-0000-00003E5A0000}"/>
    <cellStyle name="Eingabe 6 2 3 3" xfId="13264" xr:uid="{00000000-0005-0000-0000-00003F5A0000}"/>
    <cellStyle name="Eingabe 6 2 3 4" xfId="17356" xr:uid="{00000000-0005-0000-0000-0000405A0000}"/>
    <cellStyle name="Eingabe 6 2 3 5" xfId="21286" xr:uid="{00000000-0005-0000-0000-0000415A0000}"/>
    <cellStyle name="Eingabe 6 2 3 6" xfId="25312" xr:uid="{00000000-0005-0000-0000-0000425A0000}"/>
    <cellStyle name="Eingabe 6 2 3 7" xfId="29301" xr:uid="{00000000-0005-0000-0000-0000435A0000}"/>
    <cellStyle name="Eingabe 6 2 3 8" xfId="33132" xr:uid="{00000000-0005-0000-0000-0000445A0000}"/>
    <cellStyle name="Eingabe 6 2 3 9" xfId="37023" xr:uid="{00000000-0005-0000-0000-0000455A0000}"/>
    <cellStyle name="Eingabe 6 2 4" xfId="4125" xr:uid="{00000000-0005-0000-0000-0000465A0000}"/>
    <cellStyle name="Eingabe 6 2 4 10" xfId="41109" xr:uid="{00000000-0005-0000-0000-0000475A0000}"/>
    <cellStyle name="Eingabe 6 2 4 2" xfId="9653" xr:uid="{00000000-0005-0000-0000-0000485A0000}"/>
    <cellStyle name="Eingabe 6 2 4 3" xfId="13560" xr:uid="{00000000-0005-0000-0000-0000495A0000}"/>
    <cellStyle name="Eingabe 6 2 4 4" xfId="17652" xr:uid="{00000000-0005-0000-0000-00004A5A0000}"/>
    <cellStyle name="Eingabe 6 2 4 5" xfId="21582" xr:uid="{00000000-0005-0000-0000-00004B5A0000}"/>
    <cellStyle name="Eingabe 6 2 4 6" xfId="25608" xr:uid="{00000000-0005-0000-0000-00004C5A0000}"/>
    <cellStyle name="Eingabe 6 2 4 7" xfId="29597" xr:uid="{00000000-0005-0000-0000-00004D5A0000}"/>
    <cellStyle name="Eingabe 6 2 4 8" xfId="33428" xr:uid="{00000000-0005-0000-0000-00004E5A0000}"/>
    <cellStyle name="Eingabe 6 2 4 9" xfId="37319" xr:uid="{00000000-0005-0000-0000-00004F5A0000}"/>
    <cellStyle name="Eingabe 6 2 5" xfId="3396" xr:uid="{00000000-0005-0000-0000-0000505A0000}"/>
    <cellStyle name="Eingabe 6 2 5 10" xfId="40425" xr:uid="{00000000-0005-0000-0000-0000515A0000}"/>
    <cellStyle name="Eingabe 6 2 5 2" xfId="8931" xr:uid="{00000000-0005-0000-0000-0000525A0000}"/>
    <cellStyle name="Eingabe 6 2 5 3" xfId="12847" xr:uid="{00000000-0005-0000-0000-0000535A0000}"/>
    <cellStyle name="Eingabe 6 2 5 4" xfId="16940" xr:uid="{00000000-0005-0000-0000-0000545A0000}"/>
    <cellStyle name="Eingabe 6 2 5 5" xfId="20883" xr:uid="{00000000-0005-0000-0000-0000555A0000}"/>
    <cellStyle name="Eingabe 6 2 5 6" xfId="24901" xr:uid="{00000000-0005-0000-0000-0000565A0000}"/>
    <cellStyle name="Eingabe 6 2 5 7" xfId="28905" xr:uid="{00000000-0005-0000-0000-0000575A0000}"/>
    <cellStyle name="Eingabe 6 2 5 8" xfId="32728" xr:uid="{00000000-0005-0000-0000-0000585A0000}"/>
    <cellStyle name="Eingabe 6 2 5 9" xfId="36635" xr:uid="{00000000-0005-0000-0000-0000595A0000}"/>
    <cellStyle name="Eingabe 6 2 6" xfId="5811" xr:uid="{00000000-0005-0000-0000-00005A5A0000}"/>
    <cellStyle name="Eingabe 6 2 6 10" xfId="42793" xr:uid="{00000000-0005-0000-0000-00005B5A0000}"/>
    <cellStyle name="Eingabe 6 2 6 2" xfId="11339" xr:uid="{00000000-0005-0000-0000-00005C5A0000}"/>
    <cellStyle name="Eingabe 6 2 6 3" xfId="15244" xr:uid="{00000000-0005-0000-0000-00005D5A0000}"/>
    <cellStyle name="Eingabe 6 2 6 4" xfId="19338" xr:uid="{00000000-0005-0000-0000-00005E5A0000}"/>
    <cellStyle name="Eingabe 6 2 6 5" xfId="23266" xr:uid="{00000000-0005-0000-0000-00005F5A0000}"/>
    <cellStyle name="Eingabe 6 2 6 6" xfId="27292" xr:uid="{00000000-0005-0000-0000-0000605A0000}"/>
    <cellStyle name="Eingabe 6 2 6 7" xfId="31281" xr:uid="{00000000-0005-0000-0000-0000615A0000}"/>
    <cellStyle name="Eingabe 6 2 6 8" xfId="35112" xr:uid="{00000000-0005-0000-0000-0000625A0000}"/>
    <cellStyle name="Eingabe 6 2 6 9" xfId="39003" xr:uid="{00000000-0005-0000-0000-0000635A0000}"/>
    <cellStyle name="Eingabe 6 2 7" xfId="7778" xr:uid="{00000000-0005-0000-0000-0000645A0000}"/>
    <cellStyle name="Eingabe 6 2 8" xfId="8181" xr:uid="{00000000-0005-0000-0000-0000655A0000}"/>
    <cellStyle name="Eingabe 6 2 9" xfId="6724" xr:uid="{00000000-0005-0000-0000-0000665A0000}"/>
    <cellStyle name="Eingabe 6 3" xfId="2883" xr:uid="{00000000-0005-0000-0000-0000675A0000}"/>
    <cellStyle name="Eingabe 6 3 10" xfId="28392" xr:uid="{00000000-0005-0000-0000-0000685A0000}"/>
    <cellStyle name="Eingabe 6 3 11" xfId="32215" xr:uid="{00000000-0005-0000-0000-0000695A0000}"/>
    <cellStyle name="Eingabe 6 3 12" xfId="36122" xr:uid="{00000000-0005-0000-0000-00006A5A0000}"/>
    <cellStyle name="Eingabe 6 3 13" xfId="39912" xr:uid="{00000000-0005-0000-0000-00006B5A0000}"/>
    <cellStyle name="Eingabe 6 3 2" xfId="5184" xr:uid="{00000000-0005-0000-0000-00006C5A0000}"/>
    <cellStyle name="Eingabe 6 3 2 10" xfId="42168" xr:uid="{00000000-0005-0000-0000-00006D5A0000}"/>
    <cellStyle name="Eingabe 6 3 2 2" xfId="10712" xr:uid="{00000000-0005-0000-0000-00006E5A0000}"/>
    <cellStyle name="Eingabe 6 3 2 3" xfId="14619" xr:uid="{00000000-0005-0000-0000-00006F5A0000}"/>
    <cellStyle name="Eingabe 6 3 2 4" xfId="18711" xr:uid="{00000000-0005-0000-0000-0000705A0000}"/>
    <cellStyle name="Eingabe 6 3 2 5" xfId="22641" xr:uid="{00000000-0005-0000-0000-0000715A0000}"/>
    <cellStyle name="Eingabe 6 3 2 6" xfId="26667" xr:uid="{00000000-0005-0000-0000-0000725A0000}"/>
    <cellStyle name="Eingabe 6 3 2 7" xfId="30656" xr:uid="{00000000-0005-0000-0000-0000735A0000}"/>
    <cellStyle name="Eingabe 6 3 2 8" xfId="34487" xr:uid="{00000000-0005-0000-0000-0000745A0000}"/>
    <cellStyle name="Eingabe 6 3 2 9" xfId="38378" xr:uid="{00000000-0005-0000-0000-0000755A0000}"/>
    <cellStyle name="Eingabe 6 3 3" xfId="4556" xr:uid="{00000000-0005-0000-0000-0000765A0000}"/>
    <cellStyle name="Eingabe 6 3 3 10" xfId="41540" xr:uid="{00000000-0005-0000-0000-0000775A0000}"/>
    <cellStyle name="Eingabe 6 3 3 2" xfId="10084" xr:uid="{00000000-0005-0000-0000-0000785A0000}"/>
    <cellStyle name="Eingabe 6 3 3 3" xfId="13991" xr:uid="{00000000-0005-0000-0000-0000795A0000}"/>
    <cellStyle name="Eingabe 6 3 3 4" xfId="18083" xr:uid="{00000000-0005-0000-0000-00007A5A0000}"/>
    <cellStyle name="Eingabe 6 3 3 5" xfId="22013" xr:uid="{00000000-0005-0000-0000-00007B5A0000}"/>
    <cellStyle name="Eingabe 6 3 3 6" xfId="26039" xr:uid="{00000000-0005-0000-0000-00007C5A0000}"/>
    <cellStyle name="Eingabe 6 3 3 7" xfId="30028" xr:uid="{00000000-0005-0000-0000-00007D5A0000}"/>
    <cellStyle name="Eingabe 6 3 3 8" xfId="33859" xr:uid="{00000000-0005-0000-0000-00007E5A0000}"/>
    <cellStyle name="Eingabe 6 3 3 9" xfId="37750" xr:uid="{00000000-0005-0000-0000-00007F5A0000}"/>
    <cellStyle name="Eingabe 6 3 4" xfId="6265" xr:uid="{00000000-0005-0000-0000-0000805A0000}"/>
    <cellStyle name="Eingabe 6 3 4 10" xfId="43243" xr:uid="{00000000-0005-0000-0000-0000815A0000}"/>
    <cellStyle name="Eingabe 6 3 4 2" xfId="11794" xr:uid="{00000000-0005-0000-0000-0000825A0000}"/>
    <cellStyle name="Eingabe 6 3 4 3" xfId="15698" xr:uid="{00000000-0005-0000-0000-0000835A0000}"/>
    <cellStyle name="Eingabe 6 3 4 4" xfId="19792" xr:uid="{00000000-0005-0000-0000-0000845A0000}"/>
    <cellStyle name="Eingabe 6 3 4 5" xfId="23719" xr:uid="{00000000-0005-0000-0000-0000855A0000}"/>
    <cellStyle name="Eingabe 6 3 4 6" xfId="27746" xr:uid="{00000000-0005-0000-0000-0000865A0000}"/>
    <cellStyle name="Eingabe 6 3 4 7" xfId="31731" xr:uid="{00000000-0005-0000-0000-0000875A0000}"/>
    <cellStyle name="Eingabe 6 3 4 8" xfId="35564" xr:uid="{00000000-0005-0000-0000-0000885A0000}"/>
    <cellStyle name="Eingabe 6 3 4 9" xfId="39453" xr:uid="{00000000-0005-0000-0000-0000895A0000}"/>
    <cellStyle name="Eingabe 6 3 5" xfId="8418" xr:uid="{00000000-0005-0000-0000-00008A5A0000}"/>
    <cellStyle name="Eingabe 6 3 6" xfId="12334" xr:uid="{00000000-0005-0000-0000-00008B5A0000}"/>
    <cellStyle name="Eingabe 6 3 7" xfId="16427" xr:uid="{00000000-0005-0000-0000-00008C5A0000}"/>
    <cellStyle name="Eingabe 6 3 8" xfId="20370" xr:uid="{00000000-0005-0000-0000-00008D5A0000}"/>
    <cellStyle name="Eingabe 6 3 9" xfId="24388" xr:uid="{00000000-0005-0000-0000-00008E5A0000}"/>
    <cellStyle name="Eingabe 6 4" xfId="3828" xr:uid="{00000000-0005-0000-0000-00008F5A0000}"/>
    <cellStyle name="Eingabe 6 4 10" xfId="40812" xr:uid="{00000000-0005-0000-0000-0000905A0000}"/>
    <cellStyle name="Eingabe 6 4 2" xfId="9356" xr:uid="{00000000-0005-0000-0000-0000915A0000}"/>
    <cellStyle name="Eingabe 6 4 3" xfId="13263" xr:uid="{00000000-0005-0000-0000-0000925A0000}"/>
    <cellStyle name="Eingabe 6 4 4" xfId="17355" xr:uid="{00000000-0005-0000-0000-0000935A0000}"/>
    <cellStyle name="Eingabe 6 4 5" xfId="21285" xr:uid="{00000000-0005-0000-0000-0000945A0000}"/>
    <cellStyle name="Eingabe 6 4 6" xfId="25311" xr:uid="{00000000-0005-0000-0000-0000955A0000}"/>
    <cellStyle name="Eingabe 6 4 7" xfId="29300" xr:uid="{00000000-0005-0000-0000-0000965A0000}"/>
    <cellStyle name="Eingabe 6 4 8" xfId="33131" xr:uid="{00000000-0005-0000-0000-0000975A0000}"/>
    <cellStyle name="Eingabe 6 4 9" xfId="37022" xr:uid="{00000000-0005-0000-0000-0000985A0000}"/>
    <cellStyle name="Eingabe 6 5" xfId="4126" xr:uid="{00000000-0005-0000-0000-0000995A0000}"/>
    <cellStyle name="Eingabe 6 5 10" xfId="41110" xr:uid="{00000000-0005-0000-0000-00009A5A0000}"/>
    <cellStyle name="Eingabe 6 5 2" xfId="9654" xr:uid="{00000000-0005-0000-0000-00009B5A0000}"/>
    <cellStyle name="Eingabe 6 5 3" xfId="13561" xr:uid="{00000000-0005-0000-0000-00009C5A0000}"/>
    <cellStyle name="Eingabe 6 5 4" xfId="17653" xr:uid="{00000000-0005-0000-0000-00009D5A0000}"/>
    <cellStyle name="Eingabe 6 5 5" xfId="21583" xr:uid="{00000000-0005-0000-0000-00009E5A0000}"/>
    <cellStyle name="Eingabe 6 5 6" xfId="25609" xr:uid="{00000000-0005-0000-0000-00009F5A0000}"/>
    <cellStyle name="Eingabe 6 5 7" xfId="29598" xr:uid="{00000000-0005-0000-0000-0000A05A0000}"/>
    <cellStyle name="Eingabe 6 5 8" xfId="33429" xr:uid="{00000000-0005-0000-0000-0000A15A0000}"/>
    <cellStyle name="Eingabe 6 5 9" xfId="37320" xr:uid="{00000000-0005-0000-0000-0000A25A0000}"/>
    <cellStyle name="Eingabe 6 6" xfId="3395" xr:uid="{00000000-0005-0000-0000-0000A35A0000}"/>
    <cellStyle name="Eingabe 6 6 10" xfId="40424" xr:uid="{00000000-0005-0000-0000-0000A45A0000}"/>
    <cellStyle name="Eingabe 6 6 2" xfId="8930" xr:uid="{00000000-0005-0000-0000-0000A55A0000}"/>
    <cellStyle name="Eingabe 6 6 3" xfId="12846" xr:uid="{00000000-0005-0000-0000-0000A65A0000}"/>
    <cellStyle name="Eingabe 6 6 4" xfId="16939" xr:uid="{00000000-0005-0000-0000-0000A75A0000}"/>
    <cellStyle name="Eingabe 6 6 5" xfId="20882" xr:uid="{00000000-0005-0000-0000-0000A85A0000}"/>
    <cellStyle name="Eingabe 6 6 6" xfId="24900" xr:uid="{00000000-0005-0000-0000-0000A95A0000}"/>
    <cellStyle name="Eingabe 6 6 7" xfId="28904" xr:uid="{00000000-0005-0000-0000-0000AA5A0000}"/>
    <cellStyle name="Eingabe 6 6 8" xfId="32727" xr:uid="{00000000-0005-0000-0000-0000AB5A0000}"/>
    <cellStyle name="Eingabe 6 6 9" xfId="36634" xr:uid="{00000000-0005-0000-0000-0000AC5A0000}"/>
    <cellStyle name="Eingabe 6 7" xfId="5810" xr:uid="{00000000-0005-0000-0000-0000AD5A0000}"/>
    <cellStyle name="Eingabe 6 7 10" xfId="42792" xr:uid="{00000000-0005-0000-0000-0000AE5A0000}"/>
    <cellStyle name="Eingabe 6 7 2" xfId="11338" xr:uid="{00000000-0005-0000-0000-0000AF5A0000}"/>
    <cellStyle name="Eingabe 6 7 3" xfId="15243" xr:uid="{00000000-0005-0000-0000-0000B05A0000}"/>
    <cellStyle name="Eingabe 6 7 4" xfId="19337" xr:uid="{00000000-0005-0000-0000-0000B15A0000}"/>
    <cellStyle name="Eingabe 6 7 5" xfId="23265" xr:uid="{00000000-0005-0000-0000-0000B25A0000}"/>
    <cellStyle name="Eingabe 6 7 6" xfId="27291" xr:uid="{00000000-0005-0000-0000-0000B35A0000}"/>
    <cellStyle name="Eingabe 6 7 7" xfId="31280" xr:uid="{00000000-0005-0000-0000-0000B45A0000}"/>
    <cellStyle name="Eingabe 6 7 8" xfId="35111" xr:uid="{00000000-0005-0000-0000-0000B55A0000}"/>
    <cellStyle name="Eingabe 6 7 9" xfId="39002" xr:uid="{00000000-0005-0000-0000-0000B65A0000}"/>
    <cellStyle name="Eingabe 6 8" xfId="7779" xr:uid="{00000000-0005-0000-0000-0000B75A0000}"/>
    <cellStyle name="Eingabe 6 9" xfId="7230" xr:uid="{00000000-0005-0000-0000-0000B85A0000}"/>
    <cellStyle name="Eingabe 7" xfId="434" xr:uid="{00000000-0005-0000-0000-0000B95A0000}"/>
    <cellStyle name="Eingabe 7 10" xfId="6725" xr:uid="{00000000-0005-0000-0000-0000BA5A0000}"/>
    <cellStyle name="Eingabe 7 11" xfId="20059" xr:uid="{00000000-0005-0000-0000-0000BB5A0000}"/>
    <cellStyle name="Eingabe 7 2" xfId="435" xr:uid="{00000000-0005-0000-0000-0000BC5A0000}"/>
    <cellStyle name="Eingabe 7 2 10" xfId="24103" xr:uid="{00000000-0005-0000-0000-0000BD5A0000}"/>
    <cellStyle name="Eingabe 7 2 2" xfId="2886" xr:uid="{00000000-0005-0000-0000-0000BE5A0000}"/>
    <cellStyle name="Eingabe 7 2 2 10" xfId="28395" xr:uid="{00000000-0005-0000-0000-0000BF5A0000}"/>
    <cellStyle name="Eingabe 7 2 2 11" xfId="32218" xr:uid="{00000000-0005-0000-0000-0000C05A0000}"/>
    <cellStyle name="Eingabe 7 2 2 12" xfId="36125" xr:uid="{00000000-0005-0000-0000-0000C15A0000}"/>
    <cellStyle name="Eingabe 7 2 2 13" xfId="39915" xr:uid="{00000000-0005-0000-0000-0000C25A0000}"/>
    <cellStyle name="Eingabe 7 2 2 2" xfId="5187" xr:uid="{00000000-0005-0000-0000-0000C35A0000}"/>
    <cellStyle name="Eingabe 7 2 2 2 10" xfId="42171" xr:uid="{00000000-0005-0000-0000-0000C45A0000}"/>
    <cellStyle name="Eingabe 7 2 2 2 2" xfId="10715" xr:uid="{00000000-0005-0000-0000-0000C55A0000}"/>
    <cellStyle name="Eingabe 7 2 2 2 3" xfId="14622" xr:uid="{00000000-0005-0000-0000-0000C65A0000}"/>
    <cellStyle name="Eingabe 7 2 2 2 4" xfId="18714" xr:uid="{00000000-0005-0000-0000-0000C75A0000}"/>
    <cellStyle name="Eingabe 7 2 2 2 5" xfId="22644" xr:uid="{00000000-0005-0000-0000-0000C85A0000}"/>
    <cellStyle name="Eingabe 7 2 2 2 6" xfId="26670" xr:uid="{00000000-0005-0000-0000-0000C95A0000}"/>
    <cellStyle name="Eingabe 7 2 2 2 7" xfId="30659" xr:uid="{00000000-0005-0000-0000-0000CA5A0000}"/>
    <cellStyle name="Eingabe 7 2 2 2 8" xfId="34490" xr:uid="{00000000-0005-0000-0000-0000CB5A0000}"/>
    <cellStyle name="Eingabe 7 2 2 2 9" xfId="38381" xr:uid="{00000000-0005-0000-0000-0000CC5A0000}"/>
    <cellStyle name="Eingabe 7 2 2 3" xfId="4559" xr:uid="{00000000-0005-0000-0000-0000CD5A0000}"/>
    <cellStyle name="Eingabe 7 2 2 3 10" xfId="41543" xr:uid="{00000000-0005-0000-0000-0000CE5A0000}"/>
    <cellStyle name="Eingabe 7 2 2 3 2" xfId="10087" xr:uid="{00000000-0005-0000-0000-0000CF5A0000}"/>
    <cellStyle name="Eingabe 7 2 2 3 3" xfId="13994" xr:uid="{00000000-0005-0000-0000-0000D05A0000}"/>
    <cellStyle name="Eingabe 7 2 2 3 4" xfId="18086" xr:uid="{00000000-0005-0000-0000-0000D15A0000}"/>
    <cellStyle name="Eingabe 7 2 2 3 5" xfId="22016" xr:uid="{00000000-0005-0000-0000-0000D25A0000}"/>
    <cellStyle name="Eingabe 7 2 2 3 6" xfId="26042" xr:uid="{00000000-0005-0000-0000-0000D35A0000}"/>
    <cellStyle name="Eingabe 7 2 2 3 7" xfId="30031" xr:uid="{00000000-0005-0000-0000-0000D45A0000}"/>
    <cellStyle name="Eingabe 7 2 2 3 8" xfId="33862" xr:uid="{00000000-0005-0000-0000-0000D55A0000}"/>
    <cellStyle name="Eingabe 7 2 2 3 9" xfId="37753" xr:uid="{00000000-0005-0000-0000-0000D65A0000}"/>
    <cellStyle name="Eingabe 7 2 2 4" xfId="6268" xr:uid="{00000000-0005-0000-0000-0000D75A0000}"/>
    <cellStyle name="Eingabe 7 2 2 4 10" xfId="43246" xr:uid="{00000000-0005-0000-0000-0000D85A0000}"/>
    <cellStyle name="Eingabe 7 2 2 4 2" xfId="11797" xr:uid="{00000000-0005-0000-0000-0000D95A0000}"/>
    <cellStyle name="Eingabe 7 2 2 4 3" xfId="15701" xr:uid="{00000000-0005-0000-0000-0000DA5A0000}"/>
    <cellStyle name="Eingabe 7 2 2 4 4" xfId="19795" xr:uid="{00000000-0005-0000-0000-0000DB5A0000}"/>
    <cellStyle name="Eingabe 7 2 2 4 5" xfId="23722" xr:uid="{00000000-0005-0000-0000-0000DC5A0000}"/>
    <cellStyle name="Eingabe 7 2 2 4 6" xfId="27749" xr:uid="{00000000-0005-0000-0000-0000DD5A0000}"/>
    <cellStyle name="Eingabe 7 2 2 4 7" xfId="31734" xr:uid="{00000000-0005-0000-0000-0000DE5A0000}"/>
    <cellStyle name="Eingabe 7 2 2 4 8" xfId="35567" xr:uid="{00000000-0005-0000-0000-0000DF5A0000}"/>
    <cellStyle name="Eingabe 7 2 2 4 9" xfId="39456" xr:uid="{00000000-0005-0000-0000-0000E05A0000}"/>
    <cellStyle name="Eingabe 7 2 2 5" xfId="8421" xr:uid="{00000000-0005-0000-0000-0000E15A0000}"/>
    <cellStyle name="Eingabe 7 2 2 6" xfId="12337" xr:uid="{00000000-0005-0000-0000-0000E25A0000}"/>
    <cellStyle name="Eingabe 7 2 2 7" xfId="16430" xr:uid="{00000000-0005-0000-0000-0000E35A0000}"/>
    <cellStyle name="Eingabe 7 2 2 8" xfId="20373" xr:uid="{00000000-0005-0000-0000-0000E45A0000}"/>
    <cellStyle name="Eingabe 7 2 2 9" xfId="24391" xr:uid="{00000000-0005-0000-0000-0000E55A0000}"/>
    <cellStyle name="Eingabe 7 2 3" xfId="3831" xr:uid="{00000000-0005-0000-0000-0000E65A0000}"/>
    <cellStyle name="Eingabe 7 2 3 10" xfId="40815" xr:uid="{00000000-0005-0000-0000-0000E75A0000}"/>
    <cellStyle name="Eingabe 7 2 3 2" xfId="9359" xr:uid="{00000000-0005-0000-0000-0000E85A0000}"/>
    <cellStyle name="Eingabe 7 2 3 3" xfId="13266" xr:uid="{00000000-0005-0000-0000-0000E95A0000}"/>
    <cellStyle name="Eingabe 7 2 3 4" xfId="17358" xr:uid="{00000000-0005-0000-0000-0000EA5A0000}"/>
    <cellStyle name="Eingabe 7 2 3 5" xfId="21288" xr:uid="{00000000-0005-0000-0000-0000EB5A0000}"/>
    <cellStyle name="Eingabe 7 2 3 6" xfId="25314" xr:uid="{00000000-0005-0000-0000-0000EC5A0000}"/>
    <cellStyle name="Eingabe 7 2 3 7" xfId="29303" xr:uid="{00000000-0005-0000-0000-0000ED5A0000}"/>
    <cellStyle name="Eingabe 7 2 3 8" xfId="33134" xr:uid="{00000000-0005-0000-0000-0000EE5A0000}"/>
    <cellStyle name="Eingabe 7 2 3 9" xfId="37025" xr:uid="{00000000-0005-0000-0000-0000EF5A0000}"/>
    <cellStyle name="Eingabe 7 2 4" xfId="4123" xr:uid="{00000000-0005-0000-0000-0000F05A0000}"/>
    <cellStyle name="Eingabe 7 2 4 10" xfId="41107" xr:uid="{00000000-0005-0000-0000-0000F15A0000}"/>
    <cellStyle name="Eingabe 7 2 4 2" xfId="9651" xr:uid="{00000000-0005-0000-0000-0000F25A0000}"/>
    <cellStyle name="Eingabe 7 2 4 3" xfId="13558" xr:uid="{00000000-0005-0000-0000-0000F35A0000}"/>
    <cellStyle name="Eingabe 7 2 4 4" xfId="17650" xr:uid="{00000000-0005-0000-0000-0000F45A0000}"/>
    <cellStyle name="Eingabe 7 2 4 5" xfId="21580" xr:uid="{00000000-0005-0000-0000-0000F55A0000}"/>
    <cellStyle name="Eingabe 7 2 4 6" xfId="25606" xr:uid="{00000000-0005-0000-0000-0000F65A0000}"/>
    <cellStyle name="Eingabe 7 2 4 7" xfId="29595" xr:uid="{00000000-0005-0000-0000-0000F75A0000}"/>
    <cellStyle name="Eingabe 7 2 4 8" xfId="33426" xr:uid="{00000000-0005-0000-0000-0000F85A0000}"/>
    <cellStyle name="Eingabe 7 2 4 9" xfId="37317" xr:uid="{00000000-0005-0000-0000-0000F95A0000}"/>
    <cellStyle name="Eingabe 7 2 5" xfId="3398" xr:uid="{00000000-0005-0000-0000-0000FA5A0000}"/>
    <cellStyle name="Eingabe 7 2 5 10" xfId="40427" xr:uid="{00000000-0005-0000-0000-0000FB5A0000}"/>
    <cellStyle name="Eingabe 7 2 5 2" xfId="8933" xr:uid="{00000000-0005-0000-0000-0000FC5A0000}"/>
    <cellStyle name="Eingabe 7 2 5 3" xfId="12849" xr:uid="{00000000-0005-0000-0000-0000FD5A0000}"/>
    <cellStyle name="Eingabe 7 2 5 4" xfId="16942" xr:uid="{00000000-0005-0000-0000-0000FE5A0000}"/>
    <cellStyle name="Eingabe 7 2 5 5" xfId="20885" xr:uid="{00000000-0005-0000-0000-0000FF5A0000}"/>
    <cellStyle name="Eingabe 7 2 5 6" xfId="24903" xr:uid="{00000000-0005-0000-0000-0000005B0000}"/>
    <cellStyle name="Eingabe 7 2 5 7" xfId="28907" xr:uid="{00000000-0005-0000-0000-0000015B0000}"/>
    <cellStyle name="Eingabe 7 2 5 8" xfId="32730" xr:uid="{00000000-0005-0000-0000-0000025B0000}"/>
    <cellStyle name="Eingabe 7 2 5 9" xfId="36637" xr:uid="{00000000-0005-0000-0000-0000035B0000}"/>
    <cellStyle name="Eingabe 7 2 6" xfId="5813" xr:uid="{00000000-0005-0000-0000-0000045B0000}"/>
    <cellStyle name="Eingabe 7 2 6 10" xfId="42795" xr:uid="{00000000-0005-0000-0000-0000055B0000}"/>
    <cellStyle name="Eingabe 7 2 6 2" xfId="11341" xr:uid="{00000000-0005-0000-0000-0000065B0000}"/>
    <cellStyle name="Eingabe 7 2 6 3" xfId="15246" xr:uid="{00000000-0005-0000-0000-0000075B0000}"/>
    <cellStyle name="Eingabe 7 2 6 4" xfId="19340" xr:uid="{00000000-0005-0000-0000-0000085B0000}"/>
    <cellStyle name="Eingabe 7 2 6 5" xfId="23268" xr:uid="{00000000-0005-0000-0000-0000095B0000}"/>
    <cellStyle name="Eingabe 7 2 6 6" xfId="27294" xr:uid="{00000000-0005-0000-0000-00000A5B0000}"/>
    <cellStyle name="Eingabe 7 2 6 7" xfId="31283" xr:uid="{00000000-0005-0000-0000-00000B5B0000}"/>
    <cellStyle name="Eingabe 7 2 6 8" xfId="35114" xr:uid="{00000000-0005-0000-0000-00000C5B0000}"/>
    <cellStyle name="Eingabe 7 2 6 9" xfId="39005" xr:uid="{00000000-0005-0000-0000-00000D5B0000}"/>
    <cellStyle name="Eingabe 7 2 7" xfId="7776" xr:uid="{00000000-0005-0000-0000-00000E5B0000}"/>
    <cellStyle name="Eingabe 7 2 8" xfId="8112" xr:uid="{00000000-0005-0000-0000-00000F5B0000}"/>
    <cellStyle name="Eingabe 7 2 9" xfId="6726" xr:uid="{00000000-0005-0000-0000-0000105B0000}"/>
    <cellStyle name="Eingabe 7 3" xfId="2885" xr:uid="{00000000-0005-0000-0000-0000115B0000}"/>
    <cellStyle name="Eingabe 7 3 10" xfId="28394" xr:uid="{00000000-0005-0000-0000-0000125B0000}"/>
    <cellStyle name="Eingabe 7 3 11" xfId="32217" xr:uid="{00000000-0005-0000-0000-0000135B0000}"/>
    <cellStyle name="Eingabe 7 3 12" xfId="36124" xr:uid="{00000000-0005-0000-0000-0000145B0000}"/>
    <cellStyle name="Eingabe 7 3 13" xfId="39914" xr:uid="{00000000-0005-0000-0000-0000155B0000}"/>
    <cellStyle name="Eingabe 7 3 2" xfId="5186" xr:uid="{00000000-0005-0000-0000-0000165B0000}"/>
    <cellStyle name="Eingabe 7 3 2 10" xfId="42170" xr:uid="{00000000-0005-0000-0000-0000175B0000}"/>
    <cellStyle name="Eingabe 7 3 2 2" xfId="10714" xr:uid="{00000000-0005-0000-0000-0000185B0000}"/>
    <cellStyle name="Eingabe 7 3 2 3" xfId="14621" xr:uid="{00000000-0005-0000-0000-0000195B0000}"/>
    <cellStyle name="Eingabe 7 3 2 4" xfId="18713" xr:uid="{00000000-0005-0000-0000-00001A5B0000}"/>
    <cellStyle name="Eingabe 7 3 2 5" xfId="22643" xr:uid="{00000000-0005-0000-0000-00001B5B0000}"/>
    <cellStyle name="Eingabe 7 3 2 6" xfId="26669" xr:uid="{00000000-0005-0000-0000-00001C5B0000}"/>
    <cellStyle name="Eingabe 7 3 2 7" xfId="30658" xr:uid="{00000000-0005-0000-0000-00001D5B0000}"/>
    <cellStyle name="Eingabe 7 3 2 8" xfId="34489" xr:uid="{00000000-0005-0000-0000-00001E5B0000}"/>
    <cellStyle name="Eingabe 7 3 2 9" xfId="38380" xr:uid="{00000000-0005-0000-0000-00001F5B0000}"/>
    <cellStyle name="Eingabe 7 3 3" xfId="4558" xr:uid="{00000000-0005-0000-0000-0000205B0000}"/>
    <cellStyle name="Eingabe 7 3 3 10" xfId="41542" xr:uid="{00000000-0005-0000-0000-0000215B0000}"/>
    <cellStyle name="Eingabe 7 3 3 2" xfId="10086" xr:uid="{00000000-0005-0000-0000-0000225B0000}"/>
    <cellStyle name="Eingabe 7 3 3 3" xfId="13993" xr:uid="{00000000-0005-0000-0000-0000235B0000}"/>
    <cellStyle name="Eingabe 7 3 3 4" xfId="18085" xr:uid="{00000000-0005-0000-0000-0000245B0000}"/>
    <cellStyle name="Eingabe 7 3 3 5" xfId="22015" xr:uid="{00000000-0005-0000-0000-0000255B0000}"/>
    <cellStyle name="Eingabe 7 3 3 6" xfId="26041" xr:uid="{00000000-0005-0000-0000-0000265B0000}"/>
    <cellStyle name="Eingabe 7 3 3 7" xfId="30030" xr:uid="{00000000-0005-0000-0000-0000275B0000}"/>
    <cellStyle name="Eingabe 7 3 3 8" xfId="33861" xr:uid="{00000000-0005-0000-0000-0000285B0000}"/>
    <cellStyle name="Eingabe 7 3 3 9" xfId="37752" xr:uid="{00000000-0005-0000-0000-0000295B0000}"/>
    <cellStyle name="Eingabe 7 3 4" xfId="6267" xr:uid="{00000000-0005-0000-0000-00002A5B0000}"/>
    <cellStyle name="Eingabe 7 3 4 10" xfId="43245" xr:uid="{00000000-0005-0000-0000-00002B5B0000}"/>
    <cellStyle name="Eingabe 7 3 4 2" xfId="11796" xr:uid="{00000000-0005-0000-0000-00002C5B0000}"/>
    <cellStyle name="Eingabe 7 3 4 3" xfId="15700" xr:uid="{00000000-0005-0000-0000-00002D5B0000}"/>
    <cellStyle name="Eingabe 7 3 4 4" xfId="19794" xr:uid="{00000000-0005-0000-0000-00002E5B0000}"/>
    <cellStyle name="Eingabe 7 3 4 5" xfId="23721" xr:uid="{00000000-0005-0000-0000-00002F5B0000}"/>
    <cellStyle name="Eingabe 7 3 4 6" xfId="27748" xr:uid="{00000000-0005-0000-0000-0000305B0000}"/>
    <cellStyle name="Eingabe 7 3 4 7" xfId="31733" xr:uid="{00000000-0005-0000-0000-0000315B0000}"/>
    <cellStyle name="Eingabe 7 3 4 8" xfId="35566" xr:uid="{00000000-0005-0000-0000-0000325B0000}"/>
    <cellStyle name="Eingabe 7 3 4 9" xfId="39455" xr:uid="{00000000-0005-0000-0000-0000335B0000}"/>
    <cellStyle name="Eingabe 7 3 5" xfId="8420" xr:uid="{00000000-0005-0000-0000-0000345B0000}"/>
    <cellStyle name="Eingabe 7 3 6" xfId="12336" xr:uid="{00000000-0005-0000-0000-0000355B0000}"/>
    <cellStyle name="Eingabe 7 3 7" xfId="16429" xr:uid="{00000000-0005-0000-0000-0000365B0000}"/>
    <cellStyle name="Eingabe 7 3 8" xfId="20372" xr:uid="{00000000-0005-0000-0000-0000375B0000}"/>
    <cellStyle name="Eingabe 7 3 9" xfId="24390" xr:uid="{00000000-0005-0000-0000-0000385B0000}"/>
    <cellStyle name="Eingabe 7 4" xfId="3830" xr:uid="{00000000-0005-0000-0000-0000395B0000}"/>
    <cellStyle name="Eingabe 7 4 10" xfId="40814" xr:uid="{00000000-0005-0000-0000-00003A5B0000}"/>
    <cellStyle name="Eingabe 7 4 2" xfId="9358" xr:uid="{00000000-0005-0000-0000-00003B5B0000}"/>
    <cellStyle name="Eingabe 7 4 3" xfId="13265" xr:uid="{00000000-0005-0000-0000-00003C5B0000}"/>
    <cellStyle name="Eingabe 7 4 4" xfId="17357" xr:uid="{00000000-0005-0000-0000-00003D5B0000}"/>
    <cellStyle name="Eingabe 7 4 5" xfId="21287" xr:uid="{00000000-0005-0000-0000-00003E5B0000}"/>
    <cellStyle name="Eingabe 7 4 6" xfId="25313" xr:uid="{00000000-0005-0000-0000-00003F5B0000}"/>
    <cellStyle name="Eingabe 7 4 7" xfId="29302" xr:uid="{00000000-0005-0000-0000-0000405B0000}"/>
    <cellStyle name="Eingabe 7 4 8" xfId="33133" xr:uid="{00000000-0005-0000-0000-0000415B0000}"/>
    <cellStyle name="Eingabe 7 4 9" xfId="37024" xr:uid="{00000000-0005-0000-0000-0000425B0000}"/>
    <cellStyle name="Eingabe 7 5" xfId="4124" xr:uid="{00000000-0005-0000-0000-0000435B0000}"/>
    <cellStyle name="Eingabe 7 5 10" xfId="41108" xr:uid="{00000000-0005-0000-0000-0000445B0000}"/>
    <cellStyle name="Eingabe 7 5 2" xfId="9652" xr:uid="{00000000-0005-0000-0000-0000455B0000}"/>
    <cellStyle name="Eingabe 7 5 3" xfId="13559" xr:uid="{00000000-0005-0000-0000-0000465B0000}"/>
    <cellStyle name="Eingabe 7 5 4" xfId="17651" xr:uid="{00000000-0005-0000-0000-0000475B0000}"/>
    <cellStyle name="Eingabe 7 5 5" xfId="21581" xr:uid="{00000000-0005-0000-0000-0000485B0000}"/>
    <cellStyle name="Eingabe 7 5 6" xfId="25607" xr:uid="{00000000-0005-0000-0000-0000495B0000}"/>
    <cellStyle name="Eingabe 7 5 7" xfId="29596" xr:uid="{00000000-0005-0000-0000-00004A5B0000}"/>
    <cellStyle name="Eingabe 7 5 8" xfId="33427" xr:uid="{00000000-0005-0000-0000-00004B5B0000}"/>
    <cellStyle name="Eingabe 7 5 9" xfId="37318" xr:uid="{00000000-0005-0000-0000-00004C5B0000}"/>
    <cellStyle name="Eingabe 7 6" xfId="3397" xr:uid="{00000000-0005-0000-0000-00004D5B0000}"/>
    <cellStyle name="Eingabe 7 6 10" xfId="40426" xr:uid="{00000000-0005-0000-0000-00004E5B0000}"/>
    <cellStyle name="Eingabe 7 6 2" xfId="8932" xr:uid="{00000000-0005-0000-0000-00004F5B0000}"/>
    <cellStyle name="Eingabe 7 6 3" xfId="12848" xr:uid="{00000000-0005-0000-0000-0000505B0000}"/>
    <cellStyle name="Eingabe 7 6 4" xfId="16941" xr:uid="{00000000-0005-0000-0000-0000515B0000}"/>
    <cellStyle name="Eingabe 7 6 5" xfId="20884" xr:uid="{00000000-0005-0000-0000-0000525B0000}"/>
    <cellStyle name="Eingabe 7 6 6" xfId="24902" xr:uid="{00000000-0005-0000-0000-0000535B0000}"/>
    <cellStyle name="Eingabe 7 6 7" xfId="28906" xr:uid="{00000000-0005-0000-0000-0000545B0000}"/>
    <cellStyle name="Eingabe 7 6 8" xfId="32729" xr:uid="{00000000-0005-0000-0000-0000555B0000}"/>
    <cellStyle name="Eingabe 7 6 9" xfId="36636" xr:uid="{00000000-0005-0000-0000-0000565B0000}"/>
    <cellStyle name="Eingabe 7 7" xfId="5812" xr:uid="{00000000-0005-0000-0000-0000575B0000}"/>
    <cellStyle name="Eingabe 7 7 10" xfId="42794" xr:uid="{00000000-0005-0000-0000-0000585B0000}"/>
    <cellStyle name="Eingabe 7 7 2" xfId="11340" xr:uid="{00000000-0005-0000-0000-0000595B0000}"/>
    <cellStyle name="Eingabe 7 7 3" xfId="15245" xr:uid="{00000000-0005-0000-0000-00005A5B0000}"/>
    <cellStyle name="Eingabe 7 7 4" xfId="19339" xr:uid="{00000000-0005-0000-0000-00005B5B0000}"/>
    <cellStyle name="Eingabe 7 7 5" xfId="23267" xr:uid="{00000000-0005-0000-0000-00005C5B0000}"/>
    <cellStyle name="Eingabe 7 7 6" xfId="27293" xr:uid="{00000000-0005-0000-0000-00005D5B0000}"/>
    <cellStyle name="Eingabe 7 7 7" xfId="31282" xr:uid="{00000000-0005-0000-0000-00005E5B0000}"/>
    <cellStyle name="Eingabe 7 7 8" xfId="35113" xr:uid="{00000000-0005-0000-0000-00005F5B0000}"/>
    <cellStyle name="Eingabe 7 7 9" xfId="39004" xr:uid="{00000000-0005-0000-0000-0000605B0000}"/>
    <cellStyle name="Eingabe 7 8" xfId="7777" xr:uid="{00000000-0005-0000-0000-0000615B0000}"/>
    <cellStyle name="Eingabe 7 9" xfId="8179" xr:uid="{00000000-0005-0000-0000-0000625B0000}"/>
    <cellStyle name="Eingabe 8" xfId="436" xr:uid="{00000000-0005-0000-0000-0000635B0000}"/>
    <cellStyle name="Eingabe 8 10" xfId="20058" xr:uid="{00000000-0005-0000-0000-0000645B0000}"/>
    <cellStyle name="Eingabe 8 2" xfId="2887" xr:uid="{00000000-0005-0000-0000-0000655B0000}"/>
    <cellStyle name="Eingabe 8 2 10" xfId="28396" xr:uid="{00000000-0005-0000-0000-0000665B0000}"/>
    <cellStyle name="Eingabe 8 2 11" xfId="32219" xr:uid="{00000000-0005-0000-0000-0000675B0000}"/>
    <cellStyle name="Eingabe 8 2 12" xfId="36126" xr:uid="{00000000-0005-0000-0000-0000685B0000}"/>
    <cellStyle name="Eingabe 8 2 13" xfId="39916" xr:uid="{00000000-0005-0000-0000-0000695B0000}"/>
    <cellStyle name="Eingabe 8 2 2" xfId="5188" xr:uid="{00000000-0005-0000-0000-00006A5B0000}"/>
    <cellStyle name="Eingabe 8 2 2 10" xfId="42172" xr:uid="{00000000-0005-0000-0000-00006B5B0000}"/>
    <cellStyle name="Eingabe 8 2 2 2" xfId="10716" xr:uid="{00000000-0005-0000-0000-00006C5B0000}"/>
    <cellStyle name="Eingabe 8 2 2 3" xfId="14623" xr:uid="{00000000-0005-0000-0000-00006D5B0000}"/>
    <cellStyle name="Eingabe 8 2 2 4" xfId="18715" xr:uid="{00000000-0005-0000-0000-00006E5B0000}"/>
    <cellStyle name="Eingabe 8 2 2 5" xfId="22645" xr:uid="{00000000-0005-0000-0000-00006F5B0000}"/>
    <cellStyle name="Eingabe 8 2 2 6" xfId="26671" xr:uid="{00000000-0005-0000-0000-0000705B0000}"/>
    <cellStyle name="Eingabe 8 2 2 7" xfId="30660" xr:uid="{00000000-0005-0000-0000-0000715B0000}"/>
    <cellStyle name="Eingabe 8 2 2 8" xfId="34491" xr:uid="{00000000-0005-0000-0000-0000725B0000}"/>
    <cellStyle name="Eingabe 8 2 2 9" xfId="38382" xr:uid="{00000000-0005-0000-0000-0000735B0000}"/>
    <cellStyle name="Eingabe 8 2 3" xfId="4560" xr:uid="{00000000-0005-0000-0000-0000745B0000}"/>
    <cellStyle name="Eingabe 8 2 3 10" xfId="41544" xr:uid="{00000000-0005-0000-0000-0000755B0000}"/>
    <cellStyle name="Eingabe 8 2 3 2" xfId="10088" xr:uid="{00000000-0005-0000-0000-0000765B0000}"/>
    <cellStyle name="Eingabe 8 2 3 3" xfId="13995" xr:uid="{00000000-0005-0000-0000-0000775B0000}"/>
    <cellStyle name="Eingabe 8 2 3 4" xfId="18087" xr:uid="{00000000-0005-0000-0000-0000785B0000}"/>
    <cellStyle name="Eingabe 8 2 3 5" xfId="22017" xr:uid="{00000000-0005-0000-0000-0000795B0000}"/>
    <cellStyle name="Eingabe 8 2 3 6" xfId="26043" xr:uid="{00000000-0005-0000-0000-00007A5B0000}"/>
    <cellStyle name="Eingabe 8 2 3 7" xfId="30032" xr:uid="{00000000-0005-0000-0000-00007B5B0000}"/>
    <cellStyle name="Eingabe 8 2 3 8" xfId="33863" xr:uid="{00000000-0005-0000-0000-00007C5B0000}"/>
    <cellStyle name="Eingabe 8 2 3 9" xfId="37754" xr:uid="{00000000-0005-0000-0000-00007D5B0000}"/>
    <cellStyle name="Eingabe 8 2 4" xfId="6269" xr:uid="{00000000-0005-0000-0000-00007E5B0000}"/>
    <cellStyle name="Eingabe 8 2 4 10" xfId="43247" xr:uid="{00000000-0005-0000-0000-00007F5B0000}"/>
    <cellStyle name="Eingabe 8 2 4 2" xfId="11798" xr:uid="{00000000-0005-0000-0000-0000805B0000}"/>
    <cellStyle name="Eingabe 8 2 4 3" xfId="15702" xr:uid="{00000000-0005-0000-0000-0000815B0000}"/>
    <cellStyle name="Eingabe 8 2 4 4" xfId="19796" xr:uid="{00000000-0005-0000-0000-0000825B0000}"/>
    <cellStyle name="Eingabe 8 2 4 5" xfId="23723" xr:uid="{00000000-0005-0000-0000-0000835B0000}"/>
    <cellStyle name="Eingabe 8 2 4 6" xfId="27750" xr:uid="{00000000-0005-0000-0000-0000845B0000}"/>
    <cellStyle name="Eingabe 8 2 4 7" xfId="31735" xr:uid="{00000000-0005-0000-0000-0000855B0000}"/>
    <cellStyle name="Eingabe 8 2 4 8" xfId="35568" xr:uid="{00000000-0005-0000-0000-0000865B0000}"/>
    <cellStyle name="Eingabe 8 2 4 9" xfId="39457" xr:uid="{00000000-0005-0000-0000-0000875B0000}"/>
    <cellStyle name="Eingabe 8 2 5" xfId="8422" xr:uid="{00000000-0005-0000-0000-0000885B0000}"/>
    <cellStyle name="Eingabe 8 2 6" xfId="12338" xr:uid="{00000000-0005-0000-0000-0000895B0000}"/>
    <cellStyle name="Eingabe 8 2 7" xfId="16431" xr:uid="{00000000-0005-0000-0000-00008A5B0000}"/>
    <cellStyle name="Eingabe 8 2 8" xfId="20374" xr:uid="{00000000-0005-0000-0000-00008B5B0000}"/>
    <cellStyle name="Eingabe 8 2 9" xfId="24392" xr:uid="{00000000-0005-0000-0000-00008C5B0000}"/>
    <cellStyle name="Eingabe 8 3" xfId="3832" xr:uid="{00000000-0005-0000-0000-00008D5B0000}"/>
    <cellStyle name="Eingabe 8 3 10" xfId="40816" xr:uid="{00000000-0005-0000-0000-00008E5B0000}"/>
    <cellStyle name="Eingabe 8 3 2" xfId="9360" xr:uid="{00000000-0005-0000-0000-00008F5B0000}"/>
    <cellStyle name="Eingabe 8 3 3" xfId="13267" xr:uid="{00000000-0005-0000-0000-0000905B0000}"/>
    <cellStyle name="Eingabe 8 3 4" xfId="17359" xr:uid="{00000000-0005-0000-0000-0000915B0000}"/>
    <cellStyle name="Eingabe 8 3 5" xfId="21289" xr:uid="{00000000-0005-0000-0000-0000925B0000}"/>
    <cellStyle name="Eingabe 8 3 6" xfId="25315" xr:uid="{00000000-0005-0000-0000-0000935B0000}"/>
    <cellStyle name="Eingabe 8 3 7" xfId="29304" xr:uid="{00000000-0005-0000-0000-0000945B0000}"/>
    <cellStyle name="Eingabe 8 3 8" xfId="33135" xr:uid="{00000000-0005-0000-0000-0000955B0000}"/>
    <cellStyle name="Eingabe 8 3 9" xfId="37026" xr:uid="{00000000-0005-0000-0000-0000965B0000}"/>
    <cellStyle name="Eingabe 8 4" xfId="4122" xr:uid="{00000000-0005-0000-0000-0000975B0000}"/>
    <cellStyle name="Eingabe 8 4 10" xfId="41106" xr:uid="{00000000-0005-0000-0000-0000985B0000}"/>
    <cellStyle name="Eingabe 8 4 2" xfId="9650" xr:uid="{00000000-0005-0000-0000-0000995B0000}"/>
    <cellStyle name="Eingabe 8 4 3" xfId="13557" xr:uid="{00000000-0005-0000-0000-00009A5B0000}"/>
    <cellStyle name="Eingabe 8 4 4" xfId="17649" xr:uid="{00000000-0005-0000-0000-00009B5B0000}"/>
    <cellStyle name="Eingabe 8 4 5" xfId="21579" xr:uid="{00000000-0005-0000-0000-00009C5B0000}"/>
    <cellStyle name="Eingabe 8 4 6" xfId="25605" xr:uid="{00000000-0005-0000-0000-00009D5B0000}"/>
    <cellStyle name="Eingabe 8 4 7" xfId="29594" xr:uid="{00000000-0005-0000-0000-00009E5B0000}"/>
    <cellStyle name="Eingabe 8 4 8" xfId="33425" xr:uid="{00000000-0005-0000-0000-00009F5B0000}"/>
    <cellStyle name="Eingabe 8 4 9" xfId="37316" xr:uid="{00000000-0005-0000-0000-0000A05B0000}"/>
    <cellStyle name="Eingabe 8 5" xfId="3399" xr:uid="{00000000-0005-0000-0000-0000A15B0000}"/>
    <cellStyle name="Eingabe 8 5 10" xfId="40428" xr:uid="{00000000-0005-0000-0000-0000A25B0000}"/>
    <cellStyle name="Eingabe 8 5 2" xfId="8934" xr:uid="{00000000-0005-0000-0000-0000A35B0000}"/>
    <cellStyle name="Eingabe 8 5 3" xfId="12850" xr:uid="{00000000-0005-0000-0000-0000A45B0000}"/>
    <cellStyle name="Eingabe 8 5 4" xfId="16943" xr:uid="{00000000-0005-0000-0000-0000A55B0000}"/>
    <cellStyle name="Eingabe 8 5 5" xfId="20886" xr:uid="{00000000-0005-0000-0000-0000A65B0000}"/>
    <cellStyle name="Eingabe 8 5 6" xfId="24904" xr:uid="{00000000-0005-0000-0000-0000A75B0000}"/>
    <cellStyle name="Eingabe 8 5 7" xfId="28908" xr:uid="{00000000-0005-0000-0000-0000A85B0000}"/>
    <cellStyle name="Eingabe 8 5 8" xfId="32731" xr:uid="{00000000-0005-0000-0000-0000A95B0000}"/>
    <cellStyle name="Eingabe 8 5 9" xfId="36638" xr:uid="{00000000-0005-0000-0000-0000AA5B0000}"/>
    <cellStyle name="Eingabe 8 6" xfId="5814" xr:uid="{00000000-0005-0000-0000-0000AB5B0000}"/>
    <cellStyle name="Eingabe 8 6 10" xfId="42796" xr:uid="{00000000-0005-0000-0000-0000AC5B0000}"/>
    <cellStyle name="Eingabe 8 6 2" xfId="11342" xr:uid="{00000000-0005-0000-0000-0000AD5B0000}"/>
    <cellStyle name="Eingabe 8 6 3" xfId="15247" xr:uid="{00000000-0005-0000-0000-0000AE5B0000}"/>
    <cellStyle name="Eingabe 8 6 4" xfId="19341" xr:uid="{00000000-0005-0000-0000-0000AF5B0000}"/>
    <cellStyle name="Eingabe 8 6 5" xfId="23269" xr:uid="{00000000-0005-0000-0000-0000B05B0000}"/>
    <cellStyle name="Eingabe 8 6 6" xfId="27295" xr:uid="{00000000-0005-0000-0000-0000B15B0000}"/>
    <cellStyle name="Eingabe 8 6 7" xfId="31284" xr:uid="{00000000-0005-0000-0000-0000B25B0000}"/>
    <cellStyle name="Eingabe 8 6 8" xfId="35115" xr:uid="{00000000-0005-0000-0000-0000B35B0000}"/>
    <cellStyle name="Eingabe 8 6 9" xfId="39006" xr:uid="{00000000-0005-0000-0000-0000B45B0000}"/>
    <cellStyle name="Eingabe 8 7" xfId="7775" xr:uid="{00000000-0005-0000-0000-0000B55B0000}"/>
    <cellStyle name="Eingabe 8 8" xfId="7180" xr:uid="{00000000-0005-0000-0000-0000B65B0000}"/>
    <cellStyle name="Eingabe 8 9" xfId="6727" xr:uid="{00000000-0005-0000-0000-0000B75B0000}"/>
    <cellStyle name="Empty_B_border" xfId="437" xr:uid="{00000000-0005-0000-0000-0000B85B0000}"/>
    <cellStyle name="Ergebnis 2" xfId="438" xr:uid="{00000000-0005-0000-0000-0000B95B0000}"/>
    <cellStyle name="Ergebnis 2 10" xfId="5815" xr:uid="{00000000-0005-0000-0000-0000BA5B0000}"/>
    <cellStyle name="Ergebnis 2 10 10" xfId="42797" xr:uid="{00000000-0005-0000-0000-0000BB5B0000}"/>
    <cellStyle name="Ergebnis 2 10 2" xfId="11343" xr:uid="{00000000-0005-0000-0000-0000BC5B0000}"/>
    <cellStyle name="Ergebnis 2 10 3" xfId="15248" xr:uid="{00000000-0005-0000-0000-0000BD5B0000}"/>
    <cellStyle name="Ergebnis 2 10 4" xfId="19342" xr:uid="{00000000-0005-0000-0000-0000BE5B0000}"/>
    <cellStyle name="Ergebnis 2 10 5" xfId="23270" xr:uid="{00000000-0005-0000-0000-0000BF5B0000}"/>
    <cellStyle name="Ergebnis 2 10 6" xfId="27296" xr:uid="{00000000-0005-0000-0000-0000C05B0000}"/>
    <cellStyle name="Ergebnis 2 10 7" xfId="31285" xr:uid="{00000000-0005-0000-0000-0000C15B0000}"/>
    <cellStyle name="Ergebnis 2 10 8" xfId="35116" xr:uid="{00000000-0005-0000-0000-0000C25B0000}"/>
    <cellStyle name="Ergebnis 2 10 9" xfId="39007" xr:uid="{00000000-0005-0000-0000-0000C35B0000}"/>
    <cellStyle name="Ergebnis 2 11" xfId="7772" xr:uid="{00000000-0005-0000-0000-0000C45B0000}"/>
    <cellStyle name="Ergebnis 2 12" xfId="7177" xr:uid="{00000000-0005-0000-0000-0000C55B0000}"/>
    <cellStyle name="Ergebnis 2 13" xfId="6730" xr:uid="{00000000-0005-0000-0000-0000C65B0000}"/>
    <cellStyle name="Ergebnis 2 14" xfId="20057" xr:uid="{00000000-0005-0000-0000-0000C75B0000}"/>
    <cellStyle name="Ergebnis 2 2" xfId="439" xr:uid="{00000000-0005-0000-0000-0000C85B0000}"/>
    <cellStyle name="Ergebnis 2 2 10" xfId="6731" xr:uid="{00000000-0005-0000-0000-0000C95B0000}"/>
    <cellStyle name="Ergebnis 2 2 11" xfId="20056" xr:uid="{00000000-0005-0000-0000-0000CA5B0000}"/>
    <cellStyle name="Ergebnis 2 2 2" xfId="440" xr:uid="{00000000-0005-0000-0000-0000CB5B0000}"/>
    <cellStyle name="Ergebnis 2 2 2 10" xfId="24105" xr:uid="{00000000-0005-0000-0000-0000CC5B0000}"/>
    <cellStyle name="Ergebnis 2 2 2 2" xfId="2890" xr:uid="{00000000-0005-0000-0000-0000CD5B0000}"/>
    <cellStyle name="Ergebnis 2 2 2 2 10" xfId="28399" xr:uid="{00000000-0005-0000-0000-0000CE5B0000}"/>
    <cellStyle name="Ergebnis 2 2 2 2 11" xfId="32222" xr:uid="{00000000-0005-0000-0000-0000CF5B0000}"/>
    <cellStyle name="Ergebnis 2 2 2 2 12" xfId="36129" xr:uid="{00000000-0005-0000-0000-0000D05B0000}"/>
    <cellStyle name="Ergebnis 2 2 2 2 13" xfId="39919" xr:uid="{00000000-0005-0000-0000-0000D15B0000}"/>
    <cellStyle name="Ergebnis 2 2 2 2 2" xfId="5191" xr:uid="{00000000-0005-0000-0000-0000D25B0000}"/>
    <cellStyle name="Ergebnis 2 2 2 2 2 10" xfId="42175" xr:uid="{00000000-0005-0000-0000-0000D35B0000}"/>
    <cellStyle name="Ergebnis 2 2 2 2 2 2" xfId="10719" xr:uid="{00000000-0005-0000-0000-0000D45B0000}"/>
    <cellStyle name="Ergebnis 2 2 2 2 2 3" xfId="14626" xr:uid="{00000000-0005-0000-0000-0000D55B0000}"/>
    <cellStyle name="Ergebnis 2 2 2 2 2 4" xfId="18718" xr:uid="{00000000-0005-0000-0000-0000D65B0000}"/>
    <cellStyle name="Ergebnis 2 2 2 2 2 5" xfId="22648" xr:uid="{00000000-0005-0000-0000-0000D75B0000}"/>
    <cellStyle name="Ergebnis 2 2 2 2 2 6" xfId="26674" xr:uid="{00000000-0005-0000-0000-0000D85B0000}"/>
    <cellStyle name="Ergebnis 2 2 2 2 2 7" xfId="30663" xr:uid="{00000000-0005-0000-0000-0000D95B0000}"/>
    <cellStyle name="Ergebnis 2 2 2 2 2 8" xfId="34494" xr:uid="{00000000-0005-0000-0000-0000DA5B0000}"/>
    <cellStyle name="Ergebnis 2 2 2 2 2 9" xfId="38385" xr:uid="{00000000-0005-0000-0000-0000DB5B0000}"/>
    <cellStyle name="Ergebnis 2 2 2 2 3" xfId="4563" xr:uid="{00000000-0005-0000-0000-0000DC5B0000}"/>
    <cellStyle name="Ergebnis 2 2 2 2 3 10" xfId="41547" xr:uid="{00000000-0005-0000-0000-0000DD5B0000}"/>
    <cellStyle name="Ergebnis 2 2 2 2 3 2" xfId="10091" xr:uid="{00000000-0005-0000-0000-0000DE5B0000}"/>
    <cellStyle name="Ergebnis 2 2 2 2 3 3" xfId="13998" xr:uid="{00000000-0005-0000-0000-0000DF5B0000}"/>
    <cellStyle name="Ergebnis 2 2 2 2 3 4" xfId="18090" xr:uid="{00000000-0005-0000-0000-0000E05B0000}"/>
    <cellStyle name="Ergebnis 2 2 2 2 3 5" xfId="22020" xr:uid="{00000000-0005-0000-0000-0000E15B0000}"/>
    <cellStyle name="Ergebnis 2 2 2 2 3 6" xfId="26046" xr:uid="{00000000-0005-0000-0000-0000E25B0000}"/>
    <cellStyle name="Ergebnis 2 2 2 2 3 7" xfId="30035" xr:uid="{00000000-0005-0000-0000-0000E35B0000}"/>
    <cellStyle name="Ergebnis 2 2 2 2 3 8" xfId="33866" xr:uid="{00000000-0005-0000-0000-0000E45B0000}"/>
    <cellStyle name="Ergebnis 2 2 2 2 3 9" xfId="37757" xr:uid="{00000000-0005-0000-0000-0000E55B0000}"/>
    <cellStyle name="Ergebnis 2 2 2 2 4" xfId="6272" xr:uid="{00000000-0005-0000-0000-0000E65B0000}"/>
    <cellStyle name="Ergebnis 2 2 2 2 4 10" xfId="43250" xr:uid="{00000000-0005-0000-0000-0000E75B0000}"/>
    <cellStyle name="Ergebnis 2 2 2 2 4 2" xfId="11801" xr:uid="{00000000-0005-0000-0000-0000E85B0000}"/>
    <cellStyle name="Ergebnis 2 2 2 2 4 3" xfId="15705" xr:uid="{00000000-0005-0000-0000-0000E95B0000}"/>
    <cellStyle name="Ergebnis 2 2 2 2 4 4" xfId="19799" xr:uid="{00000000-0005-0000-0000-0000EA5B0000}"/>
    <cellStyle name="Ergebnis 2 2 2 2 4 5" xfId="23726" xr:uid="{00000000-0005-0000-0000-0000EB5B0000}"/>
    <cellStyle name="Ergebnis 2 2 2 2 4 6" xfId="27753" xr:uid="{00000000-0005-0000-0000-0000EC5B0000}"/>
    <cellStyle name="Ergebnis 2 2 2 2 4 7" xfId="31738" xr:uid="{00000000-0005-0000-0000-0000ED5B0000}"/>
    <cellStyle name="Ergebnis 2 2 2 2 4 8" xfId="35571" xr:uid="{00000000-0005-0000-0000-0000EE5B0000}"/>
    <cellStyle name="Ergebnis 2 2 2 2 4 9" xfId="39460" xr:uid="{00000000-0005-0000-0000-0000EF5B0000}"/>
    <cellStyle name="Ergebnis 2 2 2 2 5" xfId="8425" xr:uid="{00000000-0005-0000-0000-0000F05B0000}"/>
    <cellStyle name="Ergebnis 2 2 2 2 6" xfId="12341" xr:uid="{00000000-0005-0000-0000-0000F15B0000}"/>
    <cellStyle name="Ergebnis 2 2 2 2 7" xfId="16434" xr:uid="{00000000-0005-0000-0000-0000F25B0000}"/>
    <cellStyle name="Ergebnis 2 2 2 2 8" xfId="20377" xr:uid="{00000000-0005-0000-0000-0000F35B0000}"/>
    <cellStyle name="Ergebnis 2 2 2 2 9" xfId="24395" xr:uid="{00000000-0005-0000-0000-0000F45B0000}"/>
    <cellStyle name="Ergebnis 2 2 2 3" xfId="3835" xr:uid="{00000000-0005-0000-0000-0000F55B0000}"/>
    <cellStyle name="Ergebnis 2 2 2 3 10" xfId="40819" xr:uid="{00000000-0005-0000-0000-0000F65B0000}"/>
    <cellStyle name="Ergebnis 2 2 2 3 2" xfId="9363" xr:uid="{00000000-0005-0000-0000-0000F75B0000}"/>
    <cellStyle name="Ergebnis 2 2 2 3 3" xfId="13270" xr:uid="{00000000-0005-0000-0000-0000F85B0000}"/>
    <cellStyle name="Ergebnis 2 2 2 3 4" xfId="17362" xr:uid="{00000000-0005-0000-0000-0000F95B0000}"/>
    <cellStyle name="Ergebnis 2 2 2 3 5" xfId="21292" xr:uid="{00000000-0005-0000-0000-0000FA5B0000}"/>
    <cellStyle name="Ergebnis 2 2 2 3 6" xfId="25318" xr:uid="{00000000-0005-0000-0000-0000FB5B0000}"/>
    <cellStyle name="Ergebnis 2 2 2 3 7" xfId="29307" xr:uid="{00000000-0005-0000-0000-0000FC5B0000}"/>
    <cellStyle name="Ergebnis 2 2 2 3 8" xfId="33138" xr:uid="{00000000-0005-0000-0000-0000FD5B0000}"/>
    <cellStyle name="Ergebnis 2 2 2 3 9" xfId="37029" xr:uid="{00000000-0005-0000-0000-0000FE5B0000}"/>
    <cellStyle name="Ergebnis 2 2 2 4" xfId="4119" xr:uid="{00000000-0005-0000-0000-0000FF5B0000}"/>
    <cellStyle name="Ergebnis 2 2 2 4 10" xfId="41103" xr:uid="{00000000-0005-0000-0000-0000005C0000}"/>
    <cellStyle name="Ergebnis 2 2 2 4 2" xfId="9647" xr:uid="{00000000-0005-0000-0000-0000015C0000}"/>
    <cellStyle name="Ergebnis 2 2 2 4 3" xfId="13554" xr:uid="{00000000-0005-0000-0000-0000025C0000}"/>
    <cellStyle name="Ergebnis 2 2 2 4 4" xfId="17646" xr:uid="{00000000-0005-0000-0000-0000035C0000}"/>
    <cellStyle name="Ergebnis 2 2 2 4 5" xfId="21576" xr:uid="{00000000-0005-0000-0000-0000045C0000}"/>
    <cellStyle name="Ergebnis 2 2 2 4 6" xfId="25602" xr:uid="{00000000-0005-0000-0000-0000055C0000}"/>
    <cellStyle name="Ergebnis 2 2 2 4 7" xfId="29591" xr:uid="{00000000-0005-0000-0000-0000065C0000}"/>
    <cellStyle name="Ergebnis 2 2 2 4 8" xfId="33422" xr:uid="{00000000-0005-0000-0000-0000075C0000}"/>
    <cellStyle name="Ergebnis 2 2 2 4 9" xfId="37313" xr:uid="{00000000-0005-0000-0000-0000085C0000}"/>
    <cellStyle name="Ergebnis 2 2 2 5" xfId="3402" xr:uid="{00000000-0005-0000-0000-0000095C0000}"/>
    <cellStyle name="Ergebnis 2 2 2 5 10" xfId="40431" xr:uid="{00000000-0005-0000-0000-00000A5C0000}"/>
    <cellStyle name="Ergebnis 2 2 2 5 2" xfId="8937" xr:uid="{00000000-0005-0000-0000-00000B5C0000}"/>
    <cellStyle name="Ergebnis 2 2 2 5 3" xfId="12853" xr:uid="{00000000-0005-0000-0000-00000C5C0000}"/>
    <cellStyle name="Ergebnis 2 2 2 5 4" xfId="16946" xr:uid="{00000000-0005-0000-0000-00000D5C0000}"/>
    <cellStyle name="Ergebnis 2 2 2 5 5" xfId="20889" xr:uid="{00000000-0005-0000-0000-00000E5C0000}"/>
    <cellStyle name="Ergebnis 2 2 2 5 6" xfId="24907" xr:uid="{00000000-0005-0000-0000-00000F5C0000}"/>
    <cellStyle name="Ergebnis 2 2 2 5 7" xfId="28911" xr:uid="{00000000-0005-0000-0000-0000105C0000}"/>
    <cellStyle name="Ergebnis 2 2 2 5 8" xfId="32734" xr:uid="{00000000-0005-0000-0000-0000115C0000}"/>
    <cellStyle name="Ergebnis 2 2 2 5 9" xfId="36641" xr:uid="{00000000-0005-0000-0000-0000125C0000}"/>
    <cellStyle name="Ergebnis 2 2 2 6" xfId="5817" xr:uid="{00000000-0005-0000-0000-0000135C0000}"/>
    <cellStyle name="Ergebnis 2 2 2 6 10" xfId="42799" xr:uid="{00000000-0005-0000-0000-0000145C0000}"/>
    <cellStyle name="Ergebnis 2 2 2 6 2" xfId="11345" xr:uid="{00000000-0005-0000-0000-0000155C0000}"/>
    <cellStyle name="Ergebnis 2 2 2 6 3" xfId="15250" xr:uid="{00000000-0005-0000-0000-0000165C0000}"/>
    <cellStyle name="Ergebnis 2 2 2 6 4" xfId="19344" xr:uid="{00000000-0005-0000-0000-0000175C0000}"/>
    <cellStyle name="Ergebnis 2 2 2 6 5" xfId="23272" xr:uid="{00000000-0005-0000-0000-0000185C0000}"/>
    <cellStyle name="Ergebnis 2 2 2 6 6" xfId="27298" xr:uid="{00000000-0005-0000-0000-0000195C0000}"/>
    <cellStyle name="Ergebnis 2 2 2 6 7" xfId="31287" xr:uid="{00000000-0005-0000-0000-00001A5C0000}"/>
    <cellStyle name="Ergebnis 2 2 2 6 8" xfId="35118" xr:uid="{00000000-0005-0000-0000-00001B5C0000}"/>
    <cellStyle name="Ergebnis 2 2 2 6 9" xfId="39009" xr:uid="{00000000-0005-0000-0000-00001C5C0000}"/>
    <cellStyle name="Ergebnis 2 2 2 7" xfId="7770" xr:uid="{00000000-0005-0000-0000-00001D5C0000}"/>
    <cellStyle name="Ergebnis 2 2 2 8" xfId="7176" xr:uid="{00000000-0005-0000-0000-00001E5C0000}"/>
    <cellStyle name="Ergebnis 2 2 2 9" xfId="6732" xr:uid="{00000000-0005-0000-0000-00001F5C0000}"/>
    <cellStyle name="Ergebnis 2 2 3" xfId="2889" xr:uid="{00000000-0005-0000-0000-0000205C0000}"/>
    <cellStyle name="Ergebnis 2 2 3 10" xfId="28398" xr:uid="{00000000-0005-0000-0000-0000215C0000}"/>
    <cellStyle name="Ergebnis 2 2 3 11" xfId="32221" xr:uid="{00000000-0005-0000-0000-0000225C0000}"/>
    <cellStyle name="Ergebnis 2 2 3 12" xfId="36128" xr:uid="{00000000-0005-0000-0000-0000235C0000}"/>
    <cellStyle name="Ergebnis 2 2 3 13" xfId="39918" xr:uid="{00000000-0005-0000-0000-0000245C0000}"/>
    <cellStyle name="Ergebnis 2 2 3 2" xfId="5190" xr:uid="{00000000-0005-0000-0000-0000255C0000}"/>
    <cellStyle name="Ergebnis 2 2 3 2 10" xfId="42174" xr:uid="{00000000-0005-0000-0000-0000265C0000}"/>
    <cellStyle name="Ergebnis 2 2 3 2 2" xfId="10718" xr:uid="{00000000-0005-0000-0000-0000275C0000}"/>
    <cellStyle name="Ergebnis 2 2 3 2 3" xfId="14625" xr:uid="{00000000-0005-0000-0000-0000285C0000}"/>
    <cellStyle name="Ergebnis 2 2 3 2 4" xfId="18717" xr:uid="{00000000-0005-0000-0000-0000295C0000}"/>
    <cellStyle name="Ergebnis 2 2 3 2 5" xfId="22647" xr:uid="{00000000-0005-0000-0000-00002A5C0000}"/>
    <cellStyle name="Ergebnis 2 2 3 2 6" xfId="26673" xr:uid="{00000000-0005-0000-0000-00002B5C0000}"/>
    <cellStyle name="Ergebnis 2 2 3 2 7" xfId="30662" xr:uid="{00000000-0005-0000-0000-00002C5C0000}"/>
    <cellStyle name="Ergebnis 2 2 3 2 8" xfId="34493" xr:uid="{00000000-0005-0000-0000-00002D5C0000}"/>
    <cellStyle name="Ergebnis 2 2 3 2 9" xfId="38384" xr:uid="{00000000-0005-0000-0000-00002E5C0000}"/>
    <cellStyle name="Ergebnis 2 2 3 3" xfId="4562" xr:uid="{00000000-0005-0000-0000-00002F5C0000}"/>
    <cellStyle name="Ergebnis 2 2 3 3 10" xfId="41546" xr:uid="{00000000-0005-0000-0000-0000305C0000}"/>
    <cellStyle name="Ergebnis 2 2 3 3 2" xfId="10090" xr:uid="{00000000-0005-0000-0000-0000315C0000}"/>
    <cellStyle name="Ergebnis 2 2 3 3 3" xfId="13997" xr:uid="{00000000-0005-0000-0000-0000325C0000}"/>
    <cellStyle name="Ergebnis 2 2 3 3 4" xfId="18089" xr:uid="{00000000-0005-0000-0000-0000335C0000}"/>
    <cellStyle name="Ergebnis 2 2 3 3 5" xfId="22019" xr:uid="{00000000-0005-0000-0000-0000345C0000}"/>
    <cellStyle name="Ergebnis 2 2 3 3 6" xfId="26045" xr:uid="{00000000-0005-0000-0000-0000355C0000}"/>
    <cellStyle name="Ergebnis 2 2 3 3 7" xfId="30034" xr:uid="{00000000-0005-0000-0000-0000365C0000}"/>
    <cellStyle name="Ergebnis 2 2 3 3 8" xfId="33865" xr:uid="{00000000-0005-0000-0000-0000375C0000}"/>
    <cellStyle name="Ergebnis 2 2 3 3 9" xfId="37756" xr:uid="{00000000-0005-0000-0000-0000385C0000}"/>
    <cellStyle name="Ergebnis 2 2 3 4" xfId="6271" xr:uid="{00000000-0005-0000-0000-0000395C0000}"/>
    <cellStyle name="Ergebnis 2 2 3 4 10" xfId="43249" xr:uid="{00000000-0005-0000-0000-00003A5C0000}"/>
    <cellStyle name="Ergebnis 2 2 3 4 2" xfId="11800" xr:uid="{00000000-0005-0000-0000-00003B5C0000}"/>
    <cellStyle name="Ergebnis 2 2 3 4 3" xfId="15704" xr:uid="{00000000-0005-0000-0000-00003C5C0000}"/>
    <cellStyle name="Ergebnis 2 2 3 4 4" xfId="19798" xr:uid="{00000000-0005-0000-0000-00003D5C0000}"/>
    <cellStyle name="Ergebnis 2 2 3 4 5" xfId="23725" xr:uid="{00000000-0005-0000-0000-00003E5C0000}"/>
    <cellStyle name="Ergebnis 2 2 3 4 6" xfId="27752" xr:uid="{00000000-0005-0000-0000-00003F5C0000}"/>
    <cellStyle name="Ergebnis 2 2 3 4 7" xfId="31737" xr:uid="{00000000-0005-0000-0000-0000405C0000}"/>
    <cellStyle name="Ergebnis 2 2 3 4 8" xfId="35570" xr:uid="{00000000-0005-0000-0000-0000415C0000}"/>
    <cellStyle name="Ergebnis 2 2 3 4 9" xfId="39459" xr:uid="{00000000-0005-0000-0000-0000425C0000}"/>
    <cellStyle name="Ergebnis 2 2 3 5" xfId="8424" xr:uid="{00000000-0005-0000-0000-0000435C0000}"/>
    <cellStyle name="Ergebnis 2 2 3 6" xfId="12340" xr:uid="{00000000-0005-0000-0000-0000445C0000}"/>
    <cellStyle name="Ergebnis 2 2 3 7" xfId="16433" xr:uid="{00000000-0005-0000-0000-0000455C0000}"/>
    <cellStyle name="Ergebnis 2 2 3 8" xfId="20376" xr:uid="{00000000-0005-0000-0000-0000465C0000}"/>
    <cellStyle name="Ergebnis 2 2 3 9" xfId="24394" xr:uid="{00000000-0005-0000-0000-0000475C0000}"/>
    <cellStyle name="Ergebnis 2 2 4" xfId="3834" xr:uid="{00000000-0005-0000-0000-0000485C0000}"/>
    <cellStyle name="Ergebnis 2 2 4 10" xfId="40818" xr:uid="{00000000-0005-0000-0000-0000495C0000}"/>
    <cellStyle name="Ergebnis 2 2 4 2" xfId="9362" xr:uid="{00000000-0005-0000-0000-00004A5C0000}"/>
    <cellStyle name="Ergebnis 2 2 4 3" xfId="13269" xr:uid="{00000000-0005-0000-0000-00004B5C0000}"/>
    <cellStyle name="Ergebnis 2 2 4 4" xfId="17361" xr:uid="{00000000-0005-0000-0000-00004C5C0000}"/>
    <cellStyle name="Ergebnis 2 2 4 5" xfId="21291" xr:uid="{00000000-0005-0000-0000-00004D5C0000}"/>
    <cellStyle name="Ergebnis 2 2 4 6" xfId="25317" xr:uid="{00000000-0005-0000-0000-00004E5C0000}"/>
    <cellStyle name="Ergebnis 2 2 4 7" xfId="29306" xr:uid="{00000000-0005-0000-0000-00004F5C0000}"/>
    <cellStyle name="Ergebnis 2 2 4 8" xfId="33137" xr:uid="{00000000-0005-0000-0000-0000505C0000}"/>
    <cellStyle name="Ergebnis 2 2 4 9" xfId="37028" xr:uid="{00000000-0005-0000-0000-0000515C0000}"/>
    <cellStyle name="Ergebnis 2 2 5" xfId="4120" xr:uid="{00000000-0005-0000-0000-0000525C0000}"/>
    <cellStyle name="Ergebnis 2 2 5 10" xfId="41104" xr:uid="{00000000-0005-0000-0000-0000535C0000}"/>
    <cellStyle name="Ergebnis 2 2 5 2" xfId="9648" xr:uid="{00000000-0005-0000-0000-0000545C0000}"/>
    <cellStyle name="Ergebnis 2 2 5 3" xfId="13555" xr:uid="{00000000-0005-0000-0000-0000555C0000}"/>
    <cellStyle name="Ergebnis 2 2 5 4" xfId="17647" xr:uid="{00000000-0005-0000-0000-0000565C0000}"/>
    <cellStyle name="Ergebnis 2 2 5 5" xfId="21577" xr:uid="{00000000-0005-0000-0000-0000575C0000}"/>
    <cellStyle name="Ergebnis 2 2 5 6" xfId="25603" xr:uid="{00000000-0005-0000-0000-0000585C0000}"/>
    <cellStyle name="Ergebnis 2 2 5 7" xfId="29592" xr:uid="{00000000-0005-0000-0000-0000595C0000}"/>
    <cellStyle name="Ergebnis 2 2 5 8" xfId="33423" xr:uid="{00000000-0005-0000-0000-00005A5C0000}"/>
    <cellStyle name="Ergebnis 2 2 5 9" xfId="37314" xr:uid="{00000000-0005-0000-0000-00005B5C0000}"/>
    <cellStyle name="Ergebnis 2 2 6" xfId="3401" xr:uid="{00000000-0005-0000-0000-00005C5C0000}"/>
    <cellStyle name="Ergebnis 2 2 6 10" xfId="40430" xr:uid="{00000000-0005-0000-0000-00005D5C0000}"/>
    <cellStyle name="Ergebnis 2 2 6 2" xfId="8936" xr:uid="{00000000-0005-0000-0000-00005E5C0000}"/>
    <cellStyle name="Ergebnis 2 2 6 3" xfId="12852" xr:uid="{00000000-0005-0000-0000-00005F5C0000}"/>
    <cellStyle name="Ergebnis 2 2 6 4" xfId="16945" xr:uid="{00000000-0005-0000-0000-0000605C0000}"/>
    <cellStyle name="Ergebnis 2 2 6 5" xfId="20888" xr:uid="{00000000-0005-0000-0000-0000615C0000}"/>
    <cellStyle name="Ergebnis 2 2 6 6" xfId="24906" xr:uid="{00000000-0005-0000-0000-0000625C0000}"/>
    <cellStyle name="Ergebnis 2 2 6 7" xfId="28910" xr:uid="{00000000-0005-0000-0000-0000635C0000}"/>
    <cellStyle name="Ergebnis 2 2 6 8" xfId="32733" xr:uid="{00000000-0005-0000-0000-0000645C0000}"/>
    <cellStyle name="Ergebnis 2 2 6 9" xfId="36640" xr:uid="{00000000-0005-0000-0000-0000655C0000}"/>
    <cellStyle name="Ergebnis 2 2 7" xfId="5816" xr:uid="{00000000-0005-0000-0000-0000665C0000}"/>
    <cellStyle name="Ergebnis 2 2 7 10" xfId="42798" xr:uid="{00000000-0005-0000-0000-0000675C0000}"/>
    <cellStyle name="Ergebnis 2 2 7 2" xfId="11344" xr:uid="{00000000-0005-0000-0000-0000685C0000}"/>
    <cellStyle name="Ergebnis 2 2 7 3" xfId="15249" xr:uid="{00000000-0005-0000-0000-0000695C0000}"/>
    <cellStyle name="Ergebnis 2 2 7 4" xfId="19343" xr:uid="{00000000-0005-0000-0000-00006A5C0000}"/>
    <cellStyle name="Ergebnis 2 2 7 5" xfId="23271" xr:uid="{00000000-0005-0000-0000-00006B5C0000}"/>
    <cellStyle name="Ergebnis 2 2 7 6" xfId="27297" xr:uid="{00000000-0005-0000-0000-00006C5C0000}"/>
    <cellStyle name="Ergebnis 2 2 7 7" xfId="31286" xr:uid="{00000000-0005-0000-0000-00006D5C0000}"/>
    <cellStyle name="Ergebnis 2 2 7 8" xfId="35117" xr:uid="{00000000-0005-0000-0000-00006E5C0000}"/>
    <cellStyle name="Ergebnis 2 2 7 9" xfId="39008" xr:uid="{00000000-0005-0000-0000-00006F5C0000}"/>
    <cellStyle name="Ergebnis 2 2 8" xfId="7771" xr:uid="{00000000-0005-0000-0000-0000705C0000}"/>
    <cellStyle name="Ergebnis 2 2 9" xfId="12043" xr:uid="{00000000-0005-0000-0000-0000715C0000}"/>
    <cellStyle name="Ergebnis 2 3" xfId="441" xr:uid="{00000000-0005-0000-0000-0000725C0000}"/>
    <cellStyle name="Ergebnis 2 3 10" xfId="6733" xr:uid="{00000000-0005-0000-0000-0000735C0000}"/>
    <cellStyle name="Ergebnis 2 3 11" xfId="20055" xr:uid="{00000000-0005-0000-0000-0000745C0000}"/>
    <cellStyle name="Ergebnis 2 3 2" xfId="442" xr:uid="{00000000-0005-0000-0000-0000755C0000}"/>
    <cellStyle name="Ergebnis 2 3 2 10" xfId="20054" xr:uid="{00000000-0005-0000-0000-0000765C0000}"/>
    <cellStyle name="Ergebnis 2 3 2 2" xfId="2892" xr:uid="{00000000-0005-0000-0000-0000775C0000}"/>
    <cellStyle name="Ergebnis 2 3 2 2 10" xfId="28401" xr:uid="{00000000-0005-0000-0000-0000785C0000}"/>
    <cellStyle name="Ergebnis 2 3 2 2 11" xfId="32224" xr:uid="{00000000-0005-0000-0000-0000795C0000}"/>
    <cellStyle name="Ergebnis 2 3 2 2 12" xfId="36131" xr:uid="{00000000-0005-0000-0000-00007A5C0000}"/>
    <cellStyle name="Ergebnis 2 3 2 2 13" xfId="39921" xr:uid="{00000000-0005-0000-0000-00007B5C0000}"/>
    <cellStyle name="Ergebnis 2 3 2 2 2" xfId="5193" xr:uid="{00000000-0005-0000-0000-00007C5C0000}"/>
    <cellStyle name="Ergebnis 2 3 2 2 2 10" xfId="42177" xr:uid="{00000000-0005-0000-0000-00007D5C0000}"/>
    <cellStyle name="Ergebnis 2 3 2 2 2 2" xfId="10721" xr:uid="{00000000-0005-0000-0000-00007E5C0000}"/>
    <cellStyle name="Ergebnis 2 3 2 2 2 3" xfId="14628" xr:uid="{00000000-0005-0000-0000-00007F5C0000}"/>
    <cellStyle name="Ergebnis 2 3 2 2 2 4" xfId="18720" xr:uid="{00000000-0005-0000-0000-0000805C0000}"/>
    <cellStyle name="Ergebnis 2 3 2 2 2 5" xfId="22650" xr:uid="{00000000-0005-0000-0000-0000815C0000}"/>
    <cellStyle name="Ergebnis 2 3 2 2 2 6" xfId="26676" xr:uid="{00000000-0005-0000-0000-0000825C0000}"/>
    <cellStyle name="Ergebnis 2 3 2 2 2 7" xfId="30665" xr:uid="{00000000-0005-0000-0000-0000835C0000}"/>
    <cellStyle name="Ergebnis 2 3 2 2 2 8" xfId="34496" xr:uid="{00000000-0005-0000-0000-0000845C0000}"/>
    <cellStyle name="Ergebnis 2 3 2 2 2 9" xfId="38387" xr:uid="{00000000-0005-0000-0000-0000855C0000}"/>
    <cellStyle name="Ergebnis 2 3 2 2 3" xfId="4565" xr:uid="{00000000-0005-0000-0000-0000865C0000}"/>
    <cellStyle name="Ergebnis 2 3 2 2 3 10" xfId="41549" xr:uid="{00000000-0005-0000-0000-0000875C0000}"/>
    <cellStyle name="Ergebnis 2 3 2 2 3 2" xfId="10093" xr:uid="{00000000-0005-0000-0000-0000885C0000}"/>
    <cellStyle name="Ergebnis 2 3 2 2 3 3" xfId="14000" xr:uid="{00000000-0005-0000-0000-0000895C0000}"/>
    <cellStyle name="Ergebnis 2 3 2 2 3 4" xfId="18092" xr:uid="{00000000-0005-0000-0000-00008A5C0000}"/>
    <cellStyle name="Ergebnis 2 3 2 2 3 5" xfId="22022" xr:uid="{00000000-0005-0000-0000-00008B5C0000}"/>
    <cellStyle name="Ergebnis 2 3 2 2 3 6" xfId="26048" xr:uid="{00000000-0005-0000-0000-00008C5C0000}"/>
    <cellStyle name="Ergebnis 2 3 2 2 3 7" xfId="30037" xr:uid="{00000000-0005-0000-0000-00008D5C0000}"/>
    <cellStyle name="Ergebnis 2 3 2 2 3 8" xfId="33868" xr:uid="{00000000-0005-0000-0000-00008E5C0000}"/>
    <cellStyle name="Ergebnis 2 3 2 2 3 9" xfId="37759" xr:uid="{00000000-0005-0000-0000-00008F5C0000}"/>
    <cellStyle name="Ergebnis 2 3 2 2 4" xfId="6274" xr:uid="{00000000-0005-0000-0000-0000905C0000}"/>
    <cellStyle name="Ergebnis 2 3 2 2 4 10" xfId="43252" xr:uid="{00000000-0005-0000-0000-0000915C0000}"/>
    <cellStyle name="Ergebnis 2 3 2 2 4 2" xfId="11803" xr:uid="{00000000-0005-0000-0000-0000925C0000}"/>
    <cellStyle name="Ergebnis 2 3 2 2 4 3" xfId="15707" xr:uid="{00000000-0005-0000-0000-0000935C0000}"/>
    <cellStyle name="Ergebnis 2 3 2 2 4 4" xfId="19801" xr:uid="{00000000-0005-0000-0000-0000945C0000}"/>
    <cellStyle name="Ergebnis 2 3 2 2 4 5" xfId="23728" xr:uid="{00000000-0005-0000-0000-0000955C0000}"/>
    <cellStyle name="Ergebnis 2 3 2 2 4 6" xfId="27755" xr:uid="{00000000-0005-0000-0000-0000965C0000}"/>
    <cellStyle name="Ergebnis 2 3 2 2 4 7" xfId="31740" xr:uid="{00000000-0005-0000-0000-0000975C0000}"/>
    <cellStyle name="Ergebnis 2 3 2 2 4 8" xfId="35573" xr:uid="{00000000-0005-0000-0000-0000985C0000}"/>
    <cellStyle name="Ergebnis 2 3 2 2 4 9" xfId="39462" xr:uid="{00000000-0005-0000-0000-0000995C0000}"/>
    <cellStyle name="Ergebnis 2 3 2 2 5" xfId="8427" xr:uid="{00000000-0005-0000-0000-00009A5C0000}"/>
    <cellStyle name="Ergebnis 2 3 2 2 6" xfId="12343" xr:uid="{00000000-0005-0000-0000-00009B5C0000}"/>
    <cellStyle name="Ergebnis 2 3 2 2 7" xfId="16436" xr:uid="{00000000-0005-0000-0000-00009C5C0000}"/>
    <cellStyle name="Ergebnis 2 3 2 2 8" xfId="20379" xr:uid="{00000000-0005-0000-0000-00009D5C0000}"/>
    <cellStyle name="Ergebnis 2 3 2 2 9" xfId="24397" xr:uid="{00000000-0005-0000-0000-00009E5C0000}"/>
    <cellStyle name="Ergebnis 2 3 2 3" xfId="3837" xr:uid="{00000000-0005-0000-0000-00009F5C0000}"/>
    <cellStyle name="Ergebnis 2 3 2 3 10" xfId="40821" xr:uid="{00000000-0005-0000-0000-0000A05C0000}"/>
    <cellStyle name="Ergebnis 2 3 2 3 2" xfId="9365" xr:uid="{00000000-0005-0000-0000-0000A15C0000}"/>
    <cellStyle name="Ergebnis 2 3 2 3 3" xfId="13272" xr:uid="{00000000-0005-0000-0000-0000A25C0000}"/>
    <cellStyle name="Ergebnis 2 3 2 3 4" xfId="17364" xr:uid="{00000000-0005-0000-0000-0000A35C0000}"/>
    <cellStyle name="Ergebnis 2 3 2 3 5" xfId="21294" xr:uid="{00000000-0005-0000-0000-0000A45C0000}"/>
    <cellStyle name="Ergebnis 2 3 2 3 6" xfId="25320" xr:uid="{00000000-0005-0000-0000-0000A55C0000}"/>
    <cellStyle name="Ergebnis 2 3 2 3 7" xfId="29309" xr:uid="{00000000-0005-0000-0000-0000A65C0000}"/>
    <cellStyle name="Ergebnis 2 3 2 3 8" xfId="33140" xr:uid="{00000000-0005-0000-0000-0000A75C0000}"/>
    <cellStyle name="Ergebnis 2 3 2 3 9" xfId="37031" xr:uid="{00000000-0005-0000-0000-0000A85C0000}"/>
    <cellStyle name="Ergebnis 2 3 2 4" xfId="4117" xr:uid="{00000000-0005-0000-0000-0000A95C0000}"/>
    <cellStyle name="Ergebnis 2 3 2 4 10" xfId="41101" xr:uid="{00000000-0005-0000-0000-0000AA5C0000}"/>
    <cellStyle name="Ergebnis 2 3 2 4 2" xfId="9645" xr:uid="{00000000-0005-0000-0000-0000AB5C0000}"/>
    <cellStyle name="Ergebnis 2 3 2 4 3" xfId="13552" xr:uid="{00000000-0005-0000-0000-0000AC5C0000}"/>
    <cellStyle name="Ergebnis 2 3 2 4 4" xfId="17644" xr:uid="{00000000-0005-0000-0000-0000AD5C0000}"/>
    <cellStyle name="Ergebnis 2 3 2 4 5" xfId="21574" xr:uid="{00000000-0005-0000-0000-0000AE5C0000}"/>
    <cellStyle name="Ergebnis 2 3 2 4 6" xfId="25600" xr:uid="{00000000-0005-0000-0000-0000AF5C0000}"/>
    <cellStyle name="Ergebnis 2 3 2 4 7" xfId="29589" xr:uid="{00000000-0005-0000-0000-0000B05C0000}"/>
    <cellStyle name="Ergebnis 2 3 2 4 8" xfId="33420" xr:uid="{00000000-0005-0000-0000-0000B15C0000}"/>
    <cellStyle name="Ergebnis 2 3 2 4 9" xfId="37311" xr:uid="{00000000-0005-0000-0000-0000B25C0000}"/>
    <cellStyle name="Ergebnis 2 3 2 5" xfId="3404" xr:uid="{00000000-0005-0000-0000-0000B35C0000}"/>
    <cellStyle name="Ergebnis 2 3 2 5 10" xfId="40433" xr:uid="{00000000-0005-0000-0000-0000B45C0000}"/>
    <cellStyle name="Ergebnis 2 3 2 5 2" xfId="8939" xr:uid="{00000000-0005-0000-0000-0000B55C0000}"/>
    <cellStyle name="Ergebnis 2 3 2 5 3" xfId="12855" xr:uid="{00000000-0005-0000-0000-0000B65C0000}"/>
    <cellStyle name="Ergebnis 2 3 2 5 4" xfId="16948" xr:uid="{00000000-0005-0000-0000-0000B75C0000}"/>
    <cellStyle name="Ergebnis 2 3 2 5 5" xfId="20891" xr:uid="{00000000-0005-0000-0000-0000B85C0000}"/>
    <cellStyle name="Ergebnis 2 3 2 5 6" xfId="24909" xr:uid="{00000000-0005-0000-0000-0000B95C0000}"/>
    <cellStyle name="Ergebnis 2 3 2 5 7" xfId="28913" xr:uid="{00000000-0005-0000-0000-0000BA5C0000}"/>
    <cellStyle name="Ergebnis 2 3 2 5 8" xfId="32736" xr:uid="{00000000-0005-0000-0000-0000BB5C0000}"/>
    <cellStyle name="Ergebnis 2 3 2 5 9" xfId="36643" xr:uid="{00000000-0005-0000-0000-0000BC5C0000}"/>
    <cellStyle name="Ergebnis 2 3 2 6" xfId="5819" xr:uid="{00000000-0005-0000-0000-0000BD5C0000}"/>
    <cellStyle name="Ergebnis 2 3 2 6 10" xfId="42801" xr:uid="{00000000-0005-0000-0000-0000BE5C0000}"/>
    <cellStyle name="Ergebnis 2 3 2 6 2" xfId="11347" xr:uid="{00000000-0005-0000-0000-0000BF5C0000}"/>
    <cellStyle name="Ergebnis 2 3 2 6 3" xfId="15252" xr:uid="{00000000-0005-0000-0000-0000C05C0000}"/>
    <cellStyle name="Ergebnis 2 3 2 6 4" xfId="19346" xr:uid="{00000000-0005-0000-0000-0000C15C0000}"/>
    <cellStyle name="Ergebnis 2 3 2 6 5" xfId="23274" xr:uid="{00000000-0005-0000-0000-0000C25C0000}"/>
    <cellStyle name="Ergebnis 2 3 2 6 6" xfId="27300" xr:uid="{00000000-0005-0000-0000-0000C35C0000}"/>
    <cellStyle name="Ergebnis 2 3 2 6 7" xfId="31289" xr:uid="{00000000-0005-0000-0000-0000C45C0000}"/>
    <cellStyle name="Ergebnis 2 3 2 6 8" xfId="35120" xr:uid="{00000000-0005-0000-0000-0000C55C0000}"/>
    <cellStyle name="Ergebnis 2 3 2 6 9" xfId="39011" xr:uid="{00000000-0005-0000-0000-0000C65C0000}"/>
    <cellStyle name="Ergebnis 2 3 2 7" xfId="7768" xr:uid="{00000000-0005-0000-0000-0000C75C0000}"/>
    <cellStyle name="Ergebnis 2 3 2 8" xfId="12044" xr:uid="{00000000-0005-0000-0000-0000C85C0000}"/>
    <cellStyle name="Ergebnis 2 3 2 9" xfId="6734" xr:uid="{00000000-0005-0000-0000-0000C95C0000}"/>
    <cellStyle name="Ergebnis 2 3 3" xfId="2891" xr:uid="{00000000-0005-0000-0000-0000CA5C0000}"/>
    <cellStyle name="Ergebnis 2 3 3 10" xfId="28400" xr:uid="{00000000-0005-0000-0000-0000CB5C0000}"/>
    <cellStyle name="Ergebnis 2 3 3 11" xfId="32223" xr:uid="{00000000-0005-0000-0000-0000CC5C0000}"/>
    <cellStyle name="Ergebnis 2 3 3 12" xfId="36130" xr:uid="{00000000-0005-0000-0000-0000CD5C0000}"/>
    <cellStyle name="Ergebnis 2 3 3 13" xfId="39920" xr:uid="{00000000-0005-0000-0000-0000CE5C0000}"/>
    <cellStyle name="Ergebnis 2 3 3 2" xfId="5192" xr:uid="{00000000-0005-0000-0000-0000CF5C0000}"/>
    <cellStyle name="Ergebnis 2 3 3 2 10" xfId="42176" xr:uid="{00000000-0005-0000-0000-0000D05C0000}"/>
    <cellStyle name="Ergebnis 2 3 3 2 2" xfId="10720" xr:uid="{00000000-0005-0000-0000-0000D15C0000}"/>
    <cellStyle name="Ergebnis 2 3 3 2 3" xfId="14627" xr:uid="{00000000-0005-0000-0000-0000D25C0000}"/>
    <cellStyle name="Ergebnis 2 3 3 2 4" xfId="18719" xr:uid="{00000000-0005-0000-0000-0000D35C0000}"/>
    <cellStyle name="Ergebnis 2 3 3 2 5" xfId="22649" xr:uid="{00000000-0005-0000-0000-0000D45C0000}"/>
    <cellStyle name="Ergebnis 2 3 3 2 6" xfId="26675" xr:uid="{00000000-0005-0000-0000-0000D55C0000}"/>
    <cellStyle name="Ergebnis 2 3 3 2 7" xfId="30664" xr:uid="{00000000-0005-0000-0000-0000D65C0000}"/>
    <cellStyle name="Ergebnis 2 3 3 2 8" xfId="34495" xr:uid="{00000000-0005-0000-0000-0000D75C0000}"/>
    <cellStyle name="Ergebnis 2 3 3 2 9" xfId="38386" xr:uid="{00000000-0005-0000-0000-0000D85C0000}"/>
    <cellStyle name="Ergebnis 2 3 3 3" xfId="4564" xr:uid="{00000000-0005-0000-0000-0000D95C0000}"/>
    <cellStyle name="Ergebnis 2 3 3 3 10" xfId="41548" xr:uid="{00000000-0005-0000-0000-0000DA5C0000}"/>
    <cellStyle name="Ergebnis 2 3 3 3 2" xfId="10092" xr:uid="{00000000-0005-0000-0000-0000DB5C0000}"/>
    <cellStyle name="Ergebnis 2 3 3 3 3" xfId="13999" xr:uid="{00000000-0005-0000-0000-0000DC5C0000}"/>
    <cellStyle name="Ergebnis 2 3 3 3 4" xfId="18091" xr:uid="{00000000-0005-0000-0000-0000DD5C0000}"/>
    <cellStyle name="Ergebnis 2 3 3 3 5" xfId="22021" xr:uid="{00000000-0005-0000-0000-0000DE5C0000}"/>
    <cellStyle name="Ergebnis 2 3 3 3 6" xfId="26047" xr:uid="{00000000-0005-0000-0000-0000DF5C0000}"/>
    <cellStyle name="Ergebnis 2 3 3 3 7" xfId="30036" xr:uid="{00000000-0005-0000-0000-0000E05C0000}"/>
    <cellStyle name="Ergebnis 2 3 3 3 8" xfId="33867" xr:uid="{00000000-0005-0000-0000-0000E15C0000}"/>
    <cellStyle name="Ergebnis 2 3 3 3 9" xfId="37758" xr:uid="{00000000-0005-0000-0000-0000E25C0000}"/>
    <cellStyle name="Ergebnis 2 3 3 4" xfId="6273" xr:uid="{00000000-0005-0000-0000-0000E35C0000}"/>
    <cellStyle name="Ergebnis 2 3 3 4 10" xfId="43251" xr:uid="{00000000-0005-0000-0000-0000E45C0000}"/>
    <cellStyle name="Ergebnis 2 3 3 4 2" xfId="11802" xr:uid="{00000000-0005-0000-0000-0000E55C0000}"/>
    <cellStyle name="Ergebnis 2 3 3 4 3" xfId="15706" xr:uid="{00000000-0005-0000-0000-0000E65C0000}"/>
    <cellStyle name="Ergebnis 2 3 3 4 4" xfId="19800" xr:uid="{00000000-0005-0000-0000-0000E75C0000}"/>
    <cellStyle name="Ergebnis 2 3 3 4 5" xfId="23727" xr:uid="{00000000-0005-0000-0000-0000E85C0000}"/>
    <cellStyle name="Ergebnis 2 3 3 4 6" xfId="27754" xr:uid="{00000000-0005-0000-0000-0000E95C0000}"/>
    <cellStyle name="Ergebnis 2 3 3 4 7" xfId="31739" xr:uid="{00000000-0005-0000-0000-0000EA5C0000}"/>
    <cellStyle name="Ergebnis 2 3 3 4 8" xfId="35572" xr:uid="{00000000-0005-0000-0000-0000EB5C0000}"/>
    <cellStyle name="Ergebnis 2 3 3 4 9" xfId="39461" xr:uid="{00000000-0005-0000-0000-0000EC5C0000}"/>
    <cellStyle name="Ergebnis 2 3 3 5" xfId="8426" xr:uid="{00000000-0005-0000-0000-0000ED5C0000}"/>
    <cellStyle name="Ergebnis 2 3 3 6" xfId="12342" xr:uid="{00000000-0005-0000-0000-0000EE5C0000}"/>
    <cellStyle name="Ergebnis 2 3 3 7" xfId="16435" xr:uid="{00000000-0005-0000-0000-0000EF5C0000}"/>
    <cellStyle name="Ergebnis 2 3 3 8" xfId="20378" xr:uid="{00000000-0005-0000-0000-0000F05C0000}"/>
    <cellStyle name="Ergebnis 2 3 3 9" xfId="24396" xr:uid="{00000000-0005-0000-0000-0000F15C0000}"/>
    <cellStyle name="Ergebnis 2 3 4" xfId="3836" xr:uid="{00000000-0005-0000-0000-0000F25C0000}"/>
    <cellStyle name="Ergebnis 2 3 4 10" xfId="40820" xr:uid="{00000000-0005-0000-0000-0000F35C0000}"/>
    <cellStyle name="Ergebnis 2 3 4 2" xfId="9364" xr:uid="{00000000-0005-0000-0000-0000F45C0000}"/>
    <cellStyle name="Ergebnis 2 3 4 3" xfId="13271" xr:uid="{00000000-0005-0000-0000-0000F55C0000}"/>
    <cellStyle name="Ergebnis 2 3 4 4" xfId="17363" xr:uid="{00000000-0005-0000-0000-0000F65C0000}"/>
    <cellStyle name="Ergebnis 2 3 4 5" xfId="21293" xr:uid="{00000000-0005-0000-0000-0000F75C0000}"/>
    <cellStyle name="Ergebnis 2 3 4 6" xfId="25319" xr:uid="{00000000-0005-0000-0000-0000F85C0000}"/>
    <cellStyle name="Ergebnis 2 3 4 7" xfId="29308" xr:uid="{00000000-0005-0000-0000-0000F95C0000}"/>
    <cellStyle name="Ergebnis 2 3 4 8" xfId="33139" xr:uid="{00000000-0005-0000-0000-0000FA5C0000}"/>
    <cellStyle name="Ergebnis 2 3 4 9" xfId="37030" xr:uid="{00000000-0005-0000-0000-0000FB5C0000}"/>
    <cellStyle name="Ergebnis 2 3 5" xfId="4118" xr:uid="{00000000-0005-0000-0000-0000FC5C0000}"/>
    <cellStyle name="Ergebnis 2 3 5 10" xfId="41102" xr:uid="{00000000-0005-0000-0000-0000FD5C0000}"/>
    <cellStyle name="Ergebnis 2 3 5 2" xfId="9646" xr:uid="{00000000-0005-0000-0000-0000FE5C0000}"/>
    <cellStyle name="Ergebnis 2 3 5 3" xfId="13553" xr:uid="{00000000-0005-0000-0000-0000FF5C0000}"/>
    <cellStyle name="Ergebnis 2 3 5 4" xfId="17645" xr:uid="{00000000-0005-0000-0000-0000005D0000}"/>
    <cellStyle name="Ergebnis 2 3 5 5" xfId="21575" xr:uid="{00000000-0005-0000-0000-0000015D0000}"/>
    <cellStyle name="Ergebnis 2 3 5 6" xfId="25601" xr:uid="{00000000-0005-0000-0000-0000025D0000}"/>
    <cellStyle name="Ergebnis 2 3 5 7" xfId="29590" xr:uid="{00000000-0005-0000-0000-0000035D0000}"/>
    <cellStyle name="Ergebnis 2 3 5 8" xfId="33421" xr:uid="{00000000-0005-0000-0000-0000045D0000}"/>
    <cellStyle name="Ergebnis 2 3 5 9" xfId="37312" xr:uid="{00000000-0005-0000-0000-0000055D0000}"/>
    <cellStyle name="Ergebnis 2 3 6" xfId="3403" xr:uid="{00000000-0005-0000-0000-0000065D0000}"/>
    <cellStyle name="Ergebnis 2 3 6 10" xfId="40432" xr:uid="{00000000-0005-0000-0000-0000075D0000}"/>
    <cellStyle name="Ergebnis 2 3 6 2" xfId="8938" xr:uid="{00000000-0005-0000-0000-0000085D0000}"/>
    <cellStyle name="Ergebnis 2 3 6 3" xfId="12854" xr:uid="{00000000-0005-0000-0000-0000095D0000}"/>
    <cellStyle name="Ergebnis 2 3 6 4" xfId="16947" xr:uid="{00000000-0005-0000-0000-00000A5D0000}"/>
    <cellStyle name="Ergebnis 2 3 6 5" xfId="20890" xr:uid="{00000000-0005-0000-0000-00000B5D0000}"/>
    <cellStyle name="Ergebnis 2 3 6 6" xfId="24908" xr:uid="{00000000-0005-0000-0000-00000C5D0000}"/>
    <cellStyle name="Ergebnis 2 3 6 7" xfId="28912" xr:uid="{00000000-0005-0000-0000-00000D5D0000}"/>
    <cellStyle name="Ergebnis 2 3 6 8" xfId="32735" xr:uid="{00000000-0005-0000-0000-00000E5D0000}"/>
    <cellStyle name="Ergebnis 2 3 6 9" xfId="36642" xr:uid="{00000000-0005-0000-0000-00000F5D0000}"/>
    <cellStyle name="Ergebnis 2 3 7" xfId="5818" xr:uid="{00000000-0005-0000-0000-0000105D0000}"/>
    <cellStyle name="Ergebnis 2 3 7 10" xfId="42800" xr:uid="{00000000-0005-0000-0000-0000115D0000}"/>
    <cellStyle name="Ergebnis 2 3 7 2" xfId="11346" xr:uid="{00000000-0005-0000-0000-0000125D0000}"/>
    <cellStyle name="Ergebnis 2 3 7 3" xfId="15251" xr:uid="{00000000-0005-0000-0000-0000135D0000}"/>
    <cellStyle name="Ergebnis 2 3 7 4" xfId="19345" xr:uid="{00000000-0005-0000-0000-0000145D0000}"/>
    <cellStyle name="Ergebnis 2 3 7 5" xfId="23273" xr:uid="{00000000-0005-0000-0000-0000155D0000}"/>
    <cellStyle name="Ergebnis 2 3 7 6" xfId="27299" xr:uid="{00000000-0005-0000-0000-0000165D0000}"/>
    <cellStyle name="Ergebnis 2 3 7 7" xfId="31288" xr:uid="{00000000-0005-0000-0000-0000175D0000}"/>
    <cellStyle name="Ergebnis 2 3 7 8" xfId="35119" xr:uid="{00000000-0005-0000-0000-0000185D0000}"/>
    <cellStyle name="Ergebnis 2 3 7 9" xfId="39010" xr:uid="{00000000-0005-0000-0000-0000195D0000}"/>
    <cellStyle name="Ergebnis 2 3 8" xfId="7769" xr:uid="{00000000-0005-0000-0000-00001A5D0000}"/>
    <cellStyle name="Ergebnis 2 3 9" xfId="7175" xr:uid="{00000000-0005-0000-0000-00001B5D0000}"/>
    <cellStyle name="Ergebnis 2 4" xfId="443" xr:uid="{00000000-0005-0000-0000-00001C5D0000}"/>
    <cellStyle name="Ergebnis 2 4 10" xfId="6735" xr:uid="{00000000-0005-0000-0000-00001D5D0000}"/>
    <cellStyle name="Ergebnis 2 4 11" xfId="24106" xr:uid="{00000000-0005-0000-0000-00001E5D0000}"/>
    <cellStyle name="Ergebnis 2 4 2" xfId="444" xr:uid="{00000000-0005-0000-0000-00001F5D0000}"/>
    <cellStyle name="Ergebnis 2 4 2 10" xfId="24107" xr:uid="{00000000-0005-0000-0000-0000205D0000}"/>
    <cellStyle name="Ergebnis 2 4 2 2" xfId="2894" xr:uid="{00000000-0005-0000-0000-0000215D0000}"/>
    <cellStyle name="Ergebnis 2 4 2 2 10" xfId="28403" xr:uid="{00000000-0005-0000-0000-0000225D0000}"/>
    <cellStyle name="Ergebnis 2 4 2 2 11" xfId="32226" xr:uid="{00000000-0005-0000-0000-0000235D0000}"/>
    <cellStyle name="Ergebnis 2 4 2 2 12" xfId="36133" xr:uid="{00000000-0005-0000-0000-0000245D0000}"/>
    <cellStyle name="Ergebnis 2 4 2 2 13" xfId="39923" xr:uid="{00000000-0005-0000-0000-0000255D0000}"/>
    <cellStyle name="Ergebnis 2 4 2 2 2" xfId="5195" xr:uid="{00000000-0005-0000-0000-0000265D0000}"/>
    <cellStyle name="Ergebnis 2 4 2 2 2 10" xfId="42179" xr:uid="{00000000-0005-0000-0000-0000275D0000}"/>
    <cellStyle name="Ergebnis 2 4 2 2 2 2" xfId="10723" xr:uid="{00000000-0005-0000-0000-0000285D0000}"/>
    <cellStyle name="Ergebnis 2 4 2 2 2 3" xfId="14630" xr:uid="{00000000-0005-0000-0000-0000295D0000}"/>
    <cellStyle name="Ergebnis 2 4 2 2 2 4" xfId="18722" xr:uid="{00000000-0005-0000-0000-00002A5D0000}"/>
    <cellStyle name="Ergebnis 2 4 2 2 2 5" xfId="22652" xr:uid="{00000000-0005-0000-0000-00002B5D0000}"/>
    <cellStyle name="Ergebnis 2 4 2 2 2 6" xfId="26678" xr:uid="{00000000-0005-0000-0000-00002C5D0000}"/>
    <cellStyle name="Ergebnis 2 4 2 2 2 7" xfId="30667" xr:uid="{00000000-0005-0000-0000-00002D5D0000}"/>
    <cellStyle name="Ergebnis 2 4 2 2 2 8" xfId="34498" xr:uid="{00000000-0005-0000-0000-00002E5D0000}"/>
    <cellStyle name="Ergebnis 2 4 2 2 2 9" xfId="38389" xr:uid="{00000000-0005-0000-0000-00002F5D0000}"/>
    <cellStyle name="Ergebnis 2 4 2 2 3" xfId="4567" xr:uid="{00000000-0005-0000-0000-0000305D0000}"/>
    <cellStyle name="Ergebnis 2 4 2 2 3 10" xfId="41551" xr:uid="{00000000-0005-0000-0000-0000315D0000}"/>
    <cellStyle name="Ergebnis 2 4 2 2 3 2" xfId="10095" xr:uid="{00000000-0005-0000-0000-0000325D0000}"/>
    <cellStyle name="Ergebnis 2 4 2 2 3 3" xfId="14002" xr:uid="{00000000-0005-0000-0000-0000335D0000}"/>
    <cellStyle name="Ergebnis 2 4 2 2 3 4" xfId="18094" xr:uid="{00000000-0005-0000-0000-0000345D0000}"/>
    <cellStyle name="Ergebnis 2 4 2 2 3 5" xfId="22024" xr:uid="{00000000-0005-0000-0000-0000355D0000}"/>
    <cellStyle name="Ergebnis 2 4 2 2 3 6" xfId="26050" xr:uid="{00000000-0005-0000-0000-0000365D0000}"/>
    <cellStyle name="Ergebnis 2 4 2 2 3 7" xfId="30039" xr:uid="{00000000-0005-0000-0000-0000375D0000}"/>
    <cellStyle name="Ergebnis 2 4 2 2 3 8" xfId="33870" xr:uid="{00000000-0005-0000-0000-0000385D0000}"/>
    <cellStyle name="Ergebnis 2 4 2 2 3 9" xfId="37761" xr:uid="{00000000-0005-0000-0000-0000395D0000}"/>
    <cellStyle name="Ergebnis 2 4 2 2 4" xfId="6276" xr:uid="{00000000-0005-0000-0000-00003A5D0000}"/>
    <cellStyle name="Ergebnis 2 4 2 2 4 10" xfId="43254" xr:uid="{00000000-0005-0000-0000-00003B5D0000}"/>
    <cellStyle name="Ergebnis 2 4 2 2 4 2" xfId="11805" xr:uid="{00000000-0005-0000-0000-00003C5D0000}"/>
    <cellStyle name="Ergebnis 2 4 2 2 4 3" xfId="15709" xr:uid="{00000000-0005-0000-0000-00003D5D0000}"/>
    <cellStyle name="Ergebnis 2 4 2 2 4 4" xfId="19803" xr:uid="{00000000-0005-0000-0000-00003E5D0000}"/>
    <cellStyle name="Ergebnis 2 4 2 2 4 5" xfId="23730" xr:uid="{00000000-0005-0000-0000-00003F5D0000}"/>
    <cellStyle name="Ergebnis 2 4 2 2 4 6" xfId="27757" xr:uid="{00000000-0005-0000-0000-0000405D0000}"/>
    <cellStyle name="Ergebnis 2 4 2 2 4 7" xfId="31742" xr:uid="{00000000-0005-0000-0000-0000415D0000}"/>
    <cellStyle name="Ergebnis 2 4 2 2 4 8" xfId="35575" xr:uid="{00000000-0005-0000-0000-0000425D0000}"/>
    <cellStyle name="Ergebnis 2 4 2 2 4 9" xfId="39464" xr:uid="{00000000-0005-0000-0000-0000435D0000}"/>
    <cellStyle name="Ergebnis 2 4 2 2 5" xfId="8429" xr:uid="{00000000-0005-0000-0000-0000445D0000}"/>
    <cellStyle name="Ergebnis 2 4 2 2 6" xfId="12345" xr:uid="{00000000-0005-0000-0000-0000455D0000}"/>
    <cellStyle name="Ergebnis 2 4 2 2 7" xfId="16438" xr:uid="{00000000-0005-0000-0000-0000465D0000}"/>
    <cellStyle name="Ergebnis 2 4 2 2 8" xfId="20381" xr:uid="{00000000-0005-0000-0000-0000475D0000}"/>
    <cellStyle name="Ergebnis 2 4 2 2 9" xfId="24399" xr:uid="{00000000-0005-0000-0000-0000485D0000}"/>
    <cellStyle name="Ergebnis 2 4 2 3" xfId="3839" xr:uid="{00000000-0005-0000-0000-0000495D0000}"/>
    <cellStyle name="Ergebnis 2 4 2 3 10" xfId="40823" xr:uid="{00000000-0005-0000-0000-00004A5D0000}"/>
    <cellStyle name="Ergebnis 2 4 2 3 2" xfId="9367" xr:uid="{00000000-0005-0000-0000-00004B5D0000}"/>
    <cellStyle name="Ergebnis 2 4 2 3 3" xfId="13274" xr:uid="{00000000-0005-0000-0000-00004C5D0000}"/>
    <cellStyle name="Ergebnis 2 4 2 3 4" xfId="17366" xr:uid="{00000000-0005-0000-0000-00004D5D0000}"/>
    <cellStyle name="Ergebnis 2 4 2 3 5" xfId="21296" xr:uid="{00000000-0005-0000-0000-00004E5D0000}"/>
    <cellStyle name="Ergebnis 2 4 2 3 6" xfId="25322" xr:uid="{00000000-0005-0000-0000-00004F5D0000}"/>
    <cellStyle name="Ergebnis 2 4 2 3 7" xfId="29311" xr:uid="{00000000-0005-0000-0000-0000505D0000}"/>
    <cellStyle name="Ergebnis 2 4 2 3 8" xfId="33142" xr:uid="{00000000-0005-0000-0000-0000515D0000}"/>
    <cellStyle name="Ergebnis 2 4 2 3 9" xfId="37033" xr:uid="{00000000-0005-0000-0000-0000525D0000}"/>
    <cellStyle name="Ergebnis 2 4 2 4" xfId="4115" xr:uid="{00000000-0005-0000-0000-0000535D0000}"/>
    <cellStyle name="Ergebnis 2 4 2 4 10" xfId="41099" xr:uid="{00000000-0005-0000-0000-0000545D0000}"/>
    <cellStyle name="Ergebnis 2 4 2 4 2" xfId="9643" xr:uid="{00000000-0005-0000-0000-0000555D0000}"/>
    <cellStyle name="Ergebnis 2 4 2 4 3" xfId="13550" xr:uid="{00000000-0005-0000-0000-0000565D0000}"/>
    <cellStyle name="Ergebnis 2 4 2 4 4" xfId="17642" xr:uid="{00000000-0005-0000-0000-0000575D0000}"/>
    <cellStyle name="Ergebnis 2 4 2 4 5" xfId="21572" xr:uid="{00000000-0005-0000-0000-0000585D0000}"/>
    <cellStyle name="Ergebnis 2 4 2 4 6" xfId="25598" xr:uid="{00000000-0005-0000-0000-0000595D0000}"/>
    <cellStyle name="Ergebnis 2 4 2 4 7" xfId="29587" xr:uid="{00000000-0005-0000-0000-00005A5D0000}"/>
    <cellStyle name="Ergebnis 2 4 2 4 8" xfId="33418" xr:uid="{00000000-0005-0000-0000-00005B5D0000}"/>
    <cellStyle name="Ergebnis 2 4 2 4 9" xfId="37309" xr:uid="{00000000-0005-0000-0000-00005C5D0000}"/>
    <cellStyle name="Ergebnis 2 4 2 5" xfId="3406" xr:uid="{00000000-0005-0000-0000-00005D5D0000}"/>
    <cellStyle name="Ergebnis 2 4 2 5 10" xfId="40435" xr:uid="{00000000-0005-0000-0000-00005E5D0000}"/>
    <cellStyle name="Ergebnis 2 4 2 5 2" xfId="8941" xr:uid="{00000000-0005-0000-0000-00005F5D0000}"/>
    <cellStyle name="Ergebnis 2 4 2 5 3" xfId="12857" xr:uid="{00000000-0005-0000-0000-0000605D0000}"/>
    <cellStyle name="Ergebnis 2 4 2 5 4" xfId="16950" xr:uid="{00000000-0005-0000-0000-0000615D0000}"/>
    <cellStyle name="Ergebnis 2 4 2 5 5" xfId="20893" xr:uid="{00000000-0005-0000-0000-0000625D0000}"/>
    <cellStyle name="Ergebnis 2 4 2 5 6" xfId="24911" xr:uid="{00000000-0005-0000-0000-0000635D0000}"/>
    <cellStyle name="Ergebnis 2 4 2 5 7" xfId="28915" xr:uid="{00000000-0005-0000-0000-0000645D0000}"/>
    <cellStyle name="Ergebnis 2 4 2 5 8" xfId="32738" xr:uid="{00000000-0005-0000-0000-0000655D0000}"/>
    <cellStyle name="Ergebnis 2 4 2 5 9" xfId="36645" xr:uid="{00000000-0005-0000-0000-0000665D0000}"/>
    <cellStyle name="Ergebnis 2 4 2 6" xfId="5821" xr:uid="{00000000-0005-0000-0000-0000675D0000}"/>
    <cellStyle name="Ergebnis 2 4 2 6 10" xfId="42803" xr:uid="{00000000-0005-0000-0000-0000685D0000}"/>
    <cellStyle name="Ergebnis 2 4 2 6 2" xfId="11349" xr:uid="{00000000-0005-0000-0000-0000695D0000}"/>
    <cellStyle name="Ergebnis 2 4 2 6 3" xfId="15254" xr:uid="{00000000-0005-0000-0000-00006A5D0000}"/>
    <cellStyle name="Ergebnis 2 4 2 6 4" xfId="19348" xr:uid="{00000000-0005-0000-0000-00006B5D0000}"/>
    <cellStyle name="Ergebnis 2 4 2 6 5" xfId="23276" xr:uid="{00000000-0005-0000-0000-00006C5D0000}"/>
    <cellStyle name="Ergebnis 2 4 2 6 6" xfId="27302" xr:uid="{00000000-0005-0000-0000-00006D5D0000}"/>
    <cellStyle name="Ergebnis 2 4 2 6 7" xfId="31291" xr:uid="{00000000-0005-0000-0000-00006E5D0000}"/>
    <cellStyle name="Ergebnis 2 4 2 6 8" xfId="35122" xr:uid="{00000000-0005-0000-0000-00006F5D0000}"/>
    <cellStyle name="Ergebnis 2 4 2 6 9" xfId="39013" xr:uid="{00000000-0005-0000-0000-0000705D0000}"/>
    <cellStyle name="Ergebnis 2 4 2 7" xfId="7766" xr:uid="{00000000-0005-0000-0000-0000715D0000}"/>
    <cellStyle name="Ergebnis 2 4 2 8" xfId="7173" xr:uid="{00000000-0005-0000-0000-0000725D0000}"/>
    <cellStyle name="Ergebnis 2 4 2 9" xfId="6736" xr:uid="{00000000-0005-0000-0000-0000735D0000}"/>
    <cellStyle name="Ergebnis 2 4 3" xfId="2893" xr:uid="{00000000-0005-0000-0000-0000745D0000}"/>
    <cellStyle name="Ergebnis 2 4 3 10" xfId="28402" xr:uid="{00000000-0005-0000-0000-0000755D0000}"/>
    <cellStyle name="Ergebnis 2 4 3 11" xfId="32225" xr:uid="{00000000-0005-0000-0000-0000765D0000}"/>
    <cellStyle name="Ergebnis 2 4 3 12" xfId="36132" xr:uid="{00000000-0005-0000-0000-0000775D0000}"/>
    <cellStyle name="Ergebnis 2 4 3 13" xfId="39922" xr:uid="{00000000-0005-0000-0000-0000785D0000}"/>
    <cellStyle name="Ergebnis 2 4 3 2" xfId="5194" xr:uid="{00000000-0005-0000-0000-0000795D0000}"/>
    <cellStyle name="Ergebnis 2 4 3 2 10" xfId="42178" xr:uid="{00000000-0005-0000-0000-00007A5D0000}"/>
    <cellStyle name="Ergebnis 2 4 3 2 2" xfId="10722" xr:uid="{00000000-0005-0000-0000-00007B5D0000}"/>
    <cellStyle name="Ergebnis 2 4 3 2 3" xfId="14629" xr:uid="{00000000-0005-0000-0000-00007C5D0000}"/>
    <cellStyle name="Ergebnis 2 4 3 2 4" xfId="18721" xr:uid="{00000000-0005-0000-0000-00007D5D0000}"/>
    <cellStyle name="Ergebnis 2 4 3 2 5" xfId="22651" xr:uid="{00000000-0005-0000-0000-00007E5D0000}"/>
    <cellStyle name="Ergebnis 2 4 3 2 6" xfId="26677" xr:uid="{00000000-0005-0000-0000-00007F5D0000}"/>
    <cellStyle name="Ergebnis 2 4 3 2 7" xfId="30666" xr:uid="{00000000-0005-0000-0000-0000805D0000}"/>
    <cellStyle name="Ergebnis 2 4 3 2 8" xfId="34497" xr:uid="{00000000-0005-0000-0000-0000815D0000}"/>
    <cellStyle name="Ergebnis 2 4 3 2 9" xfId="38388" xr:uid="{00000000-0005-0000-0000-0000825D0000}"/>
    <cellStyle name="Ergebnis 2 4 3 3" xfId="4566" xr:uid="{00000000-0005-0000-0000-0000835D0000}"/>
    <cellStyle name="Ergebnis 2 4 3 3 10" xfId="41550" xr:uid="{00000000-0005-0000-0000-0000845D0000}"/>
    <cellStyle name="Ergebnis 2 4 3 3 2" xfId="10094" xr:uid="{00000000-0005-0000-0000-0000855D0000}"/>
    <cellStyle name="Ergebnis 2 4 3 3 3" xfId="14001" xr:uid="{00000000-0005-0000-0000-0000865D0000}"/>
    <cellStyle name="Ergebnis 2 4 3 3 4" xfId="18093" xr:uid="{00000000-0005-0000-0000-0000875D0000}"/>
    <cellStyle name="Ergebnis 2 4 3 3 5" xfId="22023" xr:uid="{00000000-0005-0000-0000-0000885D0000}"/>
    <cellStyle name="Ergebnis 2 4 3 3 6" xfId="26049" xr:uid="{00000000-0005-0000-0000-0000895D0000}"/>
    <cellStyle name="Ergebnis 2 4 3 3 7" xfId="30038" xr:uid="{00000000-0005-0000-0000-00008A5D0000}"/>
    <cellStyle name="Ergebnis 2 4 3 3 8" xfId="33869" xr:uid="{00000000-0005-0000-0000-00008B5D0000}"/>
    <cellStyle name="Ergebnis 2 4 3 3 9" xfId="37760" xr:uid="{00000000-0005-0000-0000-00008C5D0000}"/>
    <cellStyle name="Ergebnis 2 4 3 4" xfId="6275" xr:uid="{00000000-0005-0000-0000-00008D5D0000}"/>
    <cellStyle name="Ergebnis 2 4 3 4 10" xfId="43253" xr:uid="{00000000-0005-0000-0000-00008E5D0000}"/>
    <cellStyle name="Ergebnis 2 4 3 4 2" xfId="11804" xr:uid="{00000000-0005-0000-0000-00008F5D0000}"/>
    <cellStyle name="Ergebnis 2 4 3 4 3" xfId="15708" xr:uid="{00000000-0005-0000-0000-0000905D0000}"/>
    <cellStyle name="Ergebnis 2 4 3 4 4" xfId="19802" xr:uid="{00000000-0005-0000-0000-0000915D0000}"/>
    <cellStyle name="Ergebnis 2 4 3 4 5" xfId="23729" xr:uid="{00000000-0005-0000-0000-0000925D0000}"/>
    <cellStyle name="Ergebnis 2 4 3 4 6" xfId="27756" xr:uid="{00000000-0005-0000-0000-0000935D0000}"/>
    <cellStyle name="Ergebnis 2 4 3 4 7" xfId="31741" xr:uid="{00000000-0005-0000-0000-0000945D0000}"/>
    <cellStyle name="Ergebnis 2 4 3 4 8" xfId="35574" xr:uid="{00000000-0005-0000-0000-0000955D0000}"/>
    <cellStyle name="Ergebnis 2 4 3 4 9" xfId="39463" xr:uid="{00000000-0005-0000-0000-0000965D0000}"/>
    <cellStyle name="Ergebnis 2 4 3 5" xfId="8428" xr:uid="{00000000-0005-0000-0000-0000975D0000}"/>
    <cellStyle name="Ergebnis 2 4 3 6" xfId="12344" xr:uid="{00000000-0005-0000-0000-0000985D0000}"/>
    <cellStyle name="Ergebnis 2 4 3 7" xfId="16437" xr:uid="{00000000-0005-0000-0000-0000995D0000}"/>
    <cellStyle name="Ergebnis 2 4 3 8" xfId="20380" xr:uid="{00000000-0005-0000-0000-00009A5D0000}"/>
    <cellStyle name="Ergebnis 2 4 3 9" xfId="24398" xr:uid="{00000000-0005-0000-0000-00009B5D0000}"/>
    <cellStyle name="Ergebnis 2 4 4" xfId="3838" xr:uid="{00000000-0005-0000-0000-00009C5D0000}"/>
    <cellStyle name="Ergebnis 2 4 4 10" xfId="40822" xr:uid="{00000000-0005-0000-0000-00009D5D0000}"/>
    <cellStyle name="Ergebnis 2 4 4 2" xfId="9366" xr:uid="{00000000-0005-0000-0000-00009E5D0000}"/>
    <cellStyle name="Ergebnis 2 4 4 3" xfId="13273" xr:uid="{00000000-0005-0000-0000-00009F5D0000}"/>
    <cellStyle name="Ergebnis 2 4 4 4" xfId="17365" xr:uid="{00000000-0005-0000-0000-0000A05D0000}"/>
    <cellStyle name="Ergebnis 2 4 4 5" xfId="21295" xr:uid="{00000000-0005-0000-0000-0000A15D0000}"/>
    <cellStyle name="Ergebnis 2 4 4 6" xfId="25321" xr:uid="{00000000-0005-0000-0000-0000A25D0000}"/>
    <cellStyle name="Ergebnis 2 4 4 7" xfId="29310" xr:uid="{00000000-0005-0000-0000-0000A35D0000}"/>
    <cellStyle name="Ergebnis 2 4 4 8" xfId="33141" xr:uid="{00000000-0005-0000-0000-0000A45D0000}"/>
    <cellStyle name="Ergebnis 2 4 4 9" xfId="37032" xr:uid="{00000000-0005-0000-0000-0000A55D0000}"/>
    <cellStyle name="Ergebnis 2 4 5" xfId="4116" xr:uid="{00000000-0005-0000-0000-0000A65D0000}"/>
    <cellStyle name="Ergebnis 2 4 5 10" xfId="41100" xr:uid="{00000000-0005-0000-0000-0000A75D0000}"/>
    <cellStyle name="Ergebnis 2 4 5 2" xfId="9644" xr:uid="{00000000-0005-0000-0000-0000A85D0000}"/>
    <cellStyle name="Ergebnis 2 4 5 3" xfId="13551" xr:uid="{00000000-0005-0000-0000-0000A95D0000}"/>
    <cellStyle name="Ergebnis 2 4 5 4" xfId="17643" xr:uid="{00000000-0005-0000-0000-0000AA5D0000}"/>
    <cellStyle name="Ergebnis 2 4 5 5" xfId="21573" xr:uid="{00000000-0005-0000-0000-0000AB5D0000}"/>
    <cellStyle name="Ergebnis 2 4 5 6" xfId="25599" xr:uid="{00000000-0005-0000-0000-0000AC5D0000}"/>
    <cellStyle name="Ergebnis 2 4 5 7" xfId="29588" xr:uid="{00000000-0005-0000-0000-0000AD5D0000}"/>
    <cellStyle name="Ergebnis 2 4 5 8" xfId="33419" xr:uid="{00000000-0005-0000-0000-0000AE5D0000}"/>
    <cellStyle name="Ergebnis 2 4 5 9" xfId="37310" xr:uid="{00000000-0005-0000-0000-0000AF5D0000}"/>
    <cellStyle name="Ergebnis 2 4 6" xfId="3405" xr:uid="{00000000-0005-0000-0000-0000B05D0000}"/>
    <cellStyle name="Ergebnis 2 4 6 10" xfId="40434" xr:uid="{00000000-0005-0000-0000-0000B15D0000}"/>
    <cellStyle name="Ergebnis 2 4 6 2" xfId="8940" xr:uid="{00000000-0005-0000-0000-0000B25D0000}"/>
    <cellStyle name="Ergebnis 2 4 6 3" xfId="12856" xr:uid="{00000000-0005-0000-0000-0000B35D0000}"/>
    <cellStyle name="Ergebnis 2 4 6 4" xfId="16949" xr:uid="{00000000-0005-0000-0000-0000B45D0000}"/>
    <cellStyle name="Ergebnis 2 4 6 5" xfId="20892" xr:uid="{00000000-0005-0000-0000-0000B55D0000}"/>
    <cellStyle name="Ergebnis 2 4 6 6" xfId="24910" xr:uid="{00000000-0005-0000-0000-0000B65D0000}"/>
    <cellStyle name="Ergebnis 2 4 6 7" xfId="28914" xr:uid="{00000000-0005-0000-0000-0000B75D0000}"/>
    <cellStyle name="Ergebnis 2 4 6 8" xfId="32737" xr:uid="{00000000-0005-0000-0000-0000B85D0000}"/>
    <cellStyle name="Ergebnis 2 4 6 9" xfId="36644" xr:uid="{00000000-0005-0000-0000-0000B95D0000}"/>
    <cellStyle name="Ergebnis 2 4 7" xfId="5820" xr:uid="{00000000-0005-0000-0000-0000BA5D0000}"/>
    <cellStyle name="Ergebnis 2 4 7 10" xfId="42802" xr:uid="{00000000-0005-0000-0000-0000BB5D0000}"/>
    <cellStyle name="Ergebnis 2 4 7 2" xfId="11348" xr:uid="{00000000-0005-0000-0000-0000BC5D0000}"/>
    <cellStyle name="Ergebnis 2 4 7 3" xfId="15253" xr:uid="{00000000-0005-0000-0000-0000BD5D0000}"/>
    <cellStyle name="Ergebnis 2 4 7 4" xfId="19347" xr:uid="{00000000-0005-0000-0000-0000BE5D0000}"/>
    <cellStyle name="Ergebnis 2 4 7 5" xfId="23275" xr:uid="{00000000-0005-0000-0000-0000BF5D0000}"/>
    <cellStyle name="Ergebnis 2 4 7 6" xfId="27301" xr:uid="{00000000-0005-0000-0000-0000C05D0000}"/>
    <cellStyle name="Ergebnis 2 4 7 7" xfId="31290" xr:uid="{00000000-0005-0000-0000-0000C15D0000}"/>
    <cellStyle name="Ergebnis 2 4 7 8" xfId="35121" xr:uid="{00000000-0005-0000-0000-0000C25D0000}"/>
    <cellStyle name="Ergebnis 2 4 7 9" xfId="39012" xr:uid="{00000000-0005-0000-0000-0000C35D0000}"/>
    <cellStyle name="Ergebnis 2 4 8" xfId="7767" xr:uid="{00000000-0005-0000-0000-0000C45D0000}"/>
    <cellStyle name="Ergebnis 2 4 9" xfId="7174" xr:uid="{00000000-0005-0000-0000-0000C55D0000}"/>
    <cellStyle name="Ergebnis 2 5" xfId="445" xr:uid="{00000000-0005-0000-0000-0000C65D0000}"/>
    <cellStyle name="Ergebnis 2 5 10" xfId="24108" xr:uid="{00000000-0005-0000-0000-0000C75D0000}"/>
    <cellStyle name="Ergebnis 2 5 2" xfId="2895" xr:uid="{00000000-0005-0000-0000-0000C85D0000}"/>
    <cellStyle name="Ergebnis 2 5 2 10" xfId="28404" xr:uid="{00000000-0005-0000-0000-0000C95D0000}"/>
    <cellStyle name="Ergebnis 2 5 2 11" xfId="32227" xr:uid="{00000000-0005-0000-0000-0000CA5D0000}"/>
    <cellStyle name="Ergebnis 2 5 2 12" xfId="36134" xr:uid="{00000000-0005-0000-0000-0000CB5D0000}"/>
    <cellStyle name="Ergebnis 2 5 2 13" xfId="39924" xr:uid="{00000000-0005-0000-0000-0000CC5D0000}"/>
    <cellStyle name="Ergebnis 2 5 2 2" xfId="5196" xr:uid="{00000000-0005-0000-0000-0000CD5D0000}"/>
    <cellStyle name="Ergebnis 2 5 2 2 10" xfId="42180" xr:uid="{00000000-0005-0000-0000-0000CE5D0000}"/>
    <cellStyle name="Ergebnis 2 5 2 2 2" xfId="10724" xr:uid="{00000000-0005-0000-0000-0000CF5D0000}"/>
    <cellStyle name="Ergebnis 2 5 2 2 3" xfId="14631" xr:uid="{00000000-0005-0000-0000-0000D05D0000}"/>
    <cellStyle name="Ergebnis 2 5 2 2 4" xfId="18723" xr:uid="{00000000-0005-0000-0000-0000D15D0000}"/>
    <cellStyle name="Ergebnis 2 5 2 2 5" xfId="22653" xr:uid="{00000000-0005-0000-0000-0000D25D0000}"/>
    <cellStyle name="Ergebnis 2 5 2 2 6" xfId="26679" xr:uid="{00000000-0005-0000-0000-0000D35D0000}"/>
    <cellStyle name="Ergebnis 2 5 2 2 7" xfId="30668" xr:uid="{00000000-0005-0000-0000-0000D45D0000}"/>
    <cellStyle name="Ergebnis 2 5 2 2 8" xfId="34499" xr:uid="{00000000-0005-0000-0000-0000D55D0000}"/>
    <cellStyle name="Ergebnis 2 5 2 2 9" xfId="38390" xr:uid="{00000000-0005-0000-0000-0000D65D0000}"/>
    <cellStyle name="Ergebnis 2 5 2 3" xfId="4568" xr:uid="{00000000-0005-0000-0000-0000D75D0000}"/>
    <cellStyle name="Ergebnis 2 5 2 3 10" xfId="41552" xr:uid="{00000000-0005-0000-0000-0000D85D0000}"/>
    <cellStyle name="Ergebnis 2 5 2 3 2" xfId="10096" xr:uid="{00000000-0005-0000-0000-0000D95D0000}"/>
    <cellStyle name="Ergebnis 2 5 2 3 3" xfId="14003" xr:uid="{00000000-0005-0000-0000-0000DA5D0000}"/>
    <cellStyle name="Ergebnis 2 5 2 3 4" xfId="18095" xr:uid="{00000000-0005-0000-0000-0000DB5D0000}"/>
    <cellStyle name="Ergebnis 2 5 2 3 5" xfId="22025" xr:uid="{00000000-0005-0000-0000-0000DC5D0000}"/>
    <cellStyle name="Ergebnis 2 5 2 3 6" xfId="26051" xr:uid="{00000000-0005-0000-0000-0000DD5D0000}"/>
    <cellStyle name="Ergebnis 2 5 2 3 7" xfId="30040" xr:uid="{00000000-0005-0000-0000-0000DE5D0000}"/>
    <cellStyle name="Ergebnis 2 5 2 3 8" xfId="33871" xr:uid="{00000000-0005-0000-0000-0000DF5D0000}"/>
    <cellStyle name="Ergebnis 2 5 2 3 9" xfId="37762" xr:uid="{00000000-0005-0000-0000-0000E05D0000}"/>
    <cellStyle name="Ergebnis 2 5 2 4" xfId="6277" xr:uid="{00000000-0005-0000-0000-0000E15D0000}"/>
    <cellStyle name="Ergebnis 2 5 2 4 10" xfId="43255" xr:uid="{00000000-0005-0000-0000-0000E25D0000}"/>
    <cellStyle name="Ergebnis 2 5 2 4 2" xfId="11806" xr:uid="{00000000-0005-0000-0000-0000E35D0000}"/>
    <cellStyle name="Ergebnis 2 5 2 4 3" xfId="15710" xr:uid="{00000000-0005-0000-0000-0000E45D0000}"/>
    <cellStyle name="Ergebnis 2 5 2 4 4" xfId="19804" xr:uid="{00000000-0005-0000-0000-0000E55D0000}"/>
    <cellStyle name="Ergebnis 2 5 2 4 5" xfId="23731" xr:uid="{00000000-0005-0000-0000-0000E65D0000}"/>
    <cellStyle name="Ergebnis 2 5 2 4 6" xfId="27758" xr:uid="{00000000-0005-0000-0000-0000E75D0000}"/>
    <cellStyle name="Ergebnis 2 5 2 4 7" xfId="31743" xr:uid="{00000000-0005-0000-0000-0000E85D0000}"/>
    <cellStyle name="Ergebnis 2 5 2 4 8" xfId="35576" xr:uid="{00000000-0005-0000-0000-0000E95D0000}"/>
    <cellStyle name="Ergebnis 2 5 2 4 9" xfId="39465" xr:uid="{00000000-0005-0000-0000-0000EA5D0000}"/>
    <cellStyle name="Ergebnis 2 5 2 5" xfId="8430" xr:uid="{00000000-0005-0000-0000-0000EB5D0000}"/>
    <cellStyle name="Ergebnis 2 5 2 6" xfId="12346" xr:uid="{00000000-0005-0000-0000-0000EC5D0000}"/>
    <cellStyle name="Ergebnis 2 5 2 7" xfId="16439" xr:uid="{00000000-0005-0000-0000-0000ED5D0000}"/>
    <cellStyle name="Ergebnis 2 5 2 8" xfId="20382" xr:uid="{00000000-0005-0000-0000-0000EE5D0000}"/>
    <cellStyle name="Ergebnis 2 5 2 9" xfId="24400" xr:uid="{00000000-0005-0000-0000-0000EF5D0000}"/>
    <cellStyle name="Ergebnis 2 5 3" xfId="3840" xr:uid="{00000000-0005-0000-0000-0000F05D0000}"/>
    <cellStyle name="Ergebnis 2 5 3 10" xfId="40824" xr:uid="{00000000-0005-0000-0000-0000F15D0000}"/>
    <cellStyle name="Ergebnis 2 5 3 2" xfId="9368" xr:uid="{00000000-0005-0000-0000-0000F25D0000}"/>
    <cellStyle name="Ergebnis 2 5 3 3" xfId="13275" xr:uid="{00000000-0005-0000-0000-0000F35D0000}"/>
    <cellStyle name="Ergebnis 2 5 3 4" xfId="17367" xr:uid="{00000000-0005-0000-0000-0000F45D0000}"/>
    <cellStyle name="Ergebnis 2 5 3 5" xfId="21297" xr:uid="{00000000-0005-0000-0000-0000F55D0000}"/>
    <cellStyle name="Ergebnis 2 5 3 6" xfId="25323" xr:uid="{00000000-0005-0000-0000-0000F65D0000}"/>
    <cellStyle name="Ergebnis 2 5 3 7" xfId="29312" xr:uid="{00000000-0005-0000-0000-0000F75D0000}"/>
    <cellStyle name="Ergebnis 2 5 3 8" xfId="33143" xr:uid="{00000000-0005-0000-0000-0000F85D0000}"/>
    <cellStyle name="Ergebnis 2 5 3 9" xfId="37034" xr:uid="{00000000-0005-0000-0000-0000F95D0000}"/>
    <cellStyle name="Ergebnis 2 5 4" xfId="4114" xr:uid="{00000000-0005-0000-0000-0000FA5D0000}"/>
    <cellStyle name="Ergebnis 2 5 4 10" xfId="41098" xr:uid="{00000000-0005-0000-0000-0000FB5D0000}"/>
    <cellStyle name="Ergebnis 2 5 4 2" xfId="9642" xr:uid="{00000000-0005-0000-0000-0000FC5D0000}"/>
    <cellStyle name="Ergebnis 2 5 4 3" xfId="13549" xr:uid="{00000000-0005-0000-0000-0000FD5D0000}"/>
    <cellStyle name="Ergebnis 2 5 4 4" xfId="17641" xr:uid="{00000000-0005-0000-0000-0000FE5D0000}"/>
    <cellStyle name="Ergebnis 2 5 4 5" xfId="21571" xr:uid="{00000000-0005-0000-0000-0000FF5D0000}"/>
    <cellStyle name="Ergebnis 2 5 4 6" xfId="25597" xr:uid="{00000000-0005-0000-0000-0000005E0000}"/>
    <cellStyle name="Ergebnis 2 5 4 7" xfId="29586" xr:uid="{00000000-0005-0000-0000-0000015E0000}"/>
    <cellStyle name="Ergebnis 2 5 4 8" xfId="33417" xr:uid="{00000000-0005-0000-0000-0000025E0000}"/>
    <cellStyle name="Ergebnis 2 5 4 9" xfId="37308" xr:uid="{00000000-0005-0000-0000-0000035E0000}"/>
    <cellStyle name="Ergebnis 2 5 5" xfId="3407" xr:uid="{00000000-0005-0000-0000-0000045E0000}"/>
    <cellStyle name="Ergebnis 2 5 5 10" xfId="40436" xr:uid="{00000000-0005-0000-0000-0000055E0000}"/>
    <cellStyle name="Ergebnis 2 5 5 2" xfId="8942" xr:uid="{00000000-0005-0000-0000-0000065E0000}"/>
    <cellStyle name="Ergebnis 2 5 5 3" xfId="12858" xr:uid="{00000000-0005-0000-0000-0000075E0000}"/>
    <cellStyle name="Ergebnis 2 5 5 4" xfId="16951" xr:uid="{00000000-0005-0000-0000-0000085E0000}"/>
    <cellStyle name="Ergebnis 2 5 5 5" xfId="20894" xr:uid="{00000000-0005-0000-0000-0000095E0000}"/>
    <cellStyle name="Ergebnis 2 5 5 6" xfId="24912" xr:uid="{00000000-0005-0000-0000-00000A5E0000}"/>
    <cellStyle name="Ergebnis 2 5 5 7" xfId="28916" xr:uid="{00000000-0005-0000-0000-00000B5E0000}"/>
    <cellStyle name="Ergebnis 2 5 5 8" xfId="32739" xr:uid="{00000000-0005-0000-0000-00000C5E0000}"/>
    <cellStyle name="Ergebnis 2 5 5 9" xfId="36646" xr:uid="{00000000-0005-0000-0000-00000D5E0000}"/>
    <cellStyle name="Ergebnis 2 5 6" xfId="5822" xr:uid="{00000000-0005-0000-0000-00000E5E0000}"/>
    <cellStyle name="Ergebnis 2 5 6 10" xfId="42804" xr:uid="{00000000-0005-0000-0000-00000F5E0000}"/>
    <cellStyle name="Ergebnis 2 5 6 2" xfId="11350" xr:uid="{00000000-0005-0000-0000-0000105E0000}"/>
    <cellStyle name="Ergebnis 2 5 6 3" xfId="15255" xr:uid="{00000000-0005-0000-0000-0000115E0000}"/>
    <cellStyle name="Ergebnis 2 5 6 4" xfId="19349" xr:uid="{00000000-0005-0000-0000-0000125E0000}"/>
    <cellStyle name="Ergebnis 2 5 6 5" xfId="23277" xr:uid="{00000000-0005-0000-0000-0000135E0000}"/>
    <cellStyle name="Ergebnis 2 5 6 6" xfId="27303" xr:uid="{00000000-0005-0000-0000-0000145E0000}"/>
    <cellStyle name="Ergebnis 2 5 6 7" xfId="31292" xr:uid="{00000000-0005-0000-0000-0000155E0000}"/>
    <cellStyle name="Ergebnis 2 5 6 8" xfId="35123" xr:uid="{00000000-0005-0000-0000-0000165E0000}"/>
    <cellStyle name="Ergebnis 2 5 6 9" xfId="39014" xr:uid="{00000000-0005-0000-0000-0000175E0000}"/>
    <cellStyle name="Ergebnis 2 5 7" xfId="7765" xr:uid="{00000000-0005-0000-0000-0000185E0000}"/>
    <cellStyle name="Ergebnis 2 5 8" xfId="12045" xr:uid="{00000000-0005-0000-0000-0000195E0000}"/>
    <cellStyle name="Ergebnis 2 5 9" xfId="6737" xr:uid="{00000000-0005-0000-0000-00001A5E0000}"/>
    <cellStyle name="Ergebnis 2 6" xfId="2888" xr:uid="{00000000-0005-0000-0000-00001B5E0000}"/>
    <cellStyle name="Ergebnis 2 6 10" xfId="28397" xr:uid="{00000000-0005-0000-0000-00001C5E0000}"/>
    <cellStyle name="Ergebnis 2 6 11" xfId="32220" xr:uid="{00000000-0005-0000-0000-00001D5E0000}"/>
    <cellStyle name="Ergebnis 2 6 12" xfId="36127" xr:uid="{00000000-0005-0000-0000-00001E5E0000}"/>
    <cellStyle name="Ergebnis 2 6 13" xfId="39917" xr:uid="{00000000-0005-0000-0000-00001F5E0000}"/>
    <cellStyle name="Ergebnis 2 6 2" xfId="5189" xr:uid="{00000000-0005-0000-0000-0000205E0000}"/>
    <cellStyle name="Ergebnis 2 6 2 10" xfId="42173" xr:uid="{00000000-0005-0000-0000-0000215E0000}"/>
    <cellStyle name="Ergebnis 2 6 2 2" xfId="10717" xr:uid="{00000000-0005-0000-0000-0000225E0000}"/>
    <cellStyle name="Ergebnis 2 6 2 3" xfId="14624" xr:uid="{00000000-0005-0000-0000-0000235E0000}"/>
    <cellStyle name="Ergebnis 2 6 2 4" xfId="18716" xr:uid="{00000000-0005-0000-0000-0000245E0000}"/>
    <cellStyle name="Ergebnis 2 6 2 5" xfId="22646" xr:uid="{00000000-0005-0000-0000-0000255E0000}"/>
    <cellStyle name="Ergebnis 2 6 2 6" xfId="26672" xr:uid="{00000000-0005-0000-0000-0000265E0000}"/>
    <cellStyle name="Ergebnis 2 6 2 7" xfId="30661" xr:uid="{00000000-0005-0000-0000-0000275E0000}"/>
    <cellStyle name="Ergebnis 2 6 2 8" xfId="34492" xr:uid="{00000000-0005-0000-0000-0000285E0000}"/>
    <cellStyle name="Ergebnis 2 6 2 9" xfId="38383" xr:uid="{00000000-0005-0000-0000-0000295E0000}"/>
    <cellStyle name="Ergebnis 2 6 3" xfId="4561" xr:uid="{00000000-0005-0000-0000-00002A5E0000}"/>
    <cellStyle name="Ergebnis 2 6 3 10" xfId="41545" xr:uid="{00000000-0005-0000-0000-00002B5E0000}"/>
    <cellStyle name="Ergebnis 2 6 3 2" xfId="10089" xr:uid="{00000000-0005-0000-0000-00002C5E0000}"/>
    <cellStyle name="Ergebnis 2 6 3 3" xfId="13996" xr:uid="{00000000-0005-0000-0000-00002D5E0000}"/>
    <cellStyle name="Ergebnis 2 6 3 4" xfId="18088" xr:uid="{00000000-0005-0000-0000-00002E5E0000}"/>
    <cellStyle name="Ergebnis 2 6 3 5" xfId="22018" xr:uid="{00000000-0005-0000-0000-00002F5E0000}"/>
    <cellStyle name="Ergebnis 2 6 3 6" xfId="26044" xr:uid="{00000000-0005-0000-0000-0000305E0000}"/>
    <cellStyle name="Ergebnis 2 6 3 7" xfId="30033" xr:uid="{00000000-0005-0000-0000-0000315E0000}"/>
    <cellStyle name="Ergebnis 2 6 3 8" xfId="33864" xr:uid="{00000000-0005-0000-0000-0000325E0000}"/>
    <cellStyle name="Ergebnis 2 6 3 9" xfId="37755" xr:uid="{00000000-0005-0000-0000-0000335E0000}"/>
    <cellStyle name="Ergebnis 2 6 4" xfId="6270" xr:uid="{00000000-0005-0000-0000-0000345E0000}"/>
    <cellStyle name="Ergebnis 2 6 4 10" xfId="43248" xr:uid="{00000000-0005-0000-0000-0000355E0000}"/>
    <cellStyle name="Ergebnis 2 6 4 2" xfId="11799" xr:uid="{00000000-0005-0000-0000-0000365E0000}"/>
    <cellStyle name="Ergebnis 2 6 4 3" xfId="15703" xr:uid="{00000000-0005-0000-0000-0000375E0000}"/>
    <cellStyle name="Ergebnis 2 6 4 4" xfId="19797" xr:uid="{00000000-0005-0000-0000-0000385E0000}"/>
    <cellStyle name="Ergebnis 2 6 4 5" xfId="23724" xr:uid="{00000000-0005-0000-0000-0000395E0000}"/>
    <cellStyle name="Ergebnis 2 6 4 6" xfId="27751" xr:uid="{00000000-0005-0000-0000-00003A5E0000}"/>
    <cellStyle name="Ergebnis 2 6 4 7" xfId="31736" xr:uid="{00000000-0005-0000-0000-00003B5E0000}"/>
    <cellStyle name="Ergebnis 2 6 4 8" xfId="35569" xr:uid="{00000000-0005-0000-0000-00003C5E0000}"/>
    <cellStyle name="Ergebnis 2 6 4 9" xfId="39458" xr:uid="{00000000-0005-0000-0000-00003D5E0000}"/>
    <cellStyle name="Ergebnis 2 6 5" xfId="8423" xr:uid="{00000000-0005-0000-0000-00003E5E0000}"/>
    <cellStyle name="Ergebnis 2 6 6" xfId="12339" xr:uid="{00000000-0005-0000-0000-00003F5E0000}"/>
    <cellStyle name="Ergebnis 2 6 7" xfId="16432" xr:uid="{00000000-0005-0000-0000-0000405E0000}"/>
    <cellStyle name="Ergebnis 2 6 8" xfId="20375" xr:uid="{00000000-0005-0000-0000-0000415E0000}"/>
    <cellStyle name="Ergebnis 2 6 9" xfId="24393" xr:uid="{00000000-0005-0000-0000-0000425E0000}"/>
    <cellStyle name="Ergebnis 2 7" xfId="3833" xr:uid="{00000000-0005-0000-0000-0000435E0000}"/>
    <cellStyle name="Ergebnis 2 7 10" xfId="40817" xr:uid="{00000000-0005-0000-0000-0000445E0000}"/>
    <cellStyle name="Ergebnis 2 7 2" xfId="9361" xr:uid="{00000000-0005-0000-0000-0000455E0000}"/>
    <cellStyle name="Ergebnis 2 7 3" xfId="13268" xr:uid="{00000000-0005-0000-0000-0000465E0000}"/>
    <cellStyle name="Ergebnis 2 7 4" xfId="17360" xr:uid="{00000000-0005-0000-0000-0000475E0000}"/>
    <cellStyle name="Ergebnis 2 7 5" xfId="21290" xr:uid="{00000000-0005-0000-0000-0000485E0000}"/>
    <cellStyle name="Ergebnis 2 7 6" xfId="25316" xr:uid="{00000000-0005-0000-0000-0000495E0000}"/>
    <cellStyle name="Ergebnis 2 7 7" xfId="29305" xr:uid="{00000000-0005-0000-0000-00004A5E0000}"/>
    <cellStyle name="Ergebnis 2 7 8" xfId="33136" xr:uid="{00000000-0005-0000-0000-00004B5E0000}"/>
    <cellStyle name="Ergebnis 2 7 9" xfId="37027" xr:uid="{00000000-0005-0000-0000-00004C5E0000}"/>
    <cellStyle name="Ergebnis 2 8" xfId="4121" xr:uid="{00000000-0005-0000-0000-00004D5E0000}"/>
    <cellStyle name="Ergebnis 2 8 10" xfId="41105" xr:uid="{00000000-0005-0000-0000-00004E5E0000}"/>
    <cellStyle name="Ergebnis 2 8 2" xfId="9649" xr:uid="{00000000-0005-0000-0000-00004F5E0000}"/>
    <cellStyle name="Ergebnis 2 8 3" xfId="13556" xr:uid="{00000000-0005-0000-0000-0000505E0000}"/>
    <cellStyle name="Ergebnis 2 8 4" xfId="17648" xr:uid="{00000000-0005-0000-0000-0000515E0000}"/>
    <cellStyle name="Ergebnis 2 8 5" xfId="21578" xr:uid="{00000000-0005-0000-0000-0000525E0000}"/>
    <cellStyle name="Ergebnis 2 8 6" xfId="25604" xr:uid="{00000000-0005-0000-0000-0000535E0000}"/>
    <cellStyle name="Ergebnis 2 8 7" xfId="29593" xr:uid="{00000000-0005-0000-0000-0000545E0000}"/>
    <cellStyle name="Ergebnis 2 8 8" xfId="33424" xr:uid="{00000000-0005-0000-0000-0000555E0000}"/>
    <cellStyle name="Ergebnis 2 8 9" xfId="37315" xr:uid="{00000000-0005-0000-0000-0000565E0000}"/>
    <cellStyle name="Ergebnis 2 9" xfId="3400" xr:uid="{00000000-0005-0000-0000-0000575E0000}"/>
    <cellStyle name="Ergebnis 2 9 10" xfId="40429" xr:uid="{00000000-0005-0000-0000-0000585E0000}"/>
    <cellStyle name="Ergebnis 2 9 2" xfId="8935" xr:uid="{00000000-0005-0000-0000-0000595E0000}"/>
    <cellStyle name="Ergebnis 2 9 3" xfId="12851" xr:uid="{00000000-0005-0000-0000-00005A5E0000}"/>
    <cellStyle name="Ergebnis 2 9 4" xfId="16944" xr:uid="{00000000-0005-0000-0000-00005B5E0000}"/>
    <cellStyle name="Ergebnis 2 9 5" xfId="20887" xr:uid="{00000000-0005-0000-0000-00005C5E0000}"/>
    <cellStyle name="Ergebnis 2 9 6" xfId="24905" xr:uid="{00000000-0005-0000-0000-00005D5E0000}"/>
    <cellStyle name="Ergebnis 2 9 7" xfId="28909" xr:uid="{00000000-0005-0000-0000-00005E5E0000}"/>
    <cellStyle name="Ergebnis 2 9 8" xfId="32732" xr:uid="{00000000-0005-0000-0000-00005F5E0000}"/>
    <cellStyle name="Ergebnis 2 9 9" xfId="36639" xr:uid="{00000000-0005-0000-0000-0000605E0000}"/>
    <cellStyle name="Ergebnis 3" xfId="446" xr:uid="{00000000-0005-0000-0000-0000615E0000}"/>
    <cellStyle name="Ergebnis 3 10" xfId="5823" xr:uid="{00000000-0005-0000-0000-0000625E0000}"/>
    <cellStyle name="Ergebnis 3 10 10" xfId="42805" xr:uid="{00000000-0005-0000-0000-0000635E0000}"/>
    <cellStyle name="Ergebnis 3 10 2" xfId="11351" xr:uid="{00000000-0005-0000-0000-0000645E0000}"/>
    <cellStyle name="Ergebnis 3 10 3" xfId="15256" xr:uid="{00000000-0005-0000-0000-0000655E0000}"/>
    <cellStyle name="Ergebnis 3 10 4" xfId="19350" xr:uid="{00000000-0005-0000-0000-0000665E0000}"/>
    <cellStyle name="Ergebnis 3 10 5" xfId="23278" xr:uid="{00000000-0005-0000-0000-0000675E0000}"/>
    <cellStyle name="Ergebnis 3 10 6" xfId="27304" xr:uid="{00000000-0005-0000-0000-0000685E0000}"/>
    <cellStyle name="Ergebnis 3 10 7" xfId="31293" xr:uid="{00000000-0005-0000-0000-0000695E0000}"/>
    <cellStyle name="Ergebnis 3 10 8" xfId="35124" xr:uid="{00000000-0005-0000-0000-00006A5E0000}"/>
    <cellStyle name="Ergebnis 3 10 9" xfId="39015" xr:uid="{00000000-0005-0000-0000-00006B5E0000}"/>
    <cellStyle name="Ergebnis 3 11" xfId="7764" xr:uid="{00000000-0005-0000-0000-00006C5E0000}"/>
    <cellStyle name="Ergebnis 3 12" xfId="7172" xr:uid="{00000000-0005-0000-0000-00006D5E0000}"/>
    <cellStyle name="Ergebnis 3 13" xfId="6738" xr:uid="{00000000-0005-0000-0000-00006E5E0000}"/>
    <cellStyle name="Ergebnis 3 14" xfId="24109" xr:uid="{00000000-0005-0000-0000-00006F5E0000}"/>
    <cellStyle name="Ergebnis 3 2" xfId="447" xr:uid="{00000000-0005-0000-0000-0000705E0000}"/>
    <cellStyle name="Ergebnis 3 2 10" xfId="6739" xr:uid="{00000000-0005-0000-0000-0000715E0000}"/>
    <cellStyle name="Ergebnis 3 2 11" xfId="24110" xr:uid="{00000000-0005-0000-0000-0000725E0000}"/>
    <cellStyle name="Ergebnis 3 2 2" xfId="448" xr:uid="{00000000-0005-0000-0000-0000735E0000}"/>
    <cellStyle name="Ergebnis 3 2 2 10" xfId="24111" xr:uid="{00000000-0005-0000-0000-0000745E0000}"/>
    <cellStyle name="Ergebnis 3 2 2 2" xfId="2898" xr:uid="{00000000-0005-0000-0000-0000755E0000}"/>
    <cellStyle name="Ergebnis 3 2 2 2 10" xfId="28407" xr:uid="{00000000-0005-0000-0000-0000765E0000}"/>
    <cellStyle name="Ergebnis 3 2 2 2 11" xfId="32230" xr:uid="{00000000-0005-0000-0000-0000775E0000}"/>
    <cellStyle name="Ergebnis 3 2 2 2 12" xfId="36137" xr:uid="{00000000-0005-0000-0000-0000785E0000}"/>
    <cellStyle name="Ergebnis 3 2 2 2 13" xfId="39927" xr:uid="{00000000-0005-0000-0000-0000795E0000}"/>
    <cellStyle name="Ergebnis 3 2 2 2 2" xfId="5199" xr:uid="{00000000-0005-0000-0000-00007A5E0000}"/>
    <cellStyle name="Ergebnis 3 2 2 2 2 10" xfId="42183" xr:uid="{00000000-0005-0000-0000-00007B5E0000}"/>
    <cellStyle name="Ergebnis 3 2 2 2 2 2" xfId="10727" xr:uid="{00000000-0005-0000-0000-00007C5E0000}"/>
    <cellStyle name="Ergebnis 3 2 2 2 2 3" xfId="14634" xr:uid="{00000000-0005-0000-0000-00007D5E0000}"/>
    <cellStyle name="Ergebnis 3 2 2 2 2 4" xfId="18726" xr:uid="{00000000-0005-0000-0000-00007E5E0000}"/>
    <cellStyle name="Ergebnis 3 2 2 2 2 5" xfId="22656" xr:uid="{00000000-0005-0000-0000-00007F5E0000}"/>
    <cellStyle name="Ergebnis 3 2 2 2 2 6" xfId="26682" xr:uid="{00000000-0005-0000-0000-0000805E0000}"/>
    <cellStyle name="Ergebnis 3 2 2 2 2 7" xfId="30671" xr:uid="{00000000-0005-0000-0000-0000815E0000}"/>
    <cellStyle name="Ergebnis 3 2 2 2 2 8" xfId="34502" xr:uid="{00000000-0005-0000-0000-0000825E0000}"/>
    <cellStyle name="Ergebnis 3 2 2 2 2 9" xfId="38393" xr:uid="{00000000-0005-0000-0000-0000835E0000}"/>
    <cellStyle name="Ergebnis 3 2 2 2 3" xfId="4571" xr:uid="{00000000-0005-0000-0000-0000845E0000}"/>
    <cellStyle name="Ergebnis 3 2 2 2 3 10" xfId="41555" xr:uid="{00000000-0005-0000-0000-0000855E0000}"/>
    <cellStyle name="Ergebnis 3 2 2 2 3 2" xfId="10099" xr:uid="{00000000-0005-0000-0000-0000865E0000}"/>
    <cellStyle name="Ergebnis 3 2 2 2 3 3" xfId="14006" xr:uid="{00000000-0005-0000-0000-0000875E0000}"/>
    <cellStyle name="Ergebnis 3 2 2 2 3 4" xfId="18098" xr:uid="{00000000-0005-0000-0000-0000885E0000}"/>
    <cellStyle name="Ergebnis 3 2 2 2 3 5" xfId="22028" xr:uid="{00000000-0005-0000-0000-0000895E0000}"/>
    <cellStyle name="Ergebnis 3 2 2 2 3 6" xfId="26054" xr:uid="{00000000-0005-0000-0000-00008A5E0000}"/>
    <cellStyle name="Ergebnis 3 2 2 2 3 7" xfId="30043" xr:uid="{00000000-0005-0000-0000-00008B5E0000}"/>
    <cellStyle name="Ergebnis 3 2 2 2 3 8" xfId="33874" xr:uid="{00000000-0005-0000-0000-00008C5E0000}"/>
    <cellStyle name="Ergebnis 3 2 2 2 3 9" xfId="37765" xr:uid="{00000000-0005-0000-0000-00008D5E0000}"/>
    <cellStyle name="Ergebnis 3 2 2 2 4" xfId="6280" xr:uid="{00000000-0005-0000-0000-00008E5E0000}"/>
    <cellStyle name="Ergebnis 3 2 2 2 4 10" xfId="43258" xr:uid="{00000000-0005-0000-0000-00008F5E0000}"/>
    <cellStyle name="Ergebnis 3 2 2 2 4 2" xfId="11809" xr:uid="{00000000-0005-0000-0000-0000905E0000}"/>
    <cellStyle name="Ergebnis 3 2 2 2 4 3" xfId="15713" xr:uid="{00000000-0005-0000-0000-0000915E0000}"/>
    <cellStyle name="Ergebnis 3 2 2 2 4 4" xfId="19807" xr:uid="{00000000-0005-0000-0000-0000925E0000}"/>
    <cellStyle name="Ergebnis 3 2 2 2 4 5" xfId="23734" xr:uid="{00000000-0005-0000-0000-0000935E0000}"/>
    <cellStyle name="Ergebnis 3 2 2 2 4 6" xfId="27761" xr:uid="{00000000-0005-0000-0000-0000945E0000}"/>
    <cellStyle name="Ergebnis 3 2 2 2 4 7" xfId="31746" xr:uid="{00000000-0005-0000-0000-0000955E0000}"/>
    <cellStyle name="Ergebnis 3 2 2 2 4 8" xfId="35579" xr:uid="{00000000-0005-0000-0000-0000965E0000}"/>
    <cellStyle name="Ergebnis 3 2 2 2 4 9" xfId="39468" xr:uid="{00000000-0005-0000-0000-0000975E0000}"/>
    <cellStyle name="Ergebnis 3 2 2 2 5" xfId="8433" xr:uid="{00000000-0005-0000-0000-0000985E0000}"/>
    <cellStyle name="Ergebnis 3 2 2 2 6" xfId="12349" xr:uid="{00000000-0005-0000-0000-0000995E0000}"/>
    <cellStyle name="Ergebnis 3 2 2 2 7" xfId="16442" xr:uid="{00000000-0005-0000-0000-00009A5E0000}"/>
    <cellStyle name="Ergebnis 3 2 2 2 8" xfId="20385" xr:uid="{00000000-0005-0000-0000-00009B5E0000}"/>
    <cellStyle name="Ergebnis 3 2 2 2 9" xfId="24403" xr:uid="{00000000-0005-0000-0000-00009C5E0000}"/>
    <cellStyle name="Ergebnis 3 2 2 3" xfId="3843" xr:uid="{00000000-0005-0000-0000-00009D5E0000}"/>
    <cellStyle name="Ergebnis 3 2 2 3 10" xfId="40827" xr:uid="{00000000-0005-0000-0000-00009E5E0000}"/>
    <cellStyle name="Ergebnis 3 2 2 3 2" xfId="9371" xr:uid="{00000000-0005-0000-0000-00009F5E0000}"/>
    <cellStyle name="Ergebnis 3 2 2 3 3" xfId="13278" xr:uid="{00000000-0005-0000-0000-0000A05E0000}"/>
    <cellStyle name="Ergebnis 3 2 2 3 4" xfId="17370" xr:uid="{00000000-0005-0000-0000-0000A15E0000}"/>
    <cellStyle name="Ergebnis 3 2 2 3 5" xfId="21300" xr:uid="{00000000-0005-0000-0000-0000A25E0000}"/>
    <cellStyle name="Ergebnis 3 2 2 3 6" xfId="25326" xr:uid="{00000000-0005-0000-0000-0000A35E0000}"/>
    <cellStyle name="Ergebnis 3 2 2 3 7" xfId="29315" xr:uid="{00000000-0005-0000-0000-0000A45E0000}"/>
    <cellStyle name="Ergebnis 3 2 2 3 8" xfId="33146" xr:uid="{00000000-0005-0000-0000-0000A55E0000}"/>
    <cellStyle name="Ergebnis 3 2 2 3 9" xfId="37037" xr:uid="{00000000-0005-0000-0000-0000A65E0000}"/>
    <cellStyle name="Ergebnis 3 2 2 4" xfId="4111" xr:uid="{00000000-0005-0000-0000-0000A75E0000}"/>
    <cellStyle name="Ergebnis 3 2 2 4 10" xfId="41095" xr:uid="{00000000-0005-0000-0000-0000A85E0000}"/>
    <cellStyle name="Ergebnis 3 2 2 4 2" xfId="9639" xr:uid="{00000000-0005-0000-0000-0000A95E0000}"/>
    <cellStyle name="Ergebnis 3 2 2 4 3" xfId="13546" xr:uid="{00000000-0005-0000-0000-0000AA5E0000}"/>
    <cellStyle name="Ergebnis 3 2 2 4 4" xfId="17638" xr:uid="{00000000-0005-0000-0000-0000AB5E0000}"/>
    <cellStyle name="Ergebnis 3 2 2 4 5" xfId="21568" xr:uid="{00000000-0005-0000-0000-0000AC5E0000}"/>
    <cellStyle name="Ergebnis 3 2 2 4 6" xfId="25594" xr:uid="{00000000-0005-0000-0000-0000AD5E0000}"/>
    <cellStyle name="Ergebnis 3 2 2 4 7" xfId="29583" xr:uid="{00000000-0005-0000-0000-0000AE5E0000}"/>
    <cellStyle name="Ergebnis 3 2 2 4 8" xfId="33414" xr:uid="{00000000-0005-0000-0000-0000AF5E0000}"/>
    <cellStyle name="Ergebnis 3 2 2 4 9" xfId="37305" xr:uid="{00000000-0005-0000-0000-0000B05E0000}"/>
    <cellStyle name="Ergebnis 3 2 2 5" xfId="3410" xr:uid="{00000000-0005-0000-0000-0000B15E0000}"/>
    <cellStyle name="Ergebnis 3 2 2 5 10" xfId="40439" xr:uid="{00000000-0005-0000-0000-0000B25E0000}"/>
    <cellStyle name="Ergebnis 3 2 2 5 2" xfId="8945" xr:uid="{00000000-0005-0000-0000-0000B35E0000}"/>
    <cellStyle name="Ergebnis 3 2 2 5 3" xfId="12861" xr:uid="{00000000-0005-0000-0000-0000B45E0000}"/>
    <cellStyle name="Ergebnis 3 2 2 5 4" xfId="16954" xr:uid="{00000000-0005-0000-0000-0000B55E0000}"/>
    <cellStyle name="Ergebnis 3 2 2 5 5" xfId="20897" xr:uid="{00000000-0005-0000-0000-0000B65E0000}"/>
    <cellStyle name="Ergebnis 3 2 2 5 6" xfId="24915" xr:uid="{00000000-0005-0000-0000-0000B75E0000}"/>
    <cellStyle name="Ergebnis 3 2 2 5 7" xfId="28919" xr:uid="{00000000-0005-0000-0000-0000B85E0000}"/>
    <cellStyle name="Ergebnis 3 2 2 5 8" xfId="32742" xr:uid="{00000000-0005-0000-0000-0000B95E0000}"/>
    <cellStyle name="Ergebnis 3 2 2 5 9" xfId="36649" xr:uid="{00000000-0005-0000-0000-0000BA5E0000}"/>
    <cellStyle name="Ergebnis 3 2 2 6" xfId="5825" xr:uid="{00000000-0005-0000-0000-0000BB5E0000}"/>
    <cellStyle name="Ergebnis 3 2 2 6 10" xfId="42807" xr:uid="{00000000-0005-0000-0000-0000BC5E0000}"/>
    <cellStyle name="Ergebnis 3 2 2 6 2" xfId="11353" xr:uid="{00000000-0005-0000-0000-0000BD5E0000}"/>
    <cellStyle name="Ergebnis 3 2 2 6 3" xfId="15258" xr:uid="{00000000-0005-0000-0000-0000BE5E0000}"/>
    <cellStyle name="Ergebnis 3 2 2 6 4" xfId="19352" xr:uid="{00000000-0005-0000-0000-0000BF5E0000}"/>
    <cellStyle name="Ergebnis 3 2 2 6 5" xfId="23280" xr:uid="{00000000-0005-0000-0000-0000C05E0000}"/>
    <cellStyle name="Ergebnis 3 2 2 6 6" xfId="27306" xr:uid="{00000000-0005-0000-0000-0000C15E0000}"/>
    <cellStyle name="Ergebnis 3 2 2 6 7" xfId="31295" xr:uid="{00000000-0005-0000-0000-0000C25E0000}"/>
    <cellStyle name="Ergebnis 3 2 2 6 8" xfId="35126" xr:uid="{00000000-0005-0000-0000-0000C35E0000}"/>
    <cellStyle name="Ergebnis 3 2 2 6 9" xfId="39017" xr:uid="{00000000-0005-0000-0000-0000C45E0000}"/>
    <cellStyle name="Ergebnis 3 2 2 7" xfId="7762" xr:uid="{00000000-0005-0000-0000-0000C55E0000}"/>
    <cellStyle name="Ergebnis 3 2 2 8" xfId="12046" xr:uid="{00000000-0005-0000-0000-0000C65E0000}"/>
    <cellStyle name="Ergebnis 3 2 2 9" xfId="6740" xr:uid="{00000000-0005-0000-0000-0000C75E0000}"/>
    <cellStyle name="Ergebnis 3 2 3" xfId="2897" xr:uid="{00000000-0005-0000-0000-0000C85E0000}"/>
    <cellStyle name="Ergebnis 3 2 3 10" xfId="28406" xr:uid="{00000000-0005-0000-0000-0000C95E0000}"/>
    <cellStyle name="Ergebnis 3 2 3 11" xfId="32229" xr:uid="{00000000-0005-0000-0000-0000CA5E0000}"/>
    <cellStyle name="Ergebnis 3 2 3 12" xfId="36136" xr:uid="{00000000-0005-0000-0000-0000CB5E0000}"/>
    <cellStyle name="Ergebnis 3 2 3 13" xfId="39926" xr:uid="{00000000-0005-0000-0000-0000CC5E0000}"/>
    <cellStyle name="Ergebnis 3 2 3 2" xfId="5198" xr:uid="{00000000-0005-0000-0000-0000CD5E0000}"/>
    <cellStyle name="Ergebnis 3 2 3 2 10" xfId="42182" xr:uid="{00000000-0005-0000-0000-0000CE5E0000}"/>
    <cellStyle name="Ergebnis 3 2 3 2 2" xfId="10726" xr:uid="{00000000-0005-0000-0000-0000CF5E0000}"/>
    <cellStyle name="Ergebnis 3 2 3 2 3" xfId="14633" xr:uid="{00000000-0005-0000-0000-0000D05E0000}"/>
    <cellStyle name="Ergebnis 3 2 3 2 4" xfId="18725" xr:uid="{00000000-0005-0000-0000-0000D15E0000}"/>
    <cellStyle name="Ergebnis 3 2 3 2 5" xfId="22655" xr:uid="{00000000-0005-0000-0000-0000D25E0000}"/>
    <cellStyle name="Ergebnis 3 2 3 2 6" xfId="26681" xr:uid="{00000000-0005-0000-0000-0000D35E0000}"/>
    <cellStyle name="Ergebnis 3 2 3 2 7" xfId="30670" xr:uid="{00000000-0005-0000-0000-0000D45E0000}"/>
    <cellStyle name="Ergebnis 3 2 3 2 8" xfId="34501" xr:uid="{00000000-0005-0000-0000-0000D55E0000}"/>
    <cellStyle name="Ergebnis 3 2 3 2 9" xfId="38392" xr:uid="{00000000-0005-0000-0000-0000D65E0000}"/>
    <cellStyle name="Ergebnis 3 2 3 3" xfId="4570" xr:uid="{00000000-0005-0000-0000-0000D75E0000}"/>
    <cellStyle name="Ergebnis 3 2 3 3 10" xfId="41554" xr:uid="{00000000-0005-0000-0000-0000D85E0000}"/>
    <cellStyle name="Ergebnis 3 2 3 3 2" xfId="10098" xr:uid="{00000000-0005-0000-0000-0000D95E0000}"/>
    <cellStyle name="Ergebnis 3 2 3 3 3" xfId="14005" xr:uid="{00000000-0005-0000-0000-0000DA5E0000}"/>
    <cellStyle name="Ergebnis 3 2 3 3 4" xfId="18097" xr:uid="{00000000-0005-0000-0000-0000DB5E0000}"/>
    <cellStyle name="Ergebnis 3 2 3 3 5" xfId="22027" xr:uid="{00000000-0005-0000-0000-0000DC5E0000}"/>
    <cellStyle name="Ergebnis 3 2 3 3 6" xfId="26053" xr:uid="{00000000-0005-0000-0000-0000DD5E0000}"/>
    <cellStyle name="Ergebnis 3 2 3 3 7" xfId="30042" xr:uid="{00000000-0005-0000-0000-0000DE5E0000}"/>
    <cellStyle name="Ergebnis 3 2 3 3 8" xfId="33873" xr:uid="{00000000-0005-0000-0000-0000DF5E0000}"/>
    <cellStyle name="Ergebnis 3 2 3 3 9" xfId="37764" xr:uid="{00000000-0005-0000-0000-0000E05E0000}"/>
    <cellStyle name="Ergebnis 3 2 3 4" xfId="6279" xr:uid="{00000000-0005-0000-0000-0000E15E0000}"/>
    <cellStyle name="Ergebnis 3 2 3 4 10" xfId="43257" xr:uid="{00000000-0005-0000-0000-0000E25E0000}"/>
    <cellStyle name="Ergebnis 3 2 3 4 2" xfId="11808" xr:uid="{00000000-0005-0000-0000-0000E35E0000}"/>
    <cellStyle name="Ergebnis 3 2 3 4 3" xfId="15712" xr:uid="{00000000-0005-0000-0000-0000E45E0000}"/>
    <cellStyle name="Ergebnis 3 2 3 4 4" xfId="19806" xr:uid="{00000000-0005-0000-0000-0000E55E0000}"/>
    <cellStyle name="Ergebnis 3 2 3 4 5" xfId="23733" xr:uid="{00000000-0005-0000-0000-0000E65E0000}"/>
    <cellStyle name="Ergebnis 3 2 3 4 6" xfId="27760" xr:uid="{00000000-0005-0000-0000-0000E75E0000}"/>
    <cellStyle name="Ergebnis 3 2 3 4 7" xfId="31745" xr:uid="{00000000-0005-0000-0000-0000E85E0000}"/>
    <cellStyle name="Ergebnis 3 2 3 4 8" xfId="35578" xr:uid="{00000000-0005-0000-0000-0000E95E0000}"/>
    <cellStyle name="Ergebnis 3 2 3 4 9" xfId="39467" xr:uid="{00000000-0005-0000-0000-0000EA5E0000}"/>
    <cellStyle name="Ergebnis 3 2 3 5" xfId="8432" xr:uid="{00000000-0005-0000-0000-0000EB5E0000}"/>
    <cellStyle name="Ergebnis 3 2 3 6" xfId="12348" xr:uid="{00000000-0005-0000-0000-0000EC5E0000}"/>
    <cellStyle name="Ergebnis 3 2 3 7" xfId="16441" xr:uid="{00000000-0005-0000-0000-0000ED5E0000}"/>
    <cellStyle name="Ergebnis 3 2 3 8" xfId="20384" xr:uid="{00000000-0005-0000-0000-0000EE5E0000}"/>
    <cellStyle name="Ergebnis 3 2 3 9" xfId="24402" xr:uid="{00000000-0005-0000-0000-0000EF5E0000}"/>
    <cellStyle name="Ergebnis 3 2 4" xfId="3842" xr:uid="{00000000-0005-0000-0000-0000F05E0000}"/>
    <cellStyle name="Ergebnis 3 2 4 10" xfId="40826" xr:uid="{00000000-0005-0000-0000-0000F15E0000}"/>
    <cellStyle name="Ergebnis 3 2 4 2" xfId="9370" xr:uid="{00000000-0005-0000-0000-0000F25E0000}"/>
    <cellStyle name="Ergebnis 3 2 4 3" xfId="13277" xr:uid="{00000000-0005-0000-0000-0000F35E0000}"/>
    <cellStyle name="Ergebnis 3 2 4 4" xfId="17369" xr:uid="{00000000-0005-0000-0000-0000F45E0000}"/>
    <cellStyle name="Ergebnis 3 2 4 5" xfId="21299" xr:uid="{00000000-0005-0000-0000-0000F55E0000}"/>
    <cellStyle name="Ergebnis 3 2 4 6" xfId="25325" xr:uid="{00000000-0005-0000-0000-0000F65E0000}"/>
    <cellStyle name="Ergebnis 3 2 4 7" xfId="29314" xr:uid="{00000000-0005-0000-0000-0000F75E0000}"/>
    <cellStyle name="Ergebnis 3 2 4 8" xfId="33145" xr:uid="{00000000-0005-0000-0000-0000F85E0000}"/>
    <cellStyle name="Ergebnis 3 2 4 9" xfId="37036" xr:uid="{00000000-0005-0000-0000-0000F95E0000}"/>
    <cellStyle name="Ergebnis 3 2 5" xfId="4112" xr:uid="{00000000-0005-0000-0000-0000FA5E0000}"/>
    <cellStyle name="Ergebnis 3 2 5 10" xfId="41096" xr:uid="{00000000-0005-0000-0000-0000FB5E0000}"/>
    <cellStyle name="Ergebnis 3 2 5 2" xfId="9640" xr:uid="{00000000-0005-0000-0000-0000FC5E0000}"/>
    <cellStyle name="Ergebnis 3 2 5 3" xfId="13547" xr:uid="{00000000-0005-0000-0000-0000FD5E0000}"/>
    <cellStyle name="Ergebnis 3 2 5 4" xfId="17639" xr:uid="{00000000-0005-0000-0000-0000FE5E0000}"/>
    <cellStyle name="Ergebnis 3 2 5 5" xfId="21569" xr:uid="{00000000-0005-0000-0000-0000FF5E0000}"/>
    <cellStyle name="Ergebnis 3 2 5 6" xfId="25595" xr:uid="{00000000-0005-0000-0000-0000005F0000}"/>
    <cellStyle name="Ergebnis 3 2 5 7" xfId="29584" xr:uid="{00000000-0005-0000-0000-0000015F0000}"/>
    <cellStyle name="Ergebnis 3 2 5 8" xfId="33415" xr:uid="{00000000-0005-0000-0000-0000025F0000}"/>
    <cellStyle name="Ergebnis 3 2 5 9" xfId="37306" xr:uid="{00000000-0005-0000-0000-0000035F0000}"/>
    <cellStyle name="Ergebnis 3 2 6" xfId="3409" xr:uid="{00000000-0005-0000-0000-0000045F0000}"/>
    <cellStyle name="Ergebnis 3 2 6 10" xfId="40438" xr:uid="{00000000-0005-0000-0000-0000055F0000}"/>
    <cellStyle name="Ergebnis 3 2 6 2" xfId="8944" xr:uid="{00000000-0005-0000-0000-0000065F0000}"/>
    <cellStyle name="Ergebnis 3 2 6 3" xfId="12860" xr:uid="{00000000-0005-0000-0000-0000075F0000}"/>
    <cellStyle name="Ergebnis 3 2 6 4" xfId="16953" xr:uid="{00000000-0005-0000-0000-0000085F0000}"/>
    <cellStyle name="Ergebnis 3 2 6 5" xfId="20896" xr:uid="{00000000-0005-0000-0000-0000095F0000}"/>
    <cellStyle name="Ergebnis 3 2 6 6" xfId="24914" xr:uid="{00000000-0005-0000-0000-00000A5F0000}"/>
    <cellStyle name="Ergebnis 3 2 6 7" xfId="28918" xr:uid="{00000000-0005-0000-0000-00000B5F0000}"/>
    <cellStyle name="Ergebnis 3 2 6 8" xfId="32741" xr:uid="{00000000-0005-0000-0000-00000C5F0000}"/>
    <cellStyle name="Ergebnis 3 2 6 9" xfId="36648" xr:uid="{00000000-0005-0000-0000-00000D5F0000}"/>
    <cellStyle name="Ergebnis 3 2 7" xfId="5824" xr:uid="{00000000-0005-0000-0000-00000E5F0000}"/>
    <cellStyle name="Ergebnis 3 2 7 10" xfId="42806" xr:uid="{00000000-0005-0000-0000-00000F5F0000}"/>
    <cellStyle name="Ergebnis 3 2 7 2" xfId="11352" xr:uid="{00000000-0005-0000-0000-0000105F0000}"/>
    <cellStyle name="Ergebnis 3 2 7 3" xfId="15257" xr:uid="{00000000-0005-0000-0000-0000115F0000}"/>
    <cellStyle name="Ergebnis 3 2 7 4" xfId="19351" xr:uid="{00000000-0005-0000-0000-0000125F0000}"/>
    <cellStyle name="Ergebnis 3 2 7 5" xfId="23279" xr:uid="{00000000-0005-0000-0000-0000135F0000}"/>
    <cellStyle name="Ergebnis 3 2 7 6" xfId="27305" xr:uid="{00000000-0005-0000-0000-0000145F0000}"/>
    <cellStyle name="Ergebnis 3 2 7 7" xfId="31294" xr:uid="{00000000-0005-0000-0000-0000155F0000}"/>
    <cellStyle name="Ergebnis 3 2 7 8" xfId="35125" xr:uid="{00000000-0005-0000-0000-0000165F0000}"/>
    <cellStyle name="Ergebnis 3 2 7 9" xfId="39016" xr:uid="{00000000-0005-0000-0000-0000175F0000}"/>
    <cellStyle name="Ergebnis 3 2 8" xfId="7763" xr:uid="{00000000-0005-0000-0000-0000185F0000}"/>
    <cellStyle name="Ergebnis 3 2 9" xfId="7171" xr:uid="{00000000-0005-0000-0000-0000195F0000}"/>
    <cellStyle name="Ergebnis 3 3" xfId="449" xr:uid="{00000000-0005-0000-0000-00001A5F0000}"/>
    <cellStyle name="Ergebnis 3 3 10" xfId="6741" xr:uid="{00000000-0005-0000-0000-00001B5F0000}"/>
    <cellStyle name="Ergebnis 3 3 11" xfId="7263" xr:uid="{00000000-0005-0000-0000-00001C5F0000}"/>
    <cellStyle name="Ergebnis 3 3 2" xfId="450" xr:uid="{00000000-0005-0000-0000-00001D5F0000}"/>
    <cellStyle name="Ergebnis 3 3 2 10" xfId="16179" xr:uid="{00000000-0005-0000-0000-00001E5F0000}"/>
    <cellStyle name="Ergebnis 3 3 2 2" xfId="2900" xr:uid="{00000000-0005-0000-0000-00001F5F0000}"/>
    <cellStyle name="Ergebnis 3 3 2 2 10" xfId="28409" xr:uid="{00000000-0005-0000-0000-0000205F0000}"/>
    <cellStyle name="Ergebnis 3 3 2 2 11" xfId="32232" xr:uid="{00000000-0005-0000-0000-0000215F0000}"/>
    <cellStyle name="Ergebnis 3 3 2 2 12" xfId="36139" xr:uid="{00000000-0005-0000-0000-0000225F0000}"/>
    <cellStyle name="Ergebnis 3 3 2 2 13" xfId="39929" xr:uid="{00000000-0005-0000-0000-0000235F0000}"/>
    <cellStyle name="Ergebnis 3 3 2 2 2" xfId="5201" xr:uid="{00000000-0005-0000-0000-0000245F0000}"/>
    <cellStyle name="Ergebnis 3 3 2 2 2 10" xfId="42185" xr:uid="{00000000-0005-0000-0000-0000255F0000}"/>
    <cellStyle name="Ergebnis 3 3 2 2 2 2" xfId="10729" xr:uid="{00000000-0005-0000-0000-0000265F0000}"/>
    <cellStyle name="Ergebnis 3 3 2 2 2 3" xfId="14636" xr:uid="{00000000-0005-0000-0000-0000275F0000}"/>
    <cellStyle name="Ergebnis 3 3 2 2 2 4" xfId="18728" xr:uid="{00000000-0005-0000-0000-0000285F0000}"/>
    <cellStyle name="Ergebnis 3 3 2 2 2 5" xfId="22658" xr:uid="{00000000-0005-0000-0000-0000295F0000}"/>
    <cellStyle name="Ergebnis 3 3 2 2 2 6" xfId="26684" xr:uid="{00000000-0005-0000-0000-00002A5F0000}"/>
    <cellStyle name="Ergebnis 3 3 2 2 2 7" xfId="30673" xr:uid="{00000000-0005-0000-0000-00002B5F0000}"/>
    <cellStyle name="Ergebnis 3 3 2 2 2 8" xfId="34504" xr:uid="{00000000-0005-0000-0000-00002C5F0000}"/>
    <cellStyle name="Ergebnis 3 3 2 2 2 9" xfId="38395" xr:uid="{00000000-0005-0000-0000-00002D5F0000}"/>
    <cellStyle name="Ergebnis 3 3 2 2 3" xfId="4573" xr:uid="{00000000-0005-0000-0000-00002E5F0000}"/>
    <cellStyle name="Ergebnis 3 3 2 2 3 10" xfId="41557" xr:uid="{00000000-0005-0000-0000-00002F5F0000}"/>
    <cellStyle name="Ergebnis 3 3 2 2 3 2" xfId="10101" xr:uid="{00000000-0005-0000-0000-0000305F0000}"/>
    <cellStyle name="Ergebnis 3 3 2 2 3 3" xfId="14008" xr:uid="{00000000-0005-0000-0000-0000315F0000}"/>
    <cellStyle name="Ergebnis 3 3 2 2 3 4" xfId="18100" xr:uid="{00000000-0005-0000-0000-0000325F0000}"/>
    <cellStyle name="Ergebnis 3 3 2 2 3 5" xfId="22030" xr:uid="{00000000-0005-0000-0000-0000335F0000}"/>
    <cellStyle name="Ergebnis 3 3 2 2 3 6" xfId="26056" xr:uid="{00000000-0005-0000-0000-0000345F0000}"/>
    <cellStyle name="Ergebnis 3 3 2 2 3 7" xfId="30045" xr:uid="{00000000-0005-0000-0000-0000355F0000}"/>
    <cellStyle name="Ergebnis 3 3 2 2 3 8" xfId="33876" xr:uid="{00000000-0005-0000-0000-0000365F0000}"/>
    <cellStyle name="Ergebnis 3 3 2 2 3 9" xfId="37767" xr:uid="{00000000-0005-0000-0000-0000375F0000}"/>
    <cellStyle name="Ergebnis 3 3 2 2 4" xfId="6282" xr:uid="{00000000-0005-0000-0000-0000385F0000}"/>
    <cellStyle name="Ergebnis 3 3 2 2 4 10" xfId="43260" xr:uid="{00000000-0005-0000-0000-0000395F0000}"/>
    <cellStyle name="Ergebnis 3 3 2 2 4 2" xfId="11811" xr:uid="{00000000-0005-0000-0000-00003A5F0000}"/>
    <cellStyle name="Ergebnis 3 3 2 2 4 3" xfId="15715" xr:uid="{00000000-0005-0000-0000-00003B5F0000}"/>
    <cellStyle name="Ergebnis 3 3 2 2 4 4" xfId="19809" xr:uid="{00000000-0005-0000-0000-00003C5F0000}"/>
    <cellStyle name="Ergebnis 3 3 2 2 4 5" xfId="23736" xr:uid="{00000000-0005-0000-0000-00003D5F0000}"/>
    <cellStyle name="Ergebnis 3 3 2 2 4 6" xfId="27763" xr:uid="{00000000-0005-0000-0000-00003E5F0000}"/>
    <cellStyle name="Ergebnis 3 3 2 2 4 7" xfId="31748" xr:uid="{00000000-0005-0000-0000-00003F5F0000}"/>
    <cellStyle name="Ergebnis 3 3 2 2 4 8" xfId="35581" xr:uid="{00000000-0005-0000-0000-0000405F0000}"/>
    <cellStyle name="Ergebnis 3 3 2 2 4 9" xfId="39470" xr:uid="{00000000-0005-0000-0000-0000415F0000}"/>
    <cellStyle name="Ergebnis 3 3 2 2 5" xfId="8435" xr:uid="{00000000-0005-0000-0000-0000425F0000}"/>
    <cellStyle name="Ergebnis 3 3 2 2 6" xfId="12351" xr:uid="{00000000-0005-0000-0000-0000435F0000}"/>
    <cellStyle name="Ergebnis 3 3 2 2 7" xfId="16444" xr:uid="{00000000-0005-0000-0000-0000445F0000}"/>
    <cellStyle name="Ergebnis 3 3 2 2 8" xfId="20387" xr:uid="{00000000-0005-0000-0000-0000455F0000}"/>
    <cellStyle name="Ergebnis 3 3 2 2 9" xfId="24405" xr:uid="{00000000-0005-0000-0000-0000465F0000}"/>
    <cellStyle name="Ergebnis 3 3 2 3" xfId="3845" xr:uid="{00000000-0005-0000-0000-0000475F0000}"/>
    <cellStyle name="Ergebnis 3 3 2 3 10" xfId="40829" xr:uid="{00000000-0005-0000-0000-0000485F0000}"/>
    <cellStyle name="Ergebnis 3 3 2 3 2" xfId="9373" xr:uid="{00000000-0005-0000-0000-0000495F0000}"/>
    <cellStyle name="Ergebnis 3 3 2 3 3" xfId="13280" xr:uid="{00000000-0005-0000-0000-00004A5F0000}"/>
    <cellStyle name="Ergebnis 3 3 2 3 4" xfId="17372" xr:uid="{00000000-0005-0000-0000-00004B5F0000}"/>
    <cellStyle name="Ergebnis 3 3 2 3 5" xfId="21302" xr:uid="{00000000-0005-0000-0000-00004C5F0000}"/>
    <cellStyle name="Ergebnis 3 3 2 3 6" xfId="25328" xr:uid="{00000000-0005-0000-0000-00004D5F0000}"/>
    <cellStyle name="Ergebnis 3 3 2 3 7" xfId="29317" xr:uid="{00000000-0005-0000-0000-00004E5F0000}"/>
    <cellStyle name="Ergebnis 3 3 2 3 8" xfId="33148" xr:uid="{00000000-0005-0000-0000-00004F5F0000}"/>
    <cellStyle name="Ergebnis 3 3 2 3 9" xfId="37039" xr:uid="{00000000-0005-0000-0000-0000505F0000}"/>
    <cellStyle name="Ergebnis 3 3 2 4" xfId="4109" xr:uid="{00000000-0005-0000-0000-0000515F0000}"/>
    <cellStyle name="Ergebnis 3 3 2 4 10" xfId="41093" xr:uid="{00000000-0005-0000-0000-0000525F0000}"/>
    <cellStyle name="Ergebnis 3 3 2 4 2" xfId="9637" xr:uid="{00000000-0005-0000-0000-0000535F0000}"/>
    <cellStyle name="Ergebnis 3 3 2 4 3" xfId="13544" xr:uid="{00000000-0005-0000-0000-0000545F0000}"/>
    <cellStyle name="Ergebnis 3 3 2 4 4" xfId="17636" xr:uid="{00000000-0005-0000-0000-0000555F0000}"/>
    <cellStyle name="Ergebnis 3 3 2 4 5" xfId="21566" xr:uid="{00000000-0005-0000-0000-0000565F0000}"/>
    <cellStyle name="Ergebnis 3 3 2 4 6" xfId="25592" xr:uid="{00000000-0005-0000-0000-0000575F0000}"/>
    <cellStyle name="Ergebnis 3 3 2 4 7" xfId="29581" xr:uid="{00000000-0005-0000-0000-0000585F0000}"/>
    <cellStyle name="Ergebnis 3 3 2 4 8" xfId="33412" xr:uid="{00000000-0005-0000-0000-0000595F0000}"/>
    <cellStyle name="Ergebnis 3 3 2 4 9" xfId="37303" xr:uid="{00000000-0005-0000-0000-00005A5F0000}"/>
    <cellStyle name="Ergebnis 3 3 2 5" xfId="3412" xr:uid="{00000000-0005-0000-0000-00005B5F0000}"/>
    <cellStyle name="Ergebnis 3 3 2 5 10" xfId="40441" xr:uid="{00000000-0005-0000-0000-00005C5F0000}"/>
    <cellStyle name="Ergebnis 3 3 2 5 2" xfId="8947" xr:uid="{00000000-0005-0000-0000-00005D5F0000}"/>
    <cellStyle name="Ergebnis 3 3 2 5 3" xfId="12863" xr:uid="{00000000-0005-0000-0000-00005E5F0000}"/>
    <cellStyle name="Ergebnis 3 3 2 5 4" xfId="16956" xr:uid="{00000000-0005-0000-0000-00005F5F0000}"/>
    <cellStyle name="Ergebnis 3 3 2 5 5" xfId="20899" xr:uid="{00000000-0005-0000-0000-0000605F0000}"/>
    <cellStyle name="Ergebnis 3 3 2 5 6" xfId="24917" xr:uid="{00000000-0005-0000-0000-0000615F0000}"/>
    <cellStyle name="Ergebnis 3 3 2 5 7" xfId="28921" xr:uid="{00000000-0005-0000-0000-0000625F0000}"/>
    <cellStyle name="Ergebnis 3 3 2 5 8" xfId="32744" xr:uid="{00000000-0005-0000-0000-0000635F0000}"/>
    <cellStyle name="Ergebnis 3 3 2 5 9" xfId="36651" xr:uid="{00000000-0005-0000-0000-0000645F0000}"/>
    <cellStyle name="Ergebnis 3 3 2 6" xfId="5827" xr:uid="{00000000-0005-0000-0000-0000655F0000}"/>
    <cellStyle name="Ergebnis 3 3 2 6 10" xfId="42809" xr:uid="{00000000-0005-0000-0000-0000665F0000}"/>
    <cellStyle name="Ergebnis 3 3 2 6 2" xfId="11355" xr:uid="{00000000-0005-0000-0000-0000675F0000}"/>
    <cellStyle name="Ergebnis 3 3 2 6 3" xfId="15260" xr:uid="{00000000-0005-0000-0000-0000685F0000}"/>
    <cellStyle name="Ergebnis 3 3 2 6 4" xfId="19354" xr:uid="{00000000-0005-0000-0000-0000695F0000}"/>
    <cellStyle name="Ergebnis 3 3 2 6 5" xfId="23282" xr:uid="{00000000-0005-0000-0000-00006A5F0000}"/>
    <cellStyle name="Ergebnis 3 3 2 6 6" xfId="27308" xr:uid="{00000000-0005-0000-0000-00006B5F0000}"/>
    <cellStyle name="Ergebnis 3 3 2 6 7" xfId="31297" xr:uid="{00000000-0005-0000-0000-00006C5F0000}"/>
    <cellStyle name="Ergebnis 3 3 2 6 8" xfId="35128" xr:uid="{00000000-0005-0000-0000-00006D5F0000}"/>
    <cellStyle name="Ergebnis 3 3 2 6 9" xfId="39019" xr:uid="{00000000-0005-0000-0000-00006E5F0000}"/>
    <cellStyle name="Ergebnis 3 3 2 7" xfId="7760" xr:uid="{00000000-0005-0000-0000-00006F5F0000}"/>
    <cellStyle name="Ergebnis 3 3 2 8" xfId="7169" xr:uid="{00000000-0005-0000-0000-0000705F0000}"/>
    <cellStyle name="Ergebnis 3 3 2 9" xfId="6742" xr:uid="{00000000-0005-0000-0000-0000715F0000}"/>
    <cellStyle name="Ergebnis 3 3 3" xfId="2899" xr:uid="{00000000-0005-0000-0000-0000725F0000}"/>
    <cellStyle name="Ergebnis 3 3 3 10" xfId="28408" xr:uid="{00000000-0005-0000-0000-0000735F0000}"/>
    <cellStyle name="Ergebnis 3 3 3 11" xfId="32231" xr:uid="{00000000-0005-0000-0000-0000745F0000}"/>
    <cellStyle name="Ergebnis 3 3 3 12" xfId="36138" xr:uid="{00000000-0005-0000-0000-0000755F0000}"/>
    <cellStyle name="Ergebnis 3 3 3 13" xfId="39928" xr:uid="{00000000-0005-0000-0000-0000765F0000}"/>
    <cellStyle name="Ergebnis 3 3 3 2" xfId="5200" xr:uid="{00000000-0005-0000-0000-0000775F0000}"/>
    <cellStyle name="Ergebnis 3 3 3 2 10" xfId="42184" xr:uid="{00000000-0005-0000-0000-0000785F0000}"/>
    <cellStyle name="Ergebnis 3 3 3 2 2" xfId="10728" xr:uid="{00000000-0005-0000-0000-0000795F0000}"/>
    <cellStyle name="Ergebnis 3 3 3 2 3" xfId="14635" xr:uid="{00000000-0005-0000-0000-00007A5F0000}"/>
    <cellStyle name="Ergebnis 3 3 3 2 4" xfId="18727" xr:uid="{00000000-0005-0000-0000-00007B5F0000}"/>
    <cellStyle name="Ergebnis 3 3 3 2 5" xfId="22657" xr:uid="{00000000-0005-0000-0000-00007C5F0000}"/>
    <cellStyle name="Ergebnis 3 3 3 2 6" xfId="26683" xr:uid="{00000000-0005-0000-0000-00007D5F0000}"/>
    <cellStyle name="Ergebnis 3 3 3 2 7" xfId="30672" xr:uid="{00000000-0005-0000-0000-00007E5F0000}"/>
    <cellStyle name="Ergebnis 3 3 3 2 8" xfId="34503" xr:uid="{00000000-0005-0000-0000-00007F5F0000}"/>
    <cellStyle name="Ergebnis 3 3 3 2 9" xfId="38394" xr:uid="{00000000-0005-0000-0000-0000805F0000}"/>
    <cellStyle name="Ergebnis 3 3 3 3" xfId="4572" xr:uid="{00000000-0005-0000-0000-0000815F0000}"/>
    <cellStyle name="Ergebnis 3 3 3 3 10" xfId="41556" xr:uid="{00000000-0005-0000-0000-0000825F0000}"/>
    <cellStyle name="Ergebnis 3 3 3 3 2" xfId="10100" xr:uid="{00000000-0005-0000-0000-0000835F0000}"/>
    <cellStyle name="Ergebnis 3 3 3 3 3" xfId="14007" xr:uid="{00000000-0005-0000-0000-0000845F0000}"/>
    <cellStyle name="Ergebnis 3 3 3 3 4" xfId="18099" xr:uid="{00000000-0005-0000-0000-0000855F0000}"/>
    <cellStyle name="Ergebnis 3 3 3 3 5" xfId="22029" xr:uid="{00000000-0005-0000-0000-0000865F0000}"/>
    <cellStyle name="Ergebnis 3 3 3 3 6" xfId="26055" xr:uid="{00000000-0005-0000-0000-0000875F0000}"/>
    <cellStyle name="Ergebnis 3 3 3 3 7" xfId="30044" xr:uid="{00000000-0005-0000-0000-0000885F0000}"/>
    <cellStyle name="Ergebnis 3 3 3 3 8" xfId="33875" xr:uid="{00000000-0005-0000-0000-0000895F0000}"/>
    <cellStyle name="Ergebnis 3 3 3 3 9" xfId="37766" xr:uid="{00000000-0005-0000-0000-00008A5F0000}"/>
    <cellStyle name="Ergebnis 3 3 3 4" xfId="6281" xr:uid="{00000000-0005-0000-0000-00008B5F0000}"/>
    <cellStyle name="Ergebnis 3 3 3 4 10" xfId="43259" xr:uid="{00000000-0005-0000-0000-00008C5F0000}"/>
    <cellStyle name="Ergebnis 3 3 3 4 2" xfId="11810" xr:uid="{00000000-0005-0000-0000-00008D5F0000}"/>
    <cellStyle name="Ergebnis 3 3 3 4 3" xfId="15714" xr:uid="{00000000-0005-0000-0000-00008E5F0000}"/>
    <cellStyle name="Ergebnis 3 3 3 4 4" xfId="19808" xr:uid="{00000000-0005-0000-0000-00008F5F0000}"/>
    <cellStyle name="Ergebnis 3 3 3 4 5" xfId="23735" xr:uid="{00000000-0005-0000-0000-0000905F0000}"/>
    <cellStyle name="Ergebnis 3 3 3 4 6" xfId="27762" xr:uid="{00000000-0005-0000-0000-0000915F0000}"/>
    <cellStyle name="Ergebnis 3 3 3 4 7" xfId="31747" xr:uid="{00000000-0005-0000-0000-0000925F0000}"/>
    <cellStyle name="Ergebnis 3 3 3 4 8" xfId="35580" xr:uid="{00000000-0005-0000-0000-0000935F0000}"/>
    <cellStyle name="Ergebnis 3 3 3 4 9" xfId="39469" xr:uid="{00000000-0005-0000-0000-0000945F0000}"/>
    <cellStyle name="Ergebnis 3 3 3 5" xfId="8434" xr:uid="{00000000-0005-0000-0000-0000955F0000}"/>
    <cellStyle name="Ergebnis 3 3 3 6" xfId="12350" xr:uid="{00000000-0005-0000-0000-0000965F0000}"/>
    <cellStyle name="Ergebnis 3 3 3 7" xfId="16443" xr:uid="{00000000-0005-0000-0000-0000975F0000}"/>
    <cellStyle name="Ergebnis 3 3 3 8" xfId="20386" xr:uid="{00000000-0005-0000-0000-0000985F0000}"/>
    <cellStyle name="Ergebnis 3 3 3 9" xfId="24404" xr:uid="{00000000-0005-0000-0000-0000995F0000}"/>
    <cellStyle name="Ergebnis 3 3 4" xfId="3844" xr:uid="{00000000-0005-0000-0000-00009A5F0000}"/>
    <cellStyle name="Ergebnis 3 3 4 10" xfId="40828" xr:uid="{00000000-0005-0000-0000-00009B5F0000}"/>
    <cellStyle name="Ergebnis 3 3 4 2" xfId="9372" xr:uid="{00000000-0005-0000-0000-00009C5F0000}"/>
    <cellStyle name="Ergebnis 3 3 4 3" xfId="13279" xr:uid="{00000000-0005-0000-0000-00009D5F0000}"/>
    <cellStyle name="Ergebnis 3 3 4 4" xfId="17371" xr:uid="{00000000-0005-0000-0000-00009E5F0000}"/>
    <cellStyle name="Ergebnis 3 3 4 5" xfId="21301" xr:uid="{00000000-0005-0000-0000-00009F5F0000}"/>
    <cellStyle name="Ergebnis 3 3 4 6" xfId="25327" xr:uid="{00000000-0005-0000-0000-0000A05F0000}"/>
    <cellStyle name="Ergebnis 3 3 4 7" xfId="29316" xr:uid="{00000000-0005-0000-0000-0000A15F0000}"/>
    <cellStyle name="Ergebnis 3 3 4 8" xfId="33147" xr:uid="{00000000-0005-0000-0000-0000A25F0000}"/>
    <cellStyle name="Ergebnis 3 3 4 9" xfId="37038" xr:uid="{00000000-0005-0000-0000-0000A35F0000}"/>
    <cellStyle name="Ergebnis 3 3 5" xfId="4110" xr:uid="{00000000-0005-0000-0000-0000A45F0000}"/>
    <cellStyle name="Ergebnis 3 3 5 10" xfId="41094" xr:uid="{00000000-0005-0000-0000-0000A55F0000}"/>
    <cellStyle name="Ergebnis 3 3 5 2" xfId="9638" xr:uid="{00000000-0005-0000-0000-0000A65F0000}"/>
    <cellStyle name="Ergebnis 3 3 5 3" xfId="13545" xr:uid="{00000000-0005-0000-0000-0000A75F0000}"/>
    <cellStyle name="Ergebnis 3 3 5 4" xfId="17637" xr:uid="{00000000-0005-0000-0000-0000A85F0000}"/>
    <cellStyle name="Ergebnis 3 3 5 5" xfId="21567" xr:uid="{00000000-0005-0000-0000-0000A95F0000}"/>
    <cellStyle name="Ergebnis 3 3 5 6" xfId="25593" xr:uid="{00000000-0005-0000-0000-0000AA5F0000}"/>
    <cellStyle name="Ergebnis 3 3 5 7" xfId="29582" xr:uid="{00000000-0005-0000-0000-0000AB5F0000}"/>
    <cellStyle name="Ergebnis 3 3 5 8" xfId="33413" xr:uid="{00000000-0005-0000-0000-0000AC5F0000}"/>
    <cellStyle name="Ergebnis 3 3 5 9" xfId="37304" xr:uid="{00000000-0005-0000-0000-0000AD5F0000}"/>
    <cellStyle name="Ergebnis 3 3 6" xfId="3411" xr:uid="{00000000-0005-0000-0000-0000AE5F0000}"/>
    <cellStyle name="Ergebnis 3 3 6 10" xfId="40440" xr:uid="{00000000-0005-0000-0000-0000AF5F0000}"/>
    <cellStyle name="Ergebnis 3 3 6 2" xfId="8946" xr:uid="{00000000-0005-0000-0000-0000B05F0000}"/>
    <cellStyle name="Ergebnis 3 3 6 3" xfId="12862" xr:uid="{00000000-0005-0000-0000-0000B15F0000}"/>
    <cellStyle name="Ergebnis 3 3 6 4" xfId="16955" xr:uid="{00000000-0005-0000-0000-0000B25F0000}"/>
    <cellStyle name="Ergebnis 3 3 6 5" xfId="20898" xr:uid="{00000000-0005-0000-0000-0000B35F0000}"/>
    <cellStyle name="Ergebnis 3 3 6 6" xfId="24916" xr:uid="{00000000-0005-0000-0000-0000B45F0000}"/>
    <cellStyle name="Ergebnis 3 3 6 7" xfId="28920" xr:uid="{00000000-0005-0000-0000-0000B55F0000}"/>
    <cellStyle name="Ergebnis 3 3 6 8" xfId="32743" xr:uid="{00000000-0005-0000-0000-0000B65F0000}"/>
    <cellStyle name="Ergebnis 3 3 6 9" xfId="36650" xr:uid="{00000000-0005-0000-0000-0000B75F0000}"/>
    <cellStyle name="Ergebnis 3 3 7" xfId="5826" xr:uid="{00000000-0005-0000-0000-0000B85F0000}"/>
    <cellStyle name="Ergebnis 3 3 7 10" xfId="42808" xr:uid="{00000000-0005-0000-0000-0000B95F0000}"/>
    <cellStyle name="Ergebnis 3 3 7 2" xfId="11354" xr:uid="{00000000-0005-0000-0000-0000BA5F0000}"/>
    <cellStyle name="Ergebnis 3 3 7 3" xfId="15259" xr:uid="{00000000-0005-0000-0000-0000BB5F0000}"/>
    <cellStyle name="Ergebnis 3 3 7 4" xfId="19353" xr:uid="{00000000-0005-0000-0000-0000BC5F0000}"/>
    <cellStyle name="Ergebnis 3 3 7 5" xfId="23281" xr:uid="{00000000-0005-0000-0000-0000BD5F0000}"/>
    <cellStyle name="Ergebnis 3 3 7 6" xfId="27307" xr:uid="{00000000-0005-0000-0000-0000BE5F0000}"/>
    <cellStyle name="Ergebnis 3 3 7 7" xfId="31296" xr:uid="{00000000-0005-0000-0000-0000BF5F0000}"/>
    <cellStyle name="Ergebnis 3 3 7 8" xfId="35127" xr:uid="{00000000-0005-0000-0000-0000C05F0000}"/>
    <cellStyle name="Ergebnis 3 3 7 9" xfId="39018" xr:uid="{00000000-0005-0000-0000-0000C15F0000}"/>
    <cellStyle name="Ergebnis 3 3 8" xfId="7761" xr:uid="{00000000-0005-0000-0000-0000C25F0000}"/>
    <cellStyle name="Ergebnis 3 3 9" xfId="7170" xr:uid="{00000000-0005-0000-0000-0000C35F0000}"/>
    <cellStyle name="Ergebnis 3 4" xfId="451" xr:uid="{00000000-0005-0000-0000-0000C45F0000}"/>
    <cellStyle name="Ergebnis 3 4 10" xfId="6743" xr:uid="{00000000-0005-0000-0000-0000C55F0000}"/>
    <cellStyle name="Ergebnis 3 4 11" xfId="9081" xr:uid="{00000000-0005-0000-0000-0000C65F0000}"/>
    <cellStyle name="Ergebnis 3 4 2" xfId="452" xr:uid="{00000000-0005-0000-0000-0000C75F0000}"/>
    <cellStyle name="Ergebnis 3 4 2 10" xfId="7634" xr:uid="{00000000-0005-0000-0000-0000C85F0000}"/>
    <cellStyle name="Ergebnis 3 4 2 2" xfId="2902" xr:uid="{00000000-0005-0000-0000-0000C95F0000}"/>
    <cellStyle name="Ergebnis 3 4 2 2 10" xfId="28411" xr:uid="{00000000-0005-0000-0000-0000CA5F0000}"/>
    <cellStyle name="Ergebnis 3 4 2 2 11" xfId="32234" xr:uid="{00000000-0005-0000-0000-0000CB5F0000}"/>
    <cellStyle name="Ergebnis 3 4 2 2 12" xfId="36141" xr:uid="{00000000-0005-0000-0000-0000CC5F0000}"/>
    <cellStyle name="Ergebnis 3 4 2 2 13" xfId="39931" xr:uid="{00000000-0005-0000-0000-0000CD5F0000}"/>
    <cellStyle name="Ergebnis 3 4 2 2 2" xfId="5203" xr:uid="{00000000-0005-0000-0000-0000CE5F0000}"/>
    <cellStyle name="Ergebnis 3 4 2 2 2 10" xfId="42187" xr:uid="{00000000-0005-0000-0000-0000CF5F0000}"/>
    <cellStyle name="Ergebnis 3 4 2 2 2 2" xfId="10731" xr:uid="{00000000-0005-0000-0000-0000D05F0000}"/>
    <cellStyle name="Ergebnis 3 4 2 2 2 3" xfId="14638" xr:uid="{00000000-0005-0000-0000-0000D15F0000}"/>
    <cellStyle name="Ergebnis 3 4 2 2 2 4" xfId="18730" xr:uid="{00000000-0005-0000-0000-0000D25F0000}"/>
    <cellStyle name="Ergebnis 3 4 2 2 2 5" xfId="22660" xr:uid="{00000000-0005-0000-0000-0000D35F0000}"/>
    <cellStyle name="Ergebnis 3 4 2 2 2 6" xfId="26686" xr:uid="{00000000-0005-0000-0000-0000D45F0000}"/>
    <cellStyle name="Ergebnis 3 4 2 2 2 7" xfId="30675" xr:uid="{00000000-0005-0000-0000-0000D55F0000}"/>
    <cellStyle name="Ergebnis 3 4 2 2 2 8" xfId="34506" xr:uid="{00000000-0005-0000-0000-0000D65F0000}"/>
    <cellStyle name="Ergebnis 3 4 2 2 2 9" xfId="38397" xr:uid="{00000000-0005-0000-0000-0000D75F0000}"/>
    <cellStyle name="Ergebnis 3 4 2 2 3" xfId="4575" xr:uid="{00000000-0005-0000-0000-0000D85F0000}"/>
    <cellStyle name="Ergebnis 3 4 2 2 3 10" xfId="41559" xr:uid="{00000000-0005-0000-0000-0000D95F0000}"/>
    <cellStyle name="Ergebnis 3 4 2 2 3 2" xfId="10103" xr:uid="{00000000-0005-0000-0000-0000DA5F0000}"/>
    <cellStyle name="Ergebnis 3 4 2 2 3 3" xfId="14010" xr:uid="{00000000-0005-0000-0000-0000DB5F0000}"/>
    <cellStyle name="Ergebnis 3 4 2 2 3 4" xfId="18102" xr:uid="{00000000-0005-0000-0000-0000DC5F0000}"/>
    <cellStyle name="Ergebnis 3 4 2 2 3 5" xfId="22032" xr:uid="{00000000-0005-0000-0000-0000DD5F0000}"/>
    <cellStyle name="Ergebnis 3 4 2 2 3 6" xfId="26058" xr:uid="{00000000-0005-0000-0000-0000DE5F0000}"/>
    <cellStyle name="Ergebnis 3 4 2 2 3 7" xfId="30047" xr:uid="{00000000-0005-0000-0000-0000DF5F0000}"/>
    <cellStyle name="Ergebnis 3 4 2 2 3 8" xfId="33878" xr:uid="{00000000-0005-0000-0000-0000E05F0000}"/>
    <cellStyle name="Ergebnis 3 4 2 2 3 9" xfId="37769" xr:uid="{00000000-0005-0000-0000-0000E15F0000}"/>
    <cellStyle name="Ergebnis 3 4 2 2 4" xfId="6284" xr:uid="{00000000-0005-0000-0000-0000E25F0000}"/>
    <cellStyle name="Ergebnis 3 4 2 2 4 10" xfId="43262" xr:uid="{00000000-0005-0000-0000-0000E35F0000}"/>
    <cellStyle name="Ergebnis 3 4 2 2 4 2" xfId="11813" xr:uid="{00000000-0005-0000-0000-0000E45F0000}"/>
    <cellStyle name="Ergebnis 3 4 2 2 4 3" xfId="15717" xr:uid="{00000000-0005-0000-0000-0000E55F0000}"/>
    <cellStyle name="Ergebnis 3 4 2 2 4 4" xfId="19811" xr:uid="{00000000-0005-0000-0000-0000E65F0000}"/>
    <cellStyle name="Ergebnis 3 4 2 2 4 5" xfId="23738" xr:uid="{00000000-0005-0000-0000-0000E75F0000}"/>
    <cellStyle name="Ergebnis 3 4 2 2 4 6" xfId="27765" xr:uid="{00000000-0005-0000-0000-0000E85F0000}"/>
    <cellStyle name="Ergebnis 3 4 2 2 4 7" xfId="31750" xr:uid="{00000000-0005-0000-0000-0000E95F0000}"/>
    <cellStyle name="Ergebnis 3 4 2 2 4 8" xfId="35583" xr:uid="{00000000-0005-0000-0000-0000EA5F0000}"/>
    <cellStyle name="Ergebnis 3 4 2 2 4 9" xfId="39472" xr:uid="{00000000-0005-0000-0000-0000EB5F0000}"/>
    <cellStyle name="Ergebnis 3 4 2 2 5" xfId="8437" xr:uid="{00000000-0005-0000-0000-0000EC5F0000}"/>
    <cellStyle name="Ergebnis 3 4 2 2 6" xfId="12353" xr:uid="{00000000-0005-0000-0000-0000ED5F0000}"/>
    <cellStyle name="Ergebnis 3 4 2 2 7" xfId="16446" xr:uid="{00000000-0005-0000-0000-0000EE5F0000}"/>
    <cellStyle name="Ergebnis 3 4 2 2 8" xfId="20389" xr:uid="{00000000-0005-0000-0000-0000EF5F0000}"/>
    <cellStyle name="Ergebnis 3 4 2 2 9" xfId="24407" xr:uid="{00000000-0005-0000-0000-0000F05F0000}"/>
    <cellStyle name="Ergebnis 3 4 2 3" xfId="3847" xr:uid="{00000000-0005-0000-0000-0000F15F0000}"/>
    <cellStyle name="Ergebnis 3 4 2 3 10" xfId="40831" xr:uid="{00000000-0005-0000-0000-0000F25F0000}"/>
    <cellStyle name="Ergebnis 3 4 2 3 2" xfId="9375" xr:uid="{00000000-0005-0000-0000-0000F35F0000}"/>
    <cellStyle name="Ergebnis 3 4 2 3 3" xfId="13282" xr:uid="{00000000-0005-0000-0000-0000F45F0000}"/>
    <cellStyle name="Ergebnis 3 4 2 3 4" xfId="17374" xr:uid="{00000000-0005-0000-0000-0000F55F0000}"/>
    <cellStyle name="Ergebnis 3 4 2 3 5" xfId="21304" xr:uid="{00000000-0005-0000-0000-0000F65F0000}"/>
    <cellStyle name="Ergebnis 3 4 2 3 6" xfId="25330" xr:uid="{00000000-0005-0000-0000-0000F75F0000}"/>
    <cellStyle name="Ergebnis 3 4 2 3 7" xfId="29319" xr:uid="{00000000-0005-0000-0000-0000F85F0000}"/>
    <cellStyle name="Ergebnis 3 4 2 3 8" xfId="33150" xr:uid="{00000000-0005-0000-0000-0000F95F0000}"/>
    <cellStyle name="Ergebnis 3 4 2 3 9" xfId="37041" xr:uid="{00000000-0005-0000-0000-0000FA5F0000}"/>
    <cellStyle name="Ergebnis 3 4 2 4" xfId="4107" xr:uid="{00000000-0005-0000-0000-0000FB5F0000}"/>
    <cellStyle name="Ergebnis 3 4 2 4 10" xfId="41091" xr:uid="{00000000-0005-0000-0000-0000FC5F0000}"/>
    <cellStyle name="Ergebnis 3 4 2 4 2" xfId="9635" xr:uid="{00000000-0005-0000-0000-0000FD5F0000}"/>
    <cellStyle name="Ergebnis 3 4 2 4 3" xfId="13542" xr:uid="{00000000-0005-0000-0000-0000FE5F0000}"/>
    <cellStyle name="Ergebnis 3 4 2 4 4" xfId="17634" xr:uid="{00000000-0005-0000-0000-0000FF5F0000}"/>
    <cellStyle name="Ergebnis 3 4 2 4 5" xfId="21564" xr:uid="{00000000-0005-0000-0000-000000600000}"/>
    <cellStyle name="Ergebnis 3 4 2 4 6" xfId="25590" xr:uid="{00000000-0005-0000-0000-000001600000}"/>
    <cellStyle name="Ergebnis 3 4 2 4 7" xfId="29579" xr:uid="{00000000-0005-0000-0000-000002600000}"/>
    <cellStyle name="Ergebnis 3 4 2 4 8" xfId="33410" xr:uid="{00000000-0005-0000-0000-000003600000}"/>
    <cellStyle name="Ergebnis 3 4 2 4 9" xfId="37301" xr:uid="{00000000-0005-0000-0000-000004600000}"/>
    <cellStyle name="Ergebnis 3 4 2 5" xfId="3414" xr:uid="{00000000-0005-0000-0000-000005600000}"/>
    <cellStyle name="Ergebnis 3 4 2 5 10" xfId="40443" xr:uid="{00000000-0005-0000-0000-000006600000}"/>
    <cellStyle name="Ergebnis 3 4 2 5 2" xfId="8949" xr:uid="{00000000-0005-0000-0000-000007600000}"/>
    <cellStyle name="Ergebnis 3 4 2 5 3" xfId="12865" xr:uid="{00000000-0005-0000-0000-000008600000}"/>
    <cellStyle name="Ergebnis 3 4 2 5 4" xfId="16958" xr:uid="{00000000-0005-0000-0000-000009600000}"/>
    <cellStyle name="Ergebnis 3 4 2 5 5" xfId="20901" xr:uid="{00000000-0005-0000-0000-00000A600000}"/>
    <cellStyle name="Ergebnis 3 4 2 5 6" xfId="24919" xr:uid="{00000000-0005-0000-0000-00000B600000}"/>
    <cellStyle name="Ergebnis 3 4 2 5 7" xfId="28923" xr:uid="{00000000-0005-0000-0000-00000C600000}"/>
    <cellStyle name="Ergebnis 3 4 2 5 8" xfId="32746" xr:uid="{00000000-0005-0000-0000-00000D600000}"/>
    <cellStyle name="Ergebnis 3 4 2 5 9" xfId="36653" xr:uid="{00000000-0005-0000-0000-00000E600000}"/>
    <cellStyle name="Ergebnis 3 4 2 6" xfId="5829" xr:uid="{00000000-0005-0000-0000-00000F600000}"/>
    <cellStyle name="Ergebnis 3 4 2 6 10" xfId="42811" xr:uid="{00000000-0005-0000-0000-000010600000}"/>
    <cellStyle name="Ergebnis 3 4 2 6 2" xfId="11357" xr:uid="{00000000-0005-0000-0000-000011600000}"/>
    <cellStyle name="Ergebnis 3 4 2 6 3" xfId="15262" xr:uid="{00000000-0005-0000-0000-000012600000}"/>
    <cellStyle name="Ergebnis 3 4 2 6 4" xfId="19356" xr:uid="{00000000-0005-0000-0000-000013600000}"/>
    <cellStyle name="Ergebnis 3 4 2 6 5" xfId="23284" xr:uid="{00000000-0005-0000-0000-000014600000}"/>
    <cellStyle name="Ergebnis 3 4 2 6 6" xfId="27310" xr:uid="{00000000-0005-0000-0000-000015600000}"/>
    <cellStyle name="Ergebnis 3 4 2 6 7" xfId="31299" xr:uid="{00000000-0005-0000-0000-000016600000}"/>
    <cellStyle name="Ergebnis 3 4 2 6 8" xfId="35130" xr:uid="{00000000-0005-0000-0000-000017600000}"/>
    <cellStyle name="Ergebnis 3 4 2 6 9" xfId="39021" xr:uid="{00000000-0005-0000-0000-000018600000}"/>
    <cellStyle name="Ergebnis 3 4 2 7" xfId="7758" xr:uid="{00000000-0005-0000-0000-000019600000}"/>
    <cellStyle name="Ergebnis 3 4 2 8" xfId="7168" xr:uid="{00000000-0005-0000-0000-00001A600000}"/>
    <cellStyle name="Ergebnis 3 4 2 9" xfId="6744" xr:uid="{00000000-0005-0000-0000-00001B600000}"/>
    <cellStyle name="Ergebnis 3 4 3" xfId="2901" xr:uid="{00000000-0005-0000-0000-00001C600000}"/>
    <cellStyle name="Ergebnis 3 4 3 10" xfId="28410" xr:uid="{00000000-0005-0000-0000-00001D600000}"/>
    <cellStyle name="Ergebnis 3 4 3 11" xfId="32233" xr:uid="{00000000-0005-0000-0000-00001E600000}"/>
    <cellStyle name="Ergebnis 3 4 3 12" xfId="36140" xr:uid="{00000000-0005-0000-0000-00001F600000}"/>
    <cellStyle name="Ergebnis 3 4 3 13" xfId="39930" xr:uid="{00000000-0005-0000-0000-000020600000}"/>
    <cellStyle name="Ergebnis 3 4 3 2" xfId="5202" xr:uid="{00000000-0005-0000-0000-000021600000}"/>
    <cellStyle name="Ergebnis 3 4 3 2 10" xfId="42186" xr:uid="{00000000-0005-0000-0000-000022600000}"/>
    <cellStyle name="Ergebnis 3 4 3 2 2" xfId="10730" xr:uid="{00000000-0005-0000-0000-000023600000}"/>
    <cellStyle name="Ergebnis 3 4 3 2 3" xfId="14637" xr:uid="{00000000-0005-0000-0000-000024600000}"/>
    <cellStyle name="Ergebnis 3 4 3 2 4" xfId="18729" xr:uid="{00000000-0005-0000-0000-000025600000}"/>
    <cellStyle name="Ergebnis 3 4 3 2 5" xfId="22659" xr:uid="{00000000-0005-0000-0000-000026600000}"/>
    <cellStyle name="Ergebnis 3 4 3 2 6" xfId="26685" xr:uid="{00000000-0005-0000-0000-000027600000}"/>
    <cellStyle name="Ergebnis 3 4 3 2 7" xfId="30674" xr:uid="{00000000-0005-0000-0000-000028600000}"/>
    <cellStyle name="Ergebnis 3 4 3 2 8" xfId="34505" xr:uid="{00000000-0005-0000-0000-000029600000}"/>
    <cellStyle name="Ergebnis 3 4 3 2 9" xfId="38396" xr:uid="{00000000-0005-0000-0000-00002A600000}"/>
    <cellStyle name="Ergebnis 3 4 3 3" xfId="4574" xr:uid="{00000000-0005-0000-0000-00002B600000}"/>
    <cellStyle name="Ergebnis 3 4 3 3 10" xfId="41558" xr:uid="{00000000-0005-0000-0000-00002C600000}"/>
    <cellStyle name="Ergebnis 3 4 3 3 2" xfId="10102" xr:uid="{00000000-0005-0000-0000-00002D600000}"/>
    <cellStyle name="Ergebnis 3 4 3 3 3" xfId="14009" xr:uid="{00000000-0005-0000-0000-00002E600000}"/>
    <cellStyle name="Ergebnis 3 4 3 3 4" xfId="18101" xr:uid="{00000000-0005-0000-0000-00002F600000}"/>
    <cellStyle name="Ergebnis 3 4 3 3 5" xfId="22031" xr:uid="{00000000-0005-0000-0000-000030600000}"/>
    <cellStyle name="Ergebnis 3 4 3 3 6" xfId="26057" xr:uid="{00000000-0005-0000-0000-000031600000}"/>
    <cellStyle name="Ergebnis 3 4 3 3 7" xfId="30046" xr:uid="{00000000-0005-0000-0000-000032600000}"/>
    <cellStyle name="Ergebnis 3 4 3 3 8" xfId="33877" xr:uid="{00000000-0005-0000-0000-000033600000}"/>
    <cellStyle name="Ergebnis 3 4 3 3 9" xfId="37768" xr:uid="{00000000-0005-0000-0000-000034600000}"/>
    <cellStyle name="Ergebnis 3 4 3 4" xfId="6283" xr:uid="{00000000-0005-0000-0000-000035600000}"/>
    <cellStyle name="Ergebnis 3 4 3 4 10" xfId="43261" xr:uid="{00000000-0005-0000-0000-000036600000}"/>
    <cellStyle name="Ergebnis 3 4 3 4 2" xfId="11812" xr:uid="{00000000-0005-0000-0000-000037600000}"/>
    <cellStyle name="Ergebnis 3 4 3 4 3" xfId="15716" xr:uid="{00000000-0005-0000-0000-000038600000}"/>
    <cellStyle name="Ergebnis 3 4 3 4 4" xfId="19810" xr:uid="{00000000-0005-0000-0000-000039600000}"/>
    <cellStyle name="Ergebnis 3 4 3 4 5" xfId="23737" xr:uid="{00000000-0005-0000-0000-00003A600000}"/>
    <cellStyle name="Ergebnis 3 4 3 4 6" xfId="27764" xr:uid="{00000000-0005-0000-0000-00003B600000}"/>
    <cellStyle name="Ergebnis 3 4 3 4 7" xfId="31749" xr:uid="{00000000-0005-0000-0000-00003C600000}"/>
    <cellStyle name="Ergebnis 3 4 3 4 8" xfId="35582" xr:uid="{00000000-0005-0000-0000-00003D600000}"/>
    <cellStyle name="Ergebnis 3 4 3 4 9" xfId="39471" xr:uid="{00000000-0005-0000-0000-00003E600000}"/>
    <cellStyle name="Ergebnis 3 4 3 5" xfId="8436" xr:uid="{00000000-0005-0000-0000-00003F600000}"/>
    <cellStyle name="Ergebnis 3 4 3 6" xfId="12352" xr:uid="{00000000-0005-0000-0000-000040600000}"/>
    <cellStyle name="Ergebnis 3 4 3 7" xfId="16445" xr:uid="{00000000-0005-0000-0000-000041600000}"/>
    <cellStyle name="Ergebnis 3 4 3 8" xfId="20388" xr:uid="{00000000-0005-0000-0000-000042600000}"/>
    <cellStyle name="Ergebnis 3 4 3 9" xfId="24406" xr:uid="{00000000-0005-0000-0000-000043600000}"/>
    <cellStyle name="Ergebnis 3 4 4" xfId="3846" xr:uid="{00000000-0005-0000-0000-000044600000}"/>
    <cellStyle name="Ergebnis 3 4 4 10" xfId="40830" xr:uid="{00000000-0005-0000-0000-000045600000}"/>
    <cellStyle name="Ergebnis 3 4 4 2" xfId="9374" xr:uid="{00000000-0005-0000-0000-000046600000}"/>
    <cellStyle name="Ergebnis 3 4 4 3" xfId="13281" xr:uid="{00000000-0005-0000-0000-000047600000}"/>
    <cellStyle name="Ergebnis 3 4 4 4" xfId="17373" xr:uid="{00000000-0005-0000-0000-000048600000}"/>
    <cellStyle name="Ergebnis 3 4 4 5" xfId="21303" xr:uid="{00000000-0005-0000-0000-000049600000}"/>
    <cellStyle name="Ergebnis 3 4 4 6" xfId="25329" xr:uid="{00000000-0005-0000-0000-00004A600000}"/>
    <cellStyle name="Ergebnis 3 4 4 7" xfId="29318" xr:uid="{00000000-0005-0000-0000-00004B600000}"/>
    <cellStyle name="Ergebnis 3 4 4 8" xfId="33149" xr:uid="{00000000-0005-0000-0000-00004C600000}"/>
    <cellStyle name="Ergebnis 3 4 4 9" xfId="37040" xr:uid="{00000000-0005-0000-0000-00004D600000}"/>
    <cellStyle name="Ergebnis 3 4 5" xfId="4108" xr:uid="{00000000-0005-0000-0000-00004E600000}"/>
    <cellStyle name="Ergebnis 3 4 5 10" xfId="41092" xr:uid="{00000000-0005-0000-0000-00004F600000}"/>
    <cellStyle name="Ergebnis 3 4 5 2" xfId="9636" xr:uid="{00000000-0005-0000-0000-000050600000}"/>
    <cellStyle name="Ergebnis 3 4 5 3" xfId="13543" xr:uid="{00000000-0005-0000-0000-000051600000}"/>
    <cellStyle name="Ergebnis 3 4 5 4" xfId="17635" xr:uid="{00000000-0005-0000-0000-000052600000}"/>
    <cellStyle name="Ergebnis 3 4 5 5" xfId="21565" xr:uid="{00000000-0005-0000-0000-000053600000}"/>
    <cellStyle name="Ergebnis 3 4 5 6" xfId="25591" xr:uid="{00000000-0005-0000-0000-000054600000}"/>
    <cellStyle name="Ergebnis 3 4 5 7" xfId="29580" xr:uid="{00000000-0005-0000-0000-000055600000}"/>
    <cellStyle name="Ergebnis 3 4 5 8" xfId="33411" xr:uid="{00000000-0005-0000-0000-000056600000}"/>
    <cellStyle name="Ergebnis 3 4 5 9" xfId="37302" xr:uid="{00000000-0005-0000-0000-000057600000}"/>
    <cellStyle name="Ergebnis 3 4 6" xfId="3413" xr:uid="{00000000-0005-0000-0000-000058600000}"/>
    <cellStyle name="Ergebnis 3 4 6 10" xfId="40442" xr:uid="{00000000-0005-0000-0000-000059600000}"/>
    <cellStyle name="Ergebnis 3 4 6 2" xfId="8948" xr:uid="{00000000-0005-0000-0000-00005A600000}"/>
    <cellStyle name="Ergebnis 3 4 6 3" xfId="12864" xr:uid="{00000000-0005-0000-0000-00005B600000}"/>
    <cellStyle name="Ergebnis 3 4 6 4" xfId="16957" xr:uid="{00000000-0005-0000-0000-00005C600000}"/>
    <cellStyle name="Ergebnis 3 4 6 5" xfId="20900" xr:uid="{00000000-0005-0000-0000-00005D600000}"/>
    <cellStyle name="Ergebnis 3 4 6 6" xfId="24918" xr:uid="{00000000-0005-0000-0000-00005E600000}"/>
    <cellStyle name="Ergebnis 3 4 6 7" xfId="28922" xr:uid="{00000000-0005-0000-0000-00005F600000}"/>
    <cellStyle name="Ergebnis 3 4 6 8" xfId="32745" xr:uid="{00000000-0005-0000-0000-000060600000}"/>
    <cellStyle name="Ergebnis 3 4 6 9" xfId="36652" xr:uid="{00000000-0005-0000-0000-000061600000}"/>
    <cellStyle name="Ergebnis 3 4 7" xfId="5828" xr:uid="{00000000-0005-0000-0000-000062600000}"/>
    <cellStyle name="Ergebnis 3 4 7 10" xfId="42810" xr:uid="{00000000-0005-0000-0000-000063600000}"/>
    <cellStyle name="Ergebnis 3 4 7 2" xfId="11356" xr:uid="{00000000-0005-0000-0000-000064600000}"/>
    <cellStyle name="Ergebnis 3 4 7 3" xfId="15261" xr:uid="{00000000-0005-0000-0000-000065600000}"/>
    <cellStyle name="Ergebnis 3 4 7 4" xfId="19355" xr:uid="{00000000-0005-0000-0000-000066600000}"/>
    <cellStyle name="Ergebnis 3 4 7 5" xfId="23283" xr:uid="{00000000-0005-0000-0000-000067600000}"/>
    <cellStyle name="Ergebnis 3 4 7 6" xfId="27309" xr:uid="{00000000-0005-0000-0000-000068600000}"/>
    <cellStyle name="Ergebnis 3 4 7 7" xfId="31298" xr:uid="{00000000-0005-0000-0000-000069600000}"/>
    <cellStyle name="Ergebnis 3 4 7 8" xfId="35129" xr:uid="{00000000-0005-0000-0000-00006A600000}"/>
    <cellStyle name="Ergebnis 3 4 7 9" xfId="39020" xr:uid="{00000000-0005-0000-0000-00006B600000}"/>
    <cellStyle name="Ergebnis 3 4 8" xfId="7759" xr:uid="{00000000-0005-0000-0000-00006C600000}"/>
    <cellStyle name="Ergebnis 3 4 9" xfId="12047" xr:uid="{00000000-0005-0000-0000-00006D600000}"/>
    <cellStyle name="Ergebnis 3 5" xfId="453" xr:uid="{00000000-0005-0000-0000-00006E600000}"/>
    <cellStyle name="Ergebnis 3 5 10" xfId="20053" xr:uid="{00000000-0005-0000-0000-00006F600000}"/>
    <cellStyle name="Ergebnis 3 5 2" xfId="2903" xr:uid="{00000000-0005-0000-0000-000070600000}"/>
    <cellStyle name="Ergebnis 3 5 2 10" xfId="28412" xr:uid="{00000000-0005-0000-0000-000071600000}"/>
    <cellStyle name="Ergebnis 3 5 2 11" xfId="32235" xr:uid="{00000000-0005-0000-0000-000072600000}"/>
    <cellStyle name="Ergebnis 3 5 2 12" xfId="36142" xr:uid="{00000000-0005-0000-0000-000073600000}"/>
    <cellStyle name="Ergebnis 3 5 2 13" xfId="39932" xr:uid="{00000000-0005-0000-0000-000074600000}"/>
    <cellStyle name="Ergebnis 3 5 2 2" xfId="5204" xr:uid="{00000000-0005-0000-0000-000075600000}"/>
    <cellStyle name="Ergebnis 3 5 2 2 10" xfId="42188" xr:uid="{00000000-0005-0000-0000-000076600000}"/>
    <cellStyle name="Ergebnis 3 5 2 2 2" xfId="10732" xr:uid="{00000000-0005-0000-0000-000077600000}"/>
    <cellStyle name="Ergebnis 3 5 2 2 3" xfId="14639" xr:uid="{00000000-0005-0000-0000-000078600000}"/>
    <cellStyle name="Ergebnis 3 5 2 2 4" xfId="18731" xr:uid="{00000000-0005-0000-0000-000079600000}"/>
    <cellStyle name="Ergebnis 3 5 2 2 5" xfId="22661" xr:uid="{00000000-0005-0000-0000-00007A600000}"/>
    <cellStyle name="Ergebnis 3 5 2 2 6" xfId="26687" xr:uid="{00000000-0005-0000-0000-00007B600000}"/>
    <cellStyle name="Ergebnis 3 5 2 2 7" xfId="30676" xr:uid="{00000000-0005-0000-0000-00007C600000}"/>
    <cellStyle name="Ergebnis 3 5 2 2 8" xfId="34507" xr:uid="{00000000-0005-0000-0000-00007D600000}"/>
    <cellStyle name="Ergebnis 3 5 2 2 9" xfId="38398" xr:uid="{00000000-0005-0000-0000-00007E600000}"/>
    <cellStyle name="Ergebnis 3 5 2 3" xfId="4576" xr:uid="{00000000-0005-0000-0000-00007F600000}"/>
    <cellStyle name="Ergebnis 3 5 2 3 10" xfId="41560" xr:uid="{00000000-0005-0000-0000-000080600000}"/>
    <cellStyle name="Ergebnis 3 5 2 3 2" xfId="10104" xr:uid="{00000000-0005-0000-0000-000081600000}"/>
    <cellStyle name="Ergebnis 3 5 2 3 3" xfId="14011" xr:uid="{00000000-0005-0000-0000-000082600000}"/>
    <cellStyle name="Ergebnis 3 5 2 3 4" xfId="18103" xr:uid="{00000000-0005-0000-0000-000083600000}"/>
    <cellStyle name="Ergebnis 3 5 2 3 5" xfId="22033" xr:uid="{00000000-0005-0000-0000-000084600000}"/>
    <cellStyle name="Ergebnis 3 5 2 3 6" xfId="26059" xr:uid="{00000000-0005-0000-0000-000085600000}"/>
    <cellStyle name="Ergebnis 3 5 2 3 7" xfId="30048" xr:uid="{00000000-0005-0000-0000-000086600000}"/>
    <cellStyle name="Ergebnis 3 5 2 3 8" xfId="33879" xr:uid="{00000000-0005-0000-0000-000087600000}"/>
    <cellStyle name="Ergebnis 3 5 2 3 9" xfId="37770" xr:uid="{00000000-0005-0000-0000-000088600000}"/>
    <cellStyle name="Ergebnis 3 5 2 4" xfId="6285" xr:uid="{00000000-0005-0000-0000-000089600000}"/>
    <cellStyle name="Ergebnis 3 5 2 4 10" xfId="43263" xr:uid="{00000000-0005-0000-0000-00008A600000}"/>
    <cellStyle name="Ergebnis 3 5 2 4 2" xfId="11814" xr:uid="{00000000-0005-0000-0000-00008B600000}"/>
    <cellStyle name="Ergebnis 3 5 2 4 3" xfId="15718" xr:uid="{00000000-0005-0000-0000-00008C600000}"/>
    <cellStyle name="Ergebnis 3 5 2 4 4" xfId="19812" xr:uid="{00000000-0005-0000-0000-00008D600000}"/>
    <cellStyle name="Ergebnis 3 5 2 4 5" xfId="23739" xr:uid="{00000000-0005-0000-0000-00008E600000}"/>
    <cellStyle name="Ergebnis 3 5 2 4 6" xfId="27766" xr:uid="{00000000-0005-0000-0000-00008F600000}"/>
    <cellStyle name="Ergebnis 3 5 2 4 7" xfId="31751" xr:uid="{00000000-0005-0000-0000-000090600000}"/>
    <cellStyle name="Ergebnis 3 5 2 4 8" xfId="35584" xr:uid="{00000000-0005-0000-0000-000091600000}"/>
    <cellStyle name="Ergebnis 3 5 2 4 9" xfId="39473" xr:uid="{00000000-0005-0000-0000-000092600000}"/>
    <cellStyle name="Ergebnis 3 5 2 5" xfId="8438" xr:uid="{00000000-0005-0000-0000-000093600000}"/>
    <cellStyle name="Ergebnis 3 5 2 6" xfId="12354" xr:uid="{00000000-0005-0000-0000-000094600000}"/>
    <cellStyle name="Ergebnis 3 5 2 7" xfId="16447" xr:uid="{00000000-0005-0000-0000-000095600000}"/>
    <cellStyle name="Ergebnis 3 5 2 8" xfId="20390" xr:uid="{00000000-0005-0000-0000-000096600000}"/>
    <cellStyle name="Ergebnis 3 5 2 9" xfId="24408" xr:uid="{00000000-0005-0000-0000-000097600000}"/>
    <cellStyle name="Ergebnis 3 5 3" xfId="3848" xr:uid="{00000000-0005-0000-0000-000098600000}"/>
    <cellStyle name="Ergebnis 3 5 3 10" xfId="40832" xr:uid="{00000000-0005-0000-0000-000099600000}"/>
    <cellStyle name="Ergebnis 3 5 3 2" xfId="9376" xr:uid="{00000000-0005-0000-0000-00009A600000}"/>
    <cellStyle name="Ergebnis 3 5 3 3" xfId="13283" xr:uid="{00000000-0005-0000-0000-00009B600000}"/>
    <cellStyle name="Ergebnis 3 5 3 4" xfId="17375" xr:uid="{00000000-0005-0000-0000-00009C600000}"/>
    <cellStyle name="Ergebnis 3 5 3 5" xfId="21305" xr:uid="{00000000-0005-0000-0000-00009D600000}"/>
    <cellStyle name="Ergebnis 3 5 3 6" xfId="25331" xr:uid="{00000000-0005-0000-0000-00009E600000}"/>
    <cellStyle name="Ergebnis 3 5 3 7" xfId="29320" xr:uid="{00000000-0005-0000-0000-00009F600000}"/>
    <cellStyle name="Ergebnis 3 5 3 8" xfId="33151" xr:uid="{00000000-0005-0000-0000-0000A0600000}"/>
    <cellStyle name="Ergebnis 3 5 3 9" xfId="37042" xr:uid="{00000000-0005-0000-0000-0000A1600000}"/>
    <cellStyle name="Ergebnis 3 5 4" xfId="4106" xr:uid="{00000000-0005-0000-0000-0000A2600000}"/>
    <cellStyle name="Ergebnis 3 5 4 10" xfId="41090" xr:uid="{00000000-0005-0000-0000-0000A3600000}"/>
    <cellStyle name="Ergebnis 3 5 4 2" xfId="9634" xr:uid="{00000000-0005-0000-0000-0000A4600000}"/>
    <cellStyle name="Ergebnis 3 5 4 3" xfId="13541" xr:uid="{00000000-0005-0000-0000-0000A5600000}"/>
    <cellStyle name="Ergebnis 3 5 4 4" xfId="17633" xr:uid="{00000000-0005-0000-0000-0000A6600000}"/>
    <cellStyle name="Ergebnis 3 5 4 5" xfId="21563" xr:uid="{00000000-0005-0000-0000-0000A7600000}"/>
    <cellStyle name="Ergebnis 3 5 4 6" xfId="25589" xr:uid="{00000000-0005-0000-0000-0000A8600000}"/>
    <cellStyle name="Ergebnis 3 5 4 7" xfId="29578" xr:uid="{00000000-0005-0000-0000-0000A9600000}"/>
    <cellStyle name="Ergebnis 3 5 4 8" xfId="33409" xr:uid="{00000000-0005-0000-0000-0000AA600000}"/>
    <cellStyle name="Ergebnis 3 5 4 9" xfId="37300" xr:uid="{00000000-0005-0000-0000-0000AB600000}"/>
    <cellStyle name="Ergebnis 3 5 5" xfId="3415" xr:uid="{00000000-0005-0000-0000-0000AC600000}"/>
    <cellStyle name="Ergebnis 3 5 5 10" xfId="40444" xr:uid="{00000000-0005-0000-0000-0000AD600000}"/>
    <cellStyle name="Ergebnis 3 5 5 2" xfId="8950" xr:uid="{00000000-0005-0000-0000-0000AE600000}"/>
    <cellStyle name="Ergebnis 3 5 5 3" xfId="12866" xr:uid="{00000000-0005-0000-0000-0000AF600000}"/>
    <cellStyle name="Ergebnis 3 5 5 4" xfId="16959" xr:uid="{00000000-0005-0000-0000-0000B0600000}"/>
    <cellStyle name="Ergebnis 3 5 5 5" xfId="20902" xr:uid="{00000000-0005-0000-0000-0000B1600000}"/>
    <cellStyle name="Ergebnis 3 5 5 6" xfId="24920" xr:uid="{00000000-0005-0000-0000-0000B2600000}"/>
    <cellStyle name="Ergebnis 3 5 5 7" xfId="28924" xr:uid="{00000000-0005-0000-0000-0000B3600000}"/>
    <cellStyle name="Ergebnis 3 5 5 8" xfId="32747" xr:uid="{00000000-0005-0000-0000-0000B4600000}"/>
    <cellStyle name="Ergebnis 3 5 5 9" xfId="36654" xr:uid="{00000000-0005-0000-0000-0000B5600000}"/>
    <cellStyle name="Ergebnis 3 5 6" xfId="5830" xr:uid="{00000000-0005-0000-0000-0000B6600000}"/>
    <cellStyle name="Ergebnis 3 5 6 10" xfId="42812" xr:uid="{00000000-0005-0000-0000-0000B7600000}"/>
    <cellStyle name="Ergebnis 3 5 6 2" xfId="11358" xr:uid="{00000000-0005-0000-0000-0000B8600000}"/>
    <cellStyle name="Ergebnis 3 5 6 3" xfId="15263" xr:uid="{00000000-0005-0000-0000-0000B9600000}"/>
    <cellStyle name="Ergebnis 3 5 6 4" xfId="19357" xr:uid="{00000000-0005-0000-0000-0000BA600000}"/>
    <cellStyle name="Ergebnis 3 5 6 5" xfId="23285" xr:uid="{00000000-0005-0000-0000-0000BB600000}"/>
    <cellStyle name="Ergebnis 3 5 6 6" xfId="27311" xr:uid="{00000000-0005-0000-0000-0000BC600000}"/>
    <cellStyle name="Ergebnis 3 5 6 7" xfId="31300" xr:uid="{00000000-0005-0000-0000-0000BD600000}"/>
    <cellStyle name="Ergebnis 3 5 6 8" xfId="35131" xr:uid="{00000000-0005-0000-0000-0000BE600000}"/>
    <cellStyle name="Ergebnis 3 5 6 9" xfId="39022" xr:uid="{00000000-0005-0000-0000-0000BF600000}"/>
    <cellStyle name="Ergebnis 3 5 7" xfId="7757" xr:uid="{00000000-0005-0000-0000-0000C0600000}"/>
    <cellStyle name="Ergebnis 3 5 8" xfId="7167" xr:uid="{00000000-0005-0000-0000-0000C1600000}"/>
    <cellStyle name="Ergebnis 3 5 9" xfId="16172" xr:uid="{00000000-0005-0000-0000-0000C2600000}"/>
    <cellStyle name="Ergebnis 3 6" xfId="2896" xr:uid="{00000000-0005-0000-0000-0000C3600000}"/>
    <cellStyle name="Ergebnis 3 6 10" xfId="28405" xr:uid="{00000000-0005-0000-0000-0000C4600000}"/>
    <cellStyle name="Ergebnis 3 6 11" xfId="32228" xr:uid="{00000000-0005-0000-0000-0000C5600000}"/>
    <cellStyle name="Ergebnis 3 6 12" xfId="36135" xr:uid="{00000000-0005-0000-0000-0000C6600000}"/>
    <cellStyle name="Ergebnis 3 6 13" xfId="39925" xr:uid="{00000000-0005-0000-0000-0000C7600000}"/>
    <cellStyle name="Ergebnis 3 6 2" xfId="5197" xr:uid="{00000000-0005-0000-0000-0000C8600000}"/>
    <cellStyle name="Ergebnis 3 6 2 10" xfId="42181" xr:uid="{00000000-0005-0000-0000-0000C9600000}"/>
    <cellStyle name="Ergebnis 3 6 2 2" xfId="10725" xr:uid="{00000000-0005-0000-0000-0000CA600000}"/>
    <cellStyle name="Ergebnis 3 6 2 3" xfId="14632" xr:uid="{00000000-0005-0000-0000-0000CB600000}"/>
    <cellStyle name="Ergebnis 3 6 2 4" xfId="18724" xr:uid="{00000000-0005-0000-0000-0000CC600000}"/>
    <cellStyle name="Ergebnis 3 6 2 5" xfId="22654" xr:uid="{00000000-0005-0000-0000-0000CD600000}"/>
    <cellStyle name="Ergebnis 3 6 2 6" xfId="26680" xr:uid="{00000000-0005-0000-0000-0000CE600000}"/>
    <cellStyle name="Ergebnis 3 6 2 7" xfId="30669" xr:uid="{00000000-0005-0000-0000-0000CF600000}"/>
    <cellStyle name="Ergebnis 3 6 2 8" xfId="34500" xr:uid="{00000000-0005-0000-0000-0000D0600000}"/>
    <cellStyle name="Ergebnis 3 6 2 9" xfId="38391" xr:uid="{00000000-0005-0000-0000-0000D1600000}"/>
    <cellStyle name="Ergebnis 3 6 3" xfId="4569" xr:uid="{00000000-0005-0000-0000-0000D2600000}"/>
    <cellStyle name="Ergebnis 3 6 3 10" xfId="41553" xr:uid="{00000000-0005-0000-0000-0000D3600000}"/>
    <cellStyle name="Ergebnis 3 6 3 2" xfId="10097" xr:uid="{00000000-0005-0000-0000-0000D4600000}"/>
    <cellStyle name="Ergebnis 3 6 3 3" xfId="14004" xr:uid="{00000000-0005-0000-0000-0000D5600000}"/>
    <cellStyle name="Ergebnis 3 6 3 4" xfId="18096" xr:uid="{00000000-0005-0000-0000-0000D6600000}"/>
    <cellStyle name="Ergebnis 3 6 3 5" xfId="22026" xr:uid="{00000000-0005-0000-0000-0000D7600000}"/>
    <cellStyle name="Ergebnis 3 6 3 6" xfId="26052" xr:uid="{00000000-0005-0000-0000-0000D8600000}"/>
    <cellStyle name="Ergebnis 3 6 3 7" xfId="30041" xr:uid="{00000000-0005-0000-0000-0000D9600000}"/>
    <cellStyle name="Ergebnis 3 6 3 8" xfId="33872" xr:uid="{00000000-0005-0000-0000-0000DA600000}"/>
    <cellStyle name="Ergebnis 3 6 3 9" xfId="37763" xr:uid="{00000000-0005-0000-0000-0000DB600000}"/>
    <cellStyle name="Ergebnis 3 6 4" xfId="6278" xr:uid="{00000000-0005-0000-0000-0000DC600000}"/>
    <cellStyle name="Ergebnis 3 6 4 10" xfId="43256" xr:uid="{00000000-0005-0000-0000-0000DD600000}"/>
    <cellStyle name="Ergebnis 3 6 4 2" xfId="11807" xr:uid="{00000000-0005-0000-0000-0000DE600000}"/>
    <cellStyle name="Ergebnis 3 6 4 3" xfId="15711" xr:uid="{00000000-0005-0000-0000-0000DF600000}"/>
    <cellStyle name="Ergebnis 3 6 4 4" xfId="19805" xr:uid="{00000000-0005-0000-0000-0000E0600000}"/>
    <cellStyle name="Ergebnis 3 6 4 5" xfId="23732" xr:uid="{00000000-0005-0000-0000-0000E1600000}"/>
    <cellStyle name="Ergebnis 3 6 4 6" xfId="27759" xr:uid="{00000000-0005-0000-0000-0000E2600000}"/>
    <cellStyle name="Ergebnis 3 6 4 7" xfId="31744" xr:uid="{00000000-0005-0000-0000-0000E3600000}"/>
    <cellStyle name="Ergebnis 3 6 4 8" xfId="35577" xr:uid="{00000000-0005-0000-0000-0000E4600000}"/>
    <cellStyle name="Ergebnis 3 6 4 9" xfId="39466" xr:uid="{00000000-0005-0000-0000-0000E5600000}"/>
    <cellStyle name="Ergebnis 3 6 5" xfId="8431" xr:uid="{00000000-0005-0000-0000-0000E6600000}"/>
    <cellStyle name="Ergebnis 3 6 6" xfId="12347" xr:uid="{00000000-0005-0000-0000-0000E7600000}"/>
    <cellStyle name="Ergebnis 3 6 7" xfId="16440" xr:uid="{00000000-0005-0000-0000-0000E8600000}"/>
    <cellStyle name="Ergebnis 3 6 8" xfId="20383" xr:uid="{00000000-0005-0000-0000-0000E9600000}"/>
    <cellStyle name="Ergebnis 3 6 9" xfId="24401" xr:uid="{00000000-0005-0000-0000-0000EA600000}"/>
    <cellStyle name="Ergebnis 3 7" xfId="3841" xr:uid="{00000000-0005-0000-0000-0000EB600000}"/>
    <cellStyle name="Ergebnis 3 7 10" xfId="40825" xr:uid="{00000000-0005-0000-0000-0000EC600000}"/>
    <cellStyle name="Ergebnis 3 7 2" xfId="9369" xr:uid="{00000000-0005-0000-0000-0000ED600000}"/>
    <cellStyle name="Ergebnis 3 7 3" xfId="13276" xr:uid="{00000000-0005-0000-0000-0000EE600000}"/>
    <cellStyle name="Ergebnis 3 7 4" xfId="17368" xr:uid="{00000000-0005-0000-0000-0000EF600000}"/>
    <cellStyle name="Ergebnis 3 7 5" xfId="21298" xr:uid="{00000000-0005-0000-0000-0000F0600000}"/>
    <cellStyle name="Ergebnis 3 7 6" xfId="25324" xr:uid="{00000000-0005-0000-0000-0000F1600000}"/>
    <cellStyle name="Ergebnis 3 7 7" xfId="29313" xr:uid="{00000000-0005-0000-0000-0000F2600000}"/>
    <cellStyle name="Ergebnis 3 7 8" xfId="33144" xr:uid="{00000000-0005-0000-0000-0000F3600000}"/>
    <cellStyle name="Ergebnis 3 7 9" xfId="37035" xr:uid="{00000000-0005-0000-0000-0000F4600000}"/>
    <cellStyle name="Ergebnis 3 8" xfId="4113" xr:uid="{00000000-0005-0000-0000-0000F5600000}"/>
    <cellStyle name="Ergebnis 3 8 10" xfId="41097" xr:uid="{00000000-0005-0000-0000-0000F6600000}"/>
    <cellStyle name="Ergebnis 3 8 2" xfId="9641" xr:uid="{00000000-0005-0000-0000-0000F7600000}"/>
    <cellStyle name="Ergebnis 3 8 3" xfId="13548" xr:uid="{00000000-0005-0000-0000-0000F8600000}"/>
    <cellStyle name="Ergebnis 3 8 4" xfId="17640" xr:uid="{00000000-0005-0000-0000-0000F9600000}"/>
    <cellStyle name="Ergebnis 3 8 5" xfId="21570" xr:uid="{00000000-0005-0000-0000-0000FA600000}"/>
    <cellStyle name="Ergebnis 3 8 6" xfId="25596" xr:uid="{00000000-0005-0000-0000-0000FB600000}"/>
    <cellStyle name="Ergebnis 3 8 7" xfId="29585" xr:uid="{00000000-0005-0000-0000-0000FC600000}"/>
    <cellStyle name="Ergebnis 3 8 8" xfId="33416" xr:uid="{00000000-0005-0000-0000-0000FD600000}"/>
    <cellStyle name="Ergebnis 3 8 9" xfId="37307" xr:uid="{00000000-0005-0000-0000-0000FE600000}"/>
    <cellStyle name="Ergebnis 3 9" xfId="3408" xr:uid="{00000000-0005-0000-0000-0000FF600000}"/>
    <cellStyle name="Ergebnis 3 9 10" xfId="40437" xr:uid="{00000000-0005-0000-0000-000000610000}"/>
    <cellStyle name="Ergebnis 3 9 2" xfId="8943" xr:uid="{00000000-0005-0000-0000-000001610000}"/>
    <cellStyle name="Ergebnis 3 9 3" xfId="12859" xr:uid="{00000000-0005-0000-0000-000002610000}"/>
    <cellStyle name="Ergebnis 3 9 4" xfId="16952" xr:uid="{00000000-0005-0000-0000-000003610000}"/>
    <cellStyle name="Ergebnis 3 9 5" xfId="20895" xr:uid="{00000000-0005-0000-0000-000004610000}"/>
    <cellStyle name="Ergebnis 3 9 6" xfId="24913" xr:uid="{00000000-0005-0000-0000-000005610000}"/>
    <cellStyle name="Ergebnis 3 9 7" xfId="28917" xr:uid="{00000000-0005-0000-0000-000006610000}"/>
    <cellStyle name="Ergebnis 3 9 8" xfId="32740" xr:uid="{00000000-0005-0000-0000-000007610000}"/>
    <cellStyle name="Ergebnis 3 9 9" xfId="36647" xr:uid="{00000000-0005-0000-0000-000008610000}"/>
    <cellStyle name="Ergebnis 4" xfId="454" xr:uid="{00000000-0005-0000-0000-000009610000}"/>
    <cellStyle name="Ergebnis 4 10" xfId="6745" xr:uid="{00000000-0005-0000-0000-00000A610000}"/>
    <cellStyle name="Ergebnis 4 11" xfId="20052" xr:uid="{00000000-0005-0000-0000-00000B610000}"/>
    <cellStyle name="Ergebnis 4 2" xfId="455" xr:uid="{00000000-0005-0000-0000-00000C610000}"/>
    <cellStyle name="Ergebnis 4 2 10" xfId="20051" xr:uid="{00000000-0005-0000-0000-00000D610000}"/>
    <cellStyle name="Ergebnis 4 2 2" xfId="2905" xr:uid="{00000000-0005-0000-0000-00000E610000}"/>
    <cellStyle name="Ergebnis 4 2 2 10" xfId="28414" xr:uid="{00000000-0005-0000-0000-00000F610000}"/>
    <cellStyle name="Ergebnis 4 2 2 11" xfId="32237" xr:uid="{00000000-0005-0000-0000-000010610000}"/>
    <cellStyle name="Ergebnis 4 2 2 12" xfId="36144" xr:uid="{00000000-0005-0000-0000-000011610000}"/>
    <cellStyle name="Ergebnis 4 2 2 13" xfId="39934" xr:uid="{00000000-0005-0000-0000-000012610000}"/>
    <cellStyle name="Ergebnis 4 2 2 2" xfId="5206" xr:uid="{00000000-0005-0000-0000-000013610000}"/>
    <cellStyle name="Ergebnis 4 2 2 2 10" xfId="42190" xr:uid="{00000000-0005-0000-0000-000014610000}"/>
    <cellStyle name="Ergebnis 4 2 2 2 2" xfId="10734" xr:uid="{00000000-0005-0000-0000-000015610000}"/>
    <cellStyle name="Ergebnis 4 2 2 2 3" xfId="14641" xr:uid="{00000000-0005-0000-0000-000016610000}"/>
    <cellStyle name="Ergebnis 4 2 2 2 4" xfId="18733" xr:uid="{00000000-0005-0000-0000-000017610000}"/>
    <cellStyle name="Ergebnis 4 2 2 2 5" xfId="22663" xr:uid="{00000000-0005-0000-0000-000018610000}"/>
    <cellStyle name="Ergebnis 4 2 2 2 6" xfId="26689" xr:uid="{00000000-0005-0000-0000-000019610000}"/>
    <cellStyle name="Ergebnis 4 2 2 2 7" xfId="30678" xr:uid="{00000000-0005-0000-0000-00001A610000}"/>
    <cellStyle name="Ergebnis 4 2 2 2 8" xfId="34509" xr:uid="{00000000-0005-0000-0000-00001B610000}"/>
    <cellStyle name="Ergebnis 4 2 2 2 9" xfId="38400" xr:uid="{00000000-0005-0000-0000-00001C610000}"/>
    <cellStyle name="Ergebnis 4 2 2 3" xfId="4578" xr:uid="{00000000-0005-0000-0000-00001D610000}"/>
    <cellStyle name="Ergebnis 4 2 2 3 10" xfId="41562" xr:uid="{00000000-0005-0000-0000-00001E610000}"/>
    <cellStyle name="Ergebnis 4 2 2 3 2" xfId="10106" xr:uid="{00000000-0005-0000-0000-00001F610000}"/>
    <cellStyle name="Ergebnis 4 2 2 3 3" xfId="14013" xr:uid="{00000000-0005-0000-0000-000020610000}"/>
    <cellStyle name="Ergebnis 4 2 2 3 4" xfId="18105" xr:uid="{00000000-0005-0000-0000-000021610000}"/>
    <cellStyle name="Ergebnis 4 2 2 3 5" xfId="22035" xr:uid="{00000000-0005-0000-0000-000022610000}"/>
    <cellStyle name="Ergebnis 4 2 2 3 6" xfId="26061" xr:uid="{00000000-0005-0000-0000-000023610000}"/>
    <cellStyle name="Ergebnis 4 2 2 3 7" xfId="30050" xr:uid="{00000000-0005-0000-0000-000024610000}"/>
    <cellStyle name="Ergebnis 4 2 2 3 8" xfId="33881" xr:uid="{00000000-0005-0000-0000-000025610000}"/>
    <cellStyle name="Ergebnis 4 2 2 3 9" xfId="37772" xr:uid="{00000000-0005-0000-0000-000026610000}"/>
    <cellStyle name="Ergebnis 4 2 2 4" xfId="6287" xr:uid="{00000000-0005-0000-0000-000027610000}"/>
    <cellStyle name="Ergebnis 4 2 2 4 10" xfId="43265" xr:uid="{00000000-0005-0000-0000-000028610000}"/>
    <cellStyle name="Ergebnis 4 2 2 4 2" xfId="11816" xr:uid="{00000000-0005-0000-0000-000029610000}"/>
    <cellStyle name="Ergebnis 4 2 2 4 3" xfId="15720" xr:uid="{00000000-0005-0000-0000-00002A610000}"/>
    <cellStyle name="Ergebnis 4 2 2 4 4" xfId="19814" xr:uid="{00000000-0005-0000-0000-00002B610000}"/>
    <cellStyle name="Ergebnis 4 2 2 4 5" xfId="23741" xr:uid="{00000000-0005-0000-0000-00002C610000}"/>
    <cellStyle name="Ergebnis 4 2 2 4 6" xfId="27768" xr:uid="{00000000-0005-0000-0000-00002D610000}"/>
    <cellStyle name="Ergebnis 4 2 2 4 7" xfId="31753" xr:uid="{00000000-0005-0000-0000-00002E610000}"/>
    <cellStyle name="Ergebnis 4 2 2 4 8" xfId="35586" xr:uid="{00000000-0005-0000-0000-00002F610000}"/>
    <cellStyle name="Ergebnis 4 2 2 4 9" xfId="39475" xr:uid="{00000000-0005-0000-0000-000030610000}"/>
    <cellStyle name="Ergebnis 4 2 2 5" xfId="8440" xr:uid="{00000000-0005-0000-0000-000031610000}"/>
    <cellStyle name="Ergebnis 4 2 2 6" xfId="12356" xr:uid="{00000000-0005-0000-0000-000032610000}"/>
    <cellStyle name="Ergebnis 4 2 2 7" xfId="16449" xr:uid="{00000000-0005-0000-0000-000033610000}"/>
    <cellStyle name="Ergebnis 4 2 2 8" xfId="20392" xr:uid="{00000000-0005-0000-0000-000034610000}"/>
    <cellStyle name="Ergebnis 4 2 2 9" xfId="24410" xr:uid="{00000000-0005-0000-0000-000035610000}"/>
    <cellStyle name="Ergebnis 4 2 3" xfId="3850" xr:uid="{00000000-0005-0000-0000-000036610000}"/>
    <cellStyle name="Ergebnis 4 2 3 10" xfId="40834" xr:uid="{00000000-0005-0000-0000-000037610000}"/>
    <cellStyle name="Ergebnis 4 2 3 2" xfId="9378" xr:uid="{00000000-0005-0000-0000-000038610000}"/>
    <cellStyle name="Ergebnis 4 2 3 3" xfId="13285" xr:uid="{00000000-0005-0000-0000-000039610000}"/>
    <cellStyle name="Ergebnis 4 2 3 4" xfId="17377" xr:uid="{00000000-0005-0000-0000-00003A610000}"/>
    <cellStyle name="Ergebnis 4 2 3 5" xfId="21307" xr:uid="{00000000-0005-0000-0000-00003B610000}"/>
    <cellStyle name="Ergebnis 4 2 3 6" xfId="25333" xr:uid="{00000000-0005-0000-0000-00003C610000}"/>
    <cellStyle name="Ergebnis 4 2 3 7" xfId="29322" xr:uid="{00000000-0005-0000-0000-00003D610000}"/>
    <cellStyle name="Ergebnis 4 2 3 8" xfId="33153" xr:uid="{00000000-0005-0000-0000-00003E610000}"/>
    <cellStyle name="Ergebnis 4 2 3 9" xfId="37044" xr:uid="{00000000-0005-0000-0000-00003F610000}"/>
    <cellStyle name="Ergebnis 4 2 4" xfId="4104" xr:uid="{00000000-0005-0000-0000-000040610000}"/>
    <cellStyle name="Ergebnis 4 2 4 10" xfId="41088" xr:uid="{00000000-0005-0000-0000-000041610000}"/>
    <cellStyle name="Ergebnis 4 2 4 2" xfId="9632" xr:uid="{00000000-0005-0000-0000-000042610000}"/>
    <cellStyle name="Ergebnis 4 2 4 3" xfId="13539" xr:uid="{00000000-0005-0000-0000-000043610000}"/>
    <cellStyle name="Ergebnis 4 2 4 4" xfId="17631" xr:uid="{00000000-0005-0000-0000-000044610000}"/>
    <cellStyle name="Ergebnis 4 2 4 5" xfId="21561" xr:uid="{00000000-0005-0000-0000-000045610000}"/>
    <cellStyle name="Ergebnis 4 2 4 6" xfId="25587" xr:uid="{00000000-0005-0000-0000-000046610000}"/>
    <cellStyle name="Ergebnis 4 2 4 7" xfId="29576" xr:uid="{00000000-0005-0000-0000-000047610000}"/>
    <cellStyle name="Ergebnis 4 2 4 8" xfId="33407" xr:uid="{00000000-0005-0000-0000-000048610000}"/>
    <cellStyle name="Ergebnis 4 2 4 9" xfId="37298" xr:uid="{00000000-0005-0000-0000-000049610000}"/>
    <cellStyle name="Ergebnis 4 2 5" xfId="3417" xr:uid="{00000000-0005-0000-0000-00004A610000}"/>
    <cellStyle name="Ergebnis 4 2 5 10" xfId="40446" xr:uid="{00000000-0005-0000-0000-00004B610000}"/>
    <cellStyle name="Ergebnis 4 2 5 2" xfId="8952" xr:uid="{00000000-0005-0000-0000-00004C610000}"/>
    <cellStyle name="Ergebnis 4 2 5 3" xfId="12868" xr:uid="{00000000-0005-0000-0000-00004D610000}"/>
    <cellStyle name="Ergebnis 4 2 5 4" xfId="16961" xr:uid="{00000000-0005-0000-0000-00004E610000}"/>
    <cellStyle name="Ergebnis 4 2 5 5" xfId="20904" xr:uid="{00000000-0005-0000-0000-00004F610000}"/>
    <cellStyle name="Ergebnis 4 2 5 6" xfId="24922" xr:uid="{00000000-0005-0000-0000-000050610000}"/>
    <cellStyle name="Ergebnis 4 2 5 7" xfId="28926" xr:uid="{00000000-0005-0000-0000-000051610000}"/>
    <cellStyle name="Ergebnis 4 2 5 8" xfId="32749" xr:uid="{00000000-0005-0000-0000-000052610000}"/>
    <cellStyle name="Ergebnis 4 2 5 9" xfId="36656" xr:uid="{00000000-0005-0000-0000-000053610000}"/>
    <cellStyle name="Ergebnis 4 2 6" xfId="5832" xr:uid="{00000000-0005-0000-0000-000054610000}"/>
    <cellStyle name="Ergebnis 4 2 6 10" xfId="42814" xr:uid="{00000000-0005-0000-0000-000055610000}"/>
    <cellStyle name="Ergebnis 4 2 6 2" xfId="11360" xr:uid="{00000000-0005-0000-0000-000056610000}"/>
    <cellStyle name="Ergebnis 4 2 6 3" xfId="15265" xr:uid="{00000000-0005-0000-0000-000057610000}"/>
    <cellStyle name="Ergebnis 4 2 6 4" xfId="19359" xr:uid="{00000000-0005-0000-0000-000058610000}"/>
    <cellStyle name="Ergebnis 4 2 6 5" xfId="23287" xr:uid="{00000000-0005-0000-0000-000059610000}"/>
    <cellStyle name="Ergebnis 4 2 6 6" xfId="27313" xr:uid="{00000000-0005-0000-0000-00005A610000}"/>
    <cellStyle name="Ergebnis 4 2 6 7" xfId="31302" xr:uid="{00000000-0005-0000-0000-00005B610000}"/>
    <cellStyle name="Ergebnis 4 2 6 8" xfId="35133" xr:uid="{00000000-0005-0000-0000-00005C610000}"/>
    <cellStyle name="Ergebnis 4 2 6 9" xfId="39024" xr:uid="{00000000-0005-0000-0000-00005D610000}"/>
    <cellStyle name="Ergebnis 4 2 7" xfId="7755" xr:uid="{00000000-0005-0000-0000-00005E610000}"/>
    <cellStyle name="Ergebnis 4 2 8" xfId="7166" xr:uid="{00000000-0005-0000-0000-00005F610000}"/>
    <cellStyle name="Ergebnis 4 2 9" xfId="6746" xr:uid="{00000000-0005-0000-0000-000060610000}"/>
    <cellStyle name="Ergebnis 4 3" xfId="2904" xr:uid="{00000000-0005-0000-0000-000061610000}"/>
    <cellStyle name="Ergebnis 4 3 10" xfId="28413" xr:uid="{00000000-0005-0000-0000-000062610000}"/>
    <cellStyle name="Ergebnis 4 3 11" xfId="32236" xr:uid="{00000000-0005-0000-0000-000063610000}"/>
    <cellStyle name="Ergebnis 4 3 12" xfId="36143" xr:uid="{00000000-0005-0000-0000-000064610000}"/>
    <cellStyle name="Ergebnis 4 3 13" xfId="39933" xr:uid="{00000000-0005-0000-0000-000065610000}"/>
    <cellStyle name="Ergebnis 4 3 2" xfId="5205" xr:uid="{00000000-0005-0000-0000-000066610000}"/>
    <cellStyle name="Ergebnis 4 3 2 10" xfId="42189" xr:uid="{00000000-0005-0000-0000-000067610000}"/>
    <cellStyle name="Ergebnis 4 3 2 2" xfId="10733" xr:uid="{00000000-0005-0000-0000-000068610000}"/>
    <cellStyle name="Ergebnis 4 3 2 3" xfId="14640" xr:uid="{00000000-0005-0000-0000-000069610000}"/>
    <cellStyle name="Ergebnis 4 3 2 4" xfId="18732" xr:uid="{00000000-0005-0000-0000-00006A610000}"/>
    <cellStyle name="Ergebnis 4 3 2 5" xfId="22662" xr:uid="{00000000-0005-0000-0000-00006B610000}"/>
    <cellStyle name="Ergebnis 4 3 2 6" xfId="26688" xr:uid="{00000000-0005-0000-0000-00006C610000}"/>
    <cellStyle name="Ergebnis 4 3 2 7" xfId="30677" xr:uid="{00000000-0005-0000-0000-00006D610000}"/>
    <cellStyle name="Ergebnis 4 3 2 8" xfId="34508" xr:uid="{00000000-0005-0000-0000-00006E610000}"/>
    <cellStyle name="Ergebnis 4 3 2 9" xfId="38399" xr:uid="{00000000-0005-0000-0000-00006F610000}"/>
    <cellStyle name="Ergebnis 4 3 3" xfId="4577" xr:uid="{00000000-0005-0000-0000-000070610000}"/>
    <cellStyle name="Ergebnis 4 3 3 10" xfId="41561" xr:uid="{00000000-0005-0000-0000-000071610000}"/>
    <cellStyle name="Ergebnis 4 3 3 2" xfId="10105" xr:uid="{00000000-0005-0000-0000-000072610000}"/>
    <cellStyle name="Ergebnis 4 3 3 3" xfId="14012" xr:uid="{00000000-0005-0000-0000-000073610000}"/>
    <cellStyle name="Ergebnis 4 3 3 4" xfId="18104" xr:uid="{00000000-0005-0000-0000-000074610000}"/>
    <cellStyle name="Ergebnis 4 3 3 5" xfId="22034" xr:uid="{00000000-0005-0000-0000-000075610000}"/>
    <cellStyle name="Ergebnis 4 3 3 6" xfId="26060" xr:uid="{00000000-0005-0000-0000-000076610000}"/>
    <cellStyle name="Ergebnis 4 3 3 7" xfId="30049" xr:uid="{00000000-0005-0000-0000-000077610000}"/>
    <cellStyle name="Ergebnis 4 3 3 8" xfId="33880" xr:uid="{00000000-0005-0000-0000-000078610000}"/>
    <cellStyle name="Ergebnis 4 3 3 9" xfId="37771" xr:uid="{00000000-0005-0000-0000-000079610000}"/>
    <cellStyle name="Ergebnis 4 3 4" xfId="6286" xr:uid="{00000000-0005-0000-0000-00007A610000}"/>
    <cellStyle name="Ergebnis 4 3 4 10" xfId="43264" xr:uid="{00000000-0005-0000-0000-00007B610000}"/>
    <cellStyle name="Ergebnis 4 3 4 2" xfId="11815" xr:uid="{00000000-0005-0000-0000-00007C610000}"/>
    <cellStyle name="Ergebnis 4 3 4 3" xfId="15719" xr:uid="{00000000-0005-0000-0000-00007D610000}"/>
    <cellStyle name="Ergebnis 4 3 4 4" xfId="19813" xr:uid="{00000000-0005-0000-0000-00007E610000}"/>
    <cellStyle name="Ergebnis 4 3 4 5" xfId="23740" xr:uid="{00000000-0005-0000-0000-00007F610000}"/>
    <cellStyle name="Ergebnis 4 3 4 6" xfId="27767" xr:uid="{00000000-0005-0000-0000-000080610000}"/>
    <cellStyle name="Ergebnis 4 3 4 7" xfId="31752" xr:uid="{00000000-0005-0000-0000-000081610000}"/>
    <cellStyle name="Ergebnis 4 3 4 8" xfId="35585" xr:uid="{00000000-0005-0000-0000-000082610000}"/>
    <cellStyle name="Ergebnis 4 3 4 9" xfId="39474" xr:uid="{00000000-0005-0000-0000-000083610000}"/>
    <cellStyle name="Ergebnis 4 3 5" xfId="8439" xr:uid="{00000000-0005-0000-0000-000084610000}"/>
    <cellStyle name="Ergebnis 4 3 6" xfId="12355" xr:uid="{00000000-0005-0000-0000-000085610000}"/>
    <cellStyle name="Ergebnis 4 3 7" xfId="16448" xr:uid="{00000000-0005-0000-0000-000086610000}"/>
    <cellStyle name="Ergebnis 4 3 8" xfId="20391" xr:uid="{00000000-0005-0000-0000-000087610000}"/>
    <cellStyle name="Ergebnis 4 3 9" xfId="24409" xr:uid="{00000000-0005-0000-0000-000088610000}"/>
    <cellStyle name="Ergebnis 4 4" xfId="3849" xr:uid="{00000000-0005-0000-0000-000089610000}"/>
    <cellStyle name="Ergebnis 4 4 10" xfId="40833" xr:uid="{00000000-0005-0000-0000-00008A610000}"/>
    <cellStyle name="Ergebnis 4 4 2" xfId="9377" xr:uid="{00000000-0005-0000-0000-00008B610000}"/>
    <cellStyle name="Ergebnis 4 4 3" xfId="13284" xr:uid="{00000000-0005-0000-0000-00008C610000}"/>
    <cellStyle name="Ergebnis 4 4 4" xfId="17376" xr:uid="{00000000-0005-0000-0000-00008D610000}"/>
    <cellStyle name="Ergebnis 4 4 5" xfId="21306" xr:uid="{00000000-0005-0000-0000-00008E610000}"/>
    <cellStyle name="Ergebnis 4 4 6" xfId="25332" xr:uid="{00000000-0005-0000-0000-00008F610000}"/>
    <cellStyle name="Ergebnis 4 4 7" xfId="29321" xr:uid="{00000000-0005-0000-0000-000090610000}"/>
    <cellStyle name="Ergebnis 4 4 8" xfId="33152" xr:uid="{00000000-0005-0000-0000-000091610000}"/>
    <cellStyle name="Ergebnis 4 4 9" xfId="37043" xr:uid="{00000000-0005-0000-0000-000092610000}"/>
    <cellStyle name="Ergebnis 4 5" xfId="4105" xr:uid="{00000000-0005-0000-0000-000093610000}"/>
    <cellStyle name="Ergebnis 4 5 10" xfId="41089" xr:uid="{00000000-0005-0000-0000-000094610000}"/>
    <cellStyle name="Ergebnis 4 5 2" xfId="9633" xr:uid="{00000000-0005-0000-0000-000095610000}"/>
    <cellStyle name="Ergebnis 4 5 3" xfId="13540" xr:uid="{00000000-0005-0000-0000-000096610000}"/>
    <cellStyle name="Ergebnis 4 5 4" xfId="17632" xr:uid="{00000000-0005-0000-0000-000097610000}"/>
    <cellStyle name="Ergebnis 4 5 5" xfId="21562" xr:uid="{00000000-0005-0000-0000-000098610000}"/>
    <cellStyle name="Ergebnis 4 5 6" xfId="25588" xr:uid="{00000000-0005-0000-0000-000099610000}"/>
    <cellStyle name="Ergebnis 4 5 7" xfId="29577" xr:uid="{00000000-0005-0000-0000-00009A610000}"/>
    <cellStyle name="Ergebnis 4 5 8" xfId="33408" xr:uid="{00000000-0005-0000-0000-00009B610000}"/>
    <cellStyle name="Ergebnis 4 5 9" xfId="37299" xr:uid="{00000000-0005-0000-0000-00009C610000}"/>
    <cellStyle name="Ergebnis 4 6" xfId="3416" xr:uid="{00000000-0005-0000-0000-00009D610000}"/>
    <cellStyle name="Ergebnis 4 6 10" xfId="40445" xr:uid="{00000000-0005-0000-0000-00009E610000}"/>
    <cellStyle name="Ergebnis 4 6 2" xfId="8951" xr:uid="{00000000-0005-0000-0000-00009F610000}"/>
    <cellStyle name="Ergebnis 4 6 3" xfId="12867" xr:uid="{00000000-0005-0000-0000-0000A0610000}"/>
    <cellStyle name="Ergebnis 4 6 4" xfId="16960" xr:uid="{00000000-0005-0000-0000-0000A1610000}"/>
    <cellStyle name="Ergebnis 4 6 5" xfId="20903" xr:uid="{00000000-0005-0000-0000-0000A2610000}"/>
    <cellStyle name="Ergebnis 4 6 6" xfId="24921" xr:uid="{00000000-0005-0000-0000-0000A3610000}"/>
    <cellStyle name="Ergebnis 4 6 7" xfId="28925" xr:uid="{00000000-0005-0000-0000-0000A4610000}"/>
    <cellStyle name="Ergebnis 4 6 8" xfId="32748" xr:uid="{00000000-0005-0000-0000-0000A5610000}"/>
    <cellStyle name="Ergebnis 4 6 9" xfId="36655" xr:uid="{00000000-0005-0000-0000-0000A6610000}"/>
    <cellStyle name="Ergebnis 4 7" xfId="5831" xr:uid="{00000000-0005-0000-0000-0000A7610000}"/>
    <cellStyle name="Ergebnis 4 7 10" xfId="42813" xr:uid="{00000000-0005-0000-0000-0000A8610000}"/>
    <cellStyle name="Ergebnis 4 7 2" xfId="11359" xr:uid="{00000000-0005-0000-0000-0000A9610000}"/>
    <cellStyle name="Ergebnis 4 7 3" xfId="15264" xr:uid="{00000000-0005-0000-0000-0000AA610000}"/>
    <cellStyle name="Ergebnis 4 7 4" xfId="19358" xr:uid="{00000000-0005-0000-0000-0000AB610000}"/>
    <cellStyle name="Ergebnis 4 7 5" xfId="23286" xr:uid="{00000000-0005-0000-0000-0000AC610000}"/>
    <cellStyle name="Ergebnis 4 7 6" xfId="27312" xr:uid="{00000000-0005-0000-0000-0000AD610000}"/>
    <cellStyle name="Ergebnis 4 7 7" xfId="31301" xr:uid="{00000000-0005-0000-0000-0000AE610000}"/>
    <cellStyle name="Ergebnis 4 7 8" xfId="35132" xr:uid="{00000000-0005-0000-0000-0000AF610000}"/>
    <cellStyle name="Ergebnis 4 7 9" xfId="39023" xr:uid="{00000000-0005-0000-0000-0000B0610000}"/>
    <cellStyle name="Ergebnis 4 8" xfId="7756" xr:uid="{00000000-0005-0000-0000-0000B1610000}"/>
    <cellStyle name="Ergebnis 4 9" xfId="12048" xr:uid="{00000000-0005-0000-0000-0000B2610000}"/>
    <cellStyle name="Ergebnis 5" xfId="456" xr:uid="{00000000-0005-0000-0000-0000B3610000}"/>
    <cellStyle name="Ergebnis 5 10" xfId="6747" xr:uid="{00000000-0005-0000-0000-0000B4610000}"/>
    <cellStyle name="Ergebnis 5 11" xfId="20050" xr:uid="{00000000-0005-0000-0000-0000B5610000}"/>
    <cellStyle name="Ergebnis 5 2" xfId="457" xr:uid="{00000000-0005-0000-0000-0000B6610000}"/>
    <cellStyle name="Ergebnis 5 2 10" xfId="20049" xr:uid="{00000000-0005-0000-0000-0000B7610000}"/>
    <cellStyle name="Ergebnis 5 2 2" xfId="2907" xr:uid="{00000000-0005-0000-0000-0000B8610000}"/>
    <cellStyle name="Ergebnis 5 2 2 10" xfId="28416" xr:uid="{00000000-0005-0000-0000-0000B9610000}"/>
    <cellStyle name="Ergebnis 5 2 2 11" xfId="32239" xr:uid="{00000000-0005-0000-0000-0000BA610000}"/>
    <cellStyle name="Ergebnis 5 2 2 12" xfId="36146" xr:uid="{00000000-0005-0000-0000-0000BB610000}"/>
    <cellStyle name="Ergebnis 5 2 2 13" xfId="39936" xr:uid="{00000000-0005-0000-0000-0000BC610000}"/>
    <cellStyle name="Ergebnis 5 2 2 2" xfId="5208" xr:uid="{00000000-0005-0000-0000-0000BD610000}"/>
    <cellStyle name="Ergebnis 5 2 2 2 10" xfId="42192" xr:uid="{00000000-0005-0000-0000-0000BE610000}"/>
    <cellStyle name="Ergebnis 5 2 2 2 2" xfId="10736" xr:uid="{00000000-0005-0000-0000-0000BF610000}"/>
    <cellStyle name="Ergebnis 5 2 2 2 3" xfId="14643" xr:uid="{00000000-0005-0000-0000-0000C0610000}"/>
    <cellStyle name="Ergebnis 5 2 2 2 4" xfId="18735" xr:uid="{00000000-0005-0000-0000-0000C1610000}"/>
    <cellStyle name="Ergebnis 5 2 2 2 5" xfId="22665" xr:uid="{00000000-0005-0000-0000-0000C2610000}"/>
    <cellStyle name="Ergebnis 5 2 2 2 6" xfId="26691" xr:uid="{00000000-0005-0000-0000-0000C3610000}"/>
    <cellStyle name="Ergebnis 5 2 2 2 7" xfId="30680" xr:uid="{00000000-0005-0000-0000-0000C4610000}"/>
    <cellStyle name="Ergebnis 5 2 2 2 8" xfId="34511" xr:uid="{00000000-0005-0000-0000-0000C5610000}"/>
    <cellStyle name="Ergebnis 5 2 2 2 9" xfId="38402" xr:uid="{00000000-0005-0000-0000-0000C6610000}"/>
    <cellStyle name="Ergebnis 5 2 2 3" xfId="4580" xr:uid="{00000000-0005-0000-0000-0000C7610000}"/>
    <cellStyle name="Ergebnis 5 2 2 3 10" xfId="41564" xr:uid="{00000000-0005-0000-0000-0000C8610000}"/>
    <cellStyle name="Ergebnis 5 2 2 3 2" xfId="10108" xr:uid="{00000000-0005-0000-0000-0000C9610000}"/>
    <cellStyle name="Ergebnis 5 2 2 3 3" xfId="14015" xr:uid="{00000000-0005-0000-0000-0000CA610000}"/>
    <cellStyle name="Ergebnis 5 2 2 3 4" xfId="18107" xr:uid="{00000000-0005-0000-0000-0000CB610000}"/>
    <cellStyle name="Ergebnis 5 2 2 3 5" xfId="22037" xr:uid="{00000000-0005-0000-0000-0000CC610000}"/>
    <cellStyle name="Ergebnis 5 2 2 3 6" xfId="26063" xr:uid="{00000000-0005-0000-0000-0000CD610000}"/>
    <cellStyle name="Ergebnis 5 2 2 3 7" xfId="30052" xr:uid="{00000000-0005-0000-0000-0000CE610000}"/>
    <cellStyle name="Ergebnis 5 2 2 3 8" xfId="33883" xr:uid="{00000000-0005-0000-0000-0000CF610000}"/>
    <cellStyle name="Ergebnis 5 2 2 3 9" xfId="37774" xr:uid="{00000000-0005-0000-0000-0000D0610000}"/>
    <cellStyle name="Ergebnis 5 2 2 4" xfId="6289" xr:uid="{00000000-0005-0000-0000-0000D1610000}"/>
    <cellStyle name="Ergebnis 5 2 2 4 10" xfId="43267" xr:uid="{00000000-0005-0000-0000-0000D2610000}"/>
    <cellStyle name="Ergebnis 5 2 2 4 2" xfId="11818" xr:uid="{00000000-0005-0000-0000-0000D3610000}"/>
    <cellStyle name="Ergebnis 5 2 2 4 3" xfId="15722" xr:uid="{00000000-0005-0000-0000-0000D4610000}"/>
    <cellStyle name="Ergebnis 5 2 2 4 4" xfId="19816" xr:uid="{00000000-0005-0000-0000-0000D5610000}"/>
    <cellStyle name="Ergebnis 5 2 2 4 5" xfId="23743" xr:uid="{00000000-0005-0000-0000-0000D6610000}"/>
    <cellStyle name="Ergebnis 5 2 2 4 6" xfId="27770" xr:uid="{00000000-0005-0000-0000-0000D7610000}"/>
    <cellStyle name="Ergebnis 5 2 2 4 7" xfId="31755" xr:uid="{00000000-0005-0000-0000-0000D8610000}"/>
    <cellStyle name="Ergebnis 5 2 2 4 8" xfId="35588" xr:uid="{00000000-0005-0000-0000-0000D9610000}"/>
    <cellStyle name="Ergebnis 5 2 2 4 9" xfId="39477" xr:uid="{00000000-0005-0000-0000-0000DA610000}"/>
    <cellStyle name="Ergebnis 5 2 2 5" xfId="8442" xr:uid="{00000000-0005-0000-0000-0000DB610000}"/>
    <cellStyle name="Ergebnis 5 2 2 6" xfId="12358" xr:uid="{00000000-0005-0000-0000-0000DC610000}"/>
    <cellStyle name="Ergebnis 5 2 2 7" xfId="16451" xr:uid="{00000000-0005-0000-0000-0000DD610000}"/>
    <cellStyle name="Ergebnis 5 2 2 8" xfId="20394" xr:uid="{00000000-0005-0000-0000-0000DE610000}"/>
    <cellStyle name="Ergebnis 5 2 2 9" xfId="24412" xr:uid="{00000000-0005-0000-0000-0000DF610000}"/>
    <cellStyle name="Ergebnis 5 2 3" xfId="3852" xr:uid="{00000000-0005-0000-0000-0000E0610000}"/>
    <cellStyle name="Ergebnis 5 2 3 10" xfId="40836" xr:uid="{00000000-0005-0000-0000-0000E1610000}"/>
    <cellStyle name="Ergebnis 5 2 3 2" xfId="9380" xr:uid="{00000000-0005-0000-0000-0000E2610000}"/>
    <cellStyle name="Ergebnis 5 2 3 3" xfId="13287" xr:uid="{00000000-0005-0000-0000-0000E3610000}"/>
    <cellStyle name="Ergebnis 5 2 3 4" xfId="17379" xr:uid="{00000000-0005-0000-0000-0000E4610000}"/>
    <cellStyle name="Ergebnis 5 2 3 5" xfId="21309" xr:uid="{00000000-0005-0000-0000-0000E5610000}"/>
    <cellStyle name="Ergebnis 5 2 3 6" xfId="25335" xr:uid="{00000000-0005-0000-0000-0000E6610000}"/>
    <cellStyle name="Ergebnis 5 2 3 7" xfId="29324" xr:uid="{00000000-0005-0000-0000-0000E7610000}"/>
    <cellStyle name="Ergebnis 5 2 3 8" xfId="33155" xr:uid="{00000000-0005-0000-0000-0000E8610000}"/>
    <cellStyle name="Ergebnis 5 2 3 9" xfId="37046" xr:uid="{00000000-0005-0000-0000-0000E9610000}"/>
    <cellStyle name="Ergebnis 5 2 4" xfId="4102" xr:uid="{00000000-0005-0000-0000-0000EA610000}"/>
    <cellStyle name="Ergebnis 5 2 4 10" xfId="41086" xr:uid="{00000000-0005-0000-0000-0000EB610000}"/>
    <cellStyle name="Ergebnis 5 2 4 2" xfId="9630" xr:uid="{00000000-0005-0000-0000-0000EC610000}"/>
    <cellStyle name="Ergebnis 5 2 4 3" xfId="13537" xr:uid="{00000000-0005-0000-0000-0000ED610000}"/>
    <cellStyle name="Ergebnis 5 2 4 4" xfId="17629" xr:uid="{00000000-0005-0000-0000-0000EE610000}"/>
    <cellStyle name="Ergebnis 5 2 4 5" xfId="21559" xr:uid="{00000000-0005-0000-0000-0000EF610000}"/>
    <cellStyle name="Ergebnis 5 2 4 6" xfId="25585" xr:uid="{00000000-0005-0000-0000-0000F0610000}"/>
    <cellStyle name="Ergebnis 5 2 4 7" xfId="29574" xr:uid="{00000000-0005-0000-0000-0000F1610000}"/>
    <cellStyle name="Ergebnis 5 2 4 8" xfId="33405" xr:uid="{00000000-0005-0000-0000-0000F2610000}"/>
    <cellStyle name="Ergebnis 5 2 4 9" xfId="37296" xr:uid="{00000000-0005-0000-0000-0000F3610000}"/>
    <cellStyle name="Ergebnis 5 2 5" xfId="3419" xr:uid="{00000000-0005-0000-0000-0000F4610000}"/>
    <cellStyle name="Ergebnis 5 2 5 10" xfId="40448" xr:uid="{00000000-0005-0000-0000-0000F5610000}"/>
    <cellStyle name="Ergebnis 5 2 5 2" xfId="8954" xr:uid="{00000000-0005-0000-0000-0000F6610000}"/>
    <cellStyle name="Ergebnis 5 2 5 3" xfId="12870" xr:uid="{00000000-0005-0000-0000-0000F7610000}"/>
    <cellStyle name="Ergebnis 5 2 5 4" xfId="16963" xr:uid="{00000000-0005-0000-0000-0000F8610000}"/>
    <cellStyle name="Ergebnis 5 2 5 5" xfId="20906" xr:uid="{00000000-0005-0000-0000-0000F9610000}"/>
    <cellStyle name="Ergebnis 5 2 5 6" xfId="24924" xr:uid="{00000000-0005-0000-0000-0000FA610000}"/>
    <cellStyle name="Ergebnis 5 2 5 7" xfId="28928" xr:uid="{00000000-0005-0000-0000-0000FB610000}"/>
    <cellStyle name="Ergebnis 5 2 5 8" xfId="32751" xr:uid="{00000000-0005-0000-0000-0000FC610000}"/>
    <cellStyle name="Ergebnis 5 2 5 9" xfId="36658" xr:uid="{00000000-0005-0000-0000-0000FD610000}"/>
    <cellStyle name="Ergebnis 5 2 6" xfId="5834" xr:uid="{00000000-0005-0000-0000-0000FE610000}"/>
    <cellStyle name="Ergebnis 5 2 6 10" xfId="42816" xr:uid="{00000000-0005-0000-0000-0000FF610000}"/>
    <cellStyle name="Ergebnis 5 2 6 2" xfId="11362" xr:uid="{00000000-0005-0000-0000-000000620000}"/>
    <cellStyle name="Ergebnis 5 2 6 3" xfId="15267" xr:uid="{00000000-0005-0000-0000-000001620000}"/>
    <cellStyle name="Ergebnis 5 2 6 4" xfId="19361" xr:uid="{00000000-0005-0000-0000-000002620000}"/>
    <cellStyle name="Ergebnis 5 2 6 5" xfId="23289" xr:uid="{00000000-0005-0000-0000-000003620000}"/>
    <cellStyle name="Ergebnis 5 2 6 6" xfId="27315" xr:uid="{00000000-0005-0000-0000-000004620000}"/>
    <cellStyle name="Ergebnis 5 2 6 7" xfId="31304" xr:uid="{00000000-0005-0000-0000-000005620000}"/>
    <cellStyle name="Ergebnis 5 2 6 8" xfId="35135" xr:uid="{00000000-0005-0000-0000-000006620000}"/>
    <cellStyle name="Ergebnis 5 2 6 9" xfId="39026" xr:uid="{00000000-0005-0000-0000-000007620000}"/>
    <cellStyle name="Ergebnis 5 2 7" xfId="7753" xr:uid="{00000000-0005-0000-0000-000008620000}"/>
    <cellStyle name="Ergebnis 5 2 8" xfId="12049" xr:uid="{00000000-0005-0000-0000-000009620000}"/>
    <cellStyle name="Ergebnis 5 2 9" xfId="6748" xr:uid="{00000000-0005-0000-0000-00000A620000}"/>
    <cellStyle name="Ergebnis 5 3" xfId="2906" xr:uid="{00000000-0005-0000-0000-00000B620000}"/>
    <cellStyle name="Ergebnis 5 3 10" xfId="28415" xr:uid="{00000000-0005-0000-0000-00000C620000}"/>
    <cellStyle name="Ergebnis 5 3 11" xfId="32238" xr:uid="{00000000-0005-0000-0000-00000D620000}"/>
    <cellStyle name="Ergebnis 5 3 12" xfId="36145" xr:uid="{00000000-0005-0000-0000-00000E620000}"/>
    <cellStyle name="Ergebnis 5 3 13" xfId="39935" xr:uid="{00000000-0005-0000-0000-00000F620000}"/>
    <cellStyle name="Ergebnis 5 3 2" xfId="5207" xr:uid="{00000000-0005-0000-0000-000010620000}"/>
    <cellStyle name="Ergebnis 5 3 2 10" xfId="42191" xr:uid="{00000000-0005-0000-0000-000011620000}"/>
    <cellStyle name="Ergebnis 5 3 2 2" xfId="10735" xr:uid="{00000000-0005-0000-0000-000012620000}"/>
    <cellStyle name="Ergebnis 5 3 2 3" xfId="14642" xr:uid="{00000000-0005-0000-0000-000013620000}"/>
    <cellStyle name="Ergebnis 5 3 2 4" xfId="18734" xr:uid="{00000000-0005-0000-0000-000014620000}"/>
    <cellStyle name="Ergebnis 5 3 2 5" xfId="22664" xr:uid="{00000000-0005-0000-0000-000015620000}"/>
    <cellStyle name="Ergebnis 5 3 2 6" xfId="26690" xr:uid="{00000000-0005-0000-0000-000016620000}"/>
    <cellStyle name="Ergebnis 5 3 2 7" xfId="30679" xr:uid="{00000000-0005-0000-0000-000017620000}"/>
    <cellStyle name="Ergebnis 5 3 2 8" xfId="34510" xr:uid="{00000000-0005-0000-0000-000018620000}"/>
    <cellStyle name="Ergebnis 5 3 2 9" xfId="38401" xr:uid="{00000000-0005-0000-0000-000019620000}"/>
    <cellStyle name="Ergebnis 5 3 3" xfId="4579" xr:uid="{00000000-0005-0000-0000-00001A620000}"/>
    <cellStyle name="Ergebnis 5 3 3 10" xfId="41563" xr:uid="{00000000-0005-0000-0000-00001B620000}"/>
    <cellStyle name="Ergebnis 5 3 3 2" xfId="10107" xr:uid="{00000000-0005-0000-0000-00001C620000}"/>
    <cellStyle name="Ergebnis 5 3 3 3" xfId="14014" xr:uid="{00000000-0005-0000-0000-00001D620000}"/>
    <cellStyle name="Ergebnis 5 3 3 4" xfId="18106" xr:uid="{00000000-0005-0000-0000-00001E620000}"/>
    <cellStyle name="Ergebnis 5 3 3 5" xfId="22036" xr:uid="{00000000-0005-0000-0000-00001F620000}"/>
    <cellStyle name="Ergebnis 5 3 3 6" xfId="26062" xr:uid="{00000000-0005-0000-0000-000020620000}"/>
    <cellStyle name="Ergebnis 5 3 3 7" xfId="30051" xr:uid="{00000000-0005-0000-0000-000021620000}"/>
    <cellStyle name="Ergebnis 5 3 3 8" xfId="33882" xr:uid="{00000000-0005-0000-0000-000022620000}"/>
    <cellStyle name="Ergebnis 5 3 3 9" xfId="37773" xr:uid="{00000000-0005-0000-0000-000023620000}"/>
    <cellStyle name="Ergebnis 5 3 4" xfId="6288" xr:uid="{00000000-0005-0000-0000-000024620000}"/>
    <cellStyle name="Ergebnis 5 3 4 10" xfId="43266" xr:uid="{00000000-0005-0000-0000-000025620000}"/>
    <cellStyle name="Ergebnis 5 3 4 2" xfId="11817" xr:uid="{00000000-0005-0000-0000-000026620000}"/>
    <cellStyle name="Ergebnis 5 3 4 3" xfId="15721" xr:uid="{00000000-0005-0000-0000-000027620000}"/>
    <cellStyle name="Ergebnis 5 3 4 4" xfId="19815" xr:uid="{00000000-0005-0000-0000-000028620000}"/>
    <cellStyle name="Ergebnis 5 3 4 5" xfId="23742" xr:uid="{00000000-0005-0000-0000-000029620000}"/>
    <cellStyle name="Ergebnis 5 3 4 6" xfId="27769" xr:uid="{00000000-0005-0000-0000-00002A620000}"/>
    <cellStyle name="Ergebnis 5 3 4 7" xfId="31754" xr:uid="{00000000-0005-0000-0000-00002B620000}"/>
    <cellStyle name="Ergebnis 5 3 4 8" xfId="35587" xr:uid="{00000000-0005-0000-0000-00002C620000}"/>
    <cellStyle name="Ergebnis 5 3 4 9" xfId="39476" xr:uid="{00000000-0005-0000-0000-00002D620000}"/>
    <cellStyle name="Ergebnis 5 3 5" xfId="8441" xr:uid="{00000000-0005-0000-0000-00002E620000}"/>
    <cellStyle name="Ergebnis 5 3 6" xfId="12357" xr:uid="{00000000-0005-0000-0000-00002F620000}"/>
    <cellStyle name="Ergebnis 5 3 7" xfId="16450" xr:uid="{00000000-0005-0000-0000-000030620000}"/>
    <cellStyle name="Ergebnis 5 3 8" xfId="20393" xr:uid="{00000000-0005-0000-0000-000031620000}"/>
    <cellStyle name="Ergebnis 5 3 9" xfId="24411" xr:uid="{00000000-0005-0000-0000-000032620000}"/>
    <cellStyle name="Ergebnis 5 4" xfId="3851" xr:uid="{00000000-0005-0000-0000-000033620000}"/>
    <cellStyle name="Ergebnis 5 4 10" xfId="40835" xr:uid="{00000000-0005-0000-0000-000034620000}"/>
    <cellStyle name="Ergebnis 5 4 2" xfId="9379" xr:uid="{00000000-0005-0000-0000-000035620000}"/>
    <cellStyle name="Ergebnis 5 4 3" xfId="13286" xr:uid="{00000000-0005-0000-0000-000036620000}"/>
    <cellStyle name="Ergebnis 5 4 4" xfId="17378" xr:uid="{00000000-0005-0000-0000-000037620000}"/>
    <cellStyle name="Ergebnis 5 4 5" xfId="21308" xr:uid="{00000000-0005-0000-0000-000038620000}"/>
    <cellStyle name="Ergebnis 5 4 6" xfId="25334" xr:uid="{00000000-0005-0000-0000-000039620000}"/>
    <cellStyle name="Ergebnis 5 4 7" xfId="29323" xr:uid="{00000000-0005-0000-0000-00003A620000}"/>
    <cellStyle name="Ergebnis 5 4 8" xfId="33154" xr:uid="{00000000-0005-0000-0000-00003B620000}"/>
    <cellStyle name="Ergebnis 5 4 9" xfId="37045" xr:uid="{00000000-0005-0000-0000-00003C620000}"/>
    <cellStyle name="Ergebnis 5 5" xfId="4103" xr:uid="{00000000-0005-0000-0000-00003D620000}"/>
    <cellStyle name="Ergebnis 5 5 10" xfId="41087" xr:uid="{00000000-0005-0000-0000-00003E620000}"/>
    <cellStyle name="Ergebnis 5 5 2" xfId="9631" xr:uid="{00000000-0005-0000-0000-00003F620000}"/>
    <cellStyle name="Ergebnis 5 5 3" xfId="13538" xr:uid="{00000000-0005-0000-0000-000040620000}"/>
    <cellStyle name="Ergebnis 5 5 4" xfId="17630" xr:uid="{00000000-0005-0000-0000-000041620000}"/>
    <cellStyle name="Ergebnis 5 5 5" xfId="21560" xr:uid="{00000000-0005-0000-0000-000042620000}"/>
    <cellStyle name="Ergebnis 5 5 6" xfId="25586" xr:uid="{00000000-0005-0000-0000-000043620000}"/>
    <cellStyle name="Ergebnis 5 5 7" xfId="29575" xr:uid="{00000000-0005-0000-0000-000044620000}"/>
    <cellStyle name="Ergebnis 5 5 8" xfId="33406" xr:uid="{00000000-0005-0000-0000-000045620000}"/>
    <cellStyle name="Ergebnis 5 5 9" xfId="37297" xr:uid="{00000000-0005-0000-0000-000046620000}"/>
    <cellStyle name="Ergebnis 5 6" xfId="3418" xr:uid="{00000000-0005-0000-0000-000047620000}"/>
    <cellStyle name="Ergebnis 5 6 10" xfId="40447" xr:uid="{00000000-0005-0000-0000-000048620000}"/>
    <cellStyle name="Ergebnis 5 6 2" xfId="8953" xr:uid="{00000000-0005-0000-0000-000049620000}"/>
    <cellStyle name="Ergebnis 5 6 3" xfId="12869" xr:uid="{00000000-0005-0000-0000-00004A620000}"/>
    <cellStyle name="Ergebnis 5 6 4" xfId="16962" xr:uid="{00000000-0005-0000-0000-00004B620000}"/>
    <cellStyle name="Ergebnis 5 6 5" xfId="20905" xr:uid="{00000000-0005-0000-0000-00004C620000}"/>
    <cellStyle name="Ergebnis 5 6 6" xfId="24923" xr:uid="{00000000-0005-0000-0000-00004D620000}"/>
    <cellStyle name="Ergebnis 5 6 7" xfId="28927" xr:uid="{00000000-0005-0000-0000-00004E620000}"/>
    <cellStyle name="Ergebnis 5 6 8" xfId="32750" xr:uid="{00000000-0005-0000-0000-00004F620000}"/>
    <cellStyle name="Ergebnis 5 6 9" xfId="36657" xr:uid="{00000000-0005-0000-0000-000050620000}"/>
    <cellStyle name="Ergebnis 5 7" xfId="5833" xr:uid="{00000000-0005-0000-0000-000051620000}"/>
    <cellStyle name="Ergebnis 5 7 10" xfId="42815" xr:uid="{00000000-0005-0000-0000-000052620000}"/>
    <cellStyle name="Ergebnis 5 7 2" xfId="11361" xr:uid="{00000000-0005-0000-0000-000053620000}"/>
    <cellStyle name="Ergebnis 5 7 3" xfId="15266" xr:uid="{00000000-0005-0000-0000-000054620000}"/>
    <cellStyle name="Ergebnis 5 7 4" xfId="19360" xr:uid="{00000000-0005-0000-0000-000055620000}"/>
    <cellStyle name="Ergebnis 5 7 5" xfId="23288" xr:uid="{00000000-0005-0000-0000-000056620000}"/>
    <cellStyle name="Ergebnis 5 7 6" xfId="27314" xr:uid="{00000000-0005-0000-0000-000057620000}"/>
    <cellStyle name="Ergebnis 5 7 7" xfId="31303" xr:uid="{00000000-0005-0000-0000-000058620000}"/>
    <cellStyle name="Ergebnis 5 7 8" xfId="35134" xr:uid="{00000000-0005-0000-0000-000059620000}"/>
    <cellStyle name="Ergebnis 5 7 9" xfId="39025" xr:uid="{00000000-0005-0000-0000-00005A620000}"/>
    <cellStyle name="Ergebnis 5 8" xfId="7754" xr:uid="{00000000-0005-0000-0000-00005B620000}"/>
    <cellStyle name="Ergebnis 5 9" xfId="7165" xr:uid="{00000000-0005-0000-0000-00005C620000}"/>
    <cellStyle name="Ergebnis 6" xfId="458" xr:uid="{00000000-0005-0000-0000-00005D620000}"/>
    <cellStyle name="Ergebnis 6 10" xfId="6749" xr:uid="{00000000-0005-0000-0000-00005E620000}"/>
    <cellStyle name="Ergebnis 6 11" xfId="20048" xr:uid="{00000000-0005-0000-0000-00005F620000}"/>
    <cellStyle name="Ergebnis 6 2" xfId="459" xr:uid="{00000000-0005-0000-0000-000060620000}"/>
    <cellStyle name="Ergebnis 6 2 10" xfId="20047" xr:uid="{00000000-0005-0000-0000-000061620000}"/>
    <cellStyle name="Ergebnis 6 2 2" xfId="2909" xr:uid="{00000000-0005-0000-0000-000062620000}"/>
    <cellStyle name="Ergebnis 6 2 2 10" xfId="28418" xr:uid="{00000000-0005-0000-0000-000063620000}"/>
    <cellStyle name="Ergebnis 6 2 2 11" xfId="32241" xr:uid="{00000000-0005-0000-0000-000064620000}"/>
    <cellStyle name="Ergebnis 6 2 2 12" xfId="36148" xr:uid="{00000000-0005-0000-0000-000065620000}"/>
    <cellStyle name="Ergebnis 6 2 2 13" xfId="39938" xr:uid="{00000000-0005-0000-0000-000066620000}"/>
    <cellStyle name="Ergebnis 6 2 2 2" xfId="5210" xr:uid="{00000000-0005-0000-0000-000067620000}"/>
    <cellStyle name="Ergebnis 6 2 2 2 10" xfId="42194" xr:uid="{00000000-0005-0000-0000-000068620000}"/>
    <cellStyle name="Ergebnis 6 2 2 2 2" xfId="10738" xr:uid="{00000000-0005-0000-0000-000069620000}"/>
    <cellStyle name="Ergebnis 6 2 2 2 3" xfId="14645" xr:uid="{00000000-0005-0000-0000-00006A620000}"/>
    <cellStyle name="Ergebnis 6 2 2 2 4" xfId="18737" xr:uid="{00000000-0005-0000-0000-00006B620000}"/>
    <cellStyle name="Ergebnis 6 2 2 2 5" xfId="22667" xr:uid="{00000000-0005-0000-0000-00006C620000}"/>
    <cellStyle name="Ergebnis 6 2 2 2 6" xfId="26693" xr:uid="{00000000-0005-0000-0000-00006D620000}"/>
    <cellStyle name="Ergebnis 6 2 2 2 7" xfId="30682" xr:uid="{00000000-0005-0000-0000-00006E620000}"/>
    <cellStyle name="Ergebnis 6 2 2 2 8" xfId="34513" xr:uid="{00000000-0005-0000-0000-00006F620000}"/>
    <cellStyle name="Ergebnis 6 2 2 2 9" xfId="38404" xr:uid="{00000000-0005-0000-0000-000070620000}"/>
    <cellStyle name="Ergebnis 6 2 2 3" xfId="4582" xr:uid="{00000000-0005-0000-0000-000071620000}"/>
    <cellStyle name="Ergebnis 6 2 2 3 10" xfId="41566" xr:uid="{00000000-0005-0000-0000-000072620000}"/>
    <cellStyle name="Ergebnis 6 2 2 3 2" xfId="10110" xr:uid="{00000000-0005-0000-0000-000073620000}"/>
    <cellStyle name="Ergebnis 6 2 2 3 3" xfId="14017" xr:uid="{00000000-0005-0000-0000-000074620000}"/>
    <cellStyle name="Ergebnis 6 2 2 3 4" xfId="18109" xr:uid="{00000000-0005-0000-0000-000075620000}"/>
    <cellStyle name="Ergebnis 6 2 2 3 5" xfId="22039" xr:uid="{00000000-0005-0000-0000-000076620000}"/>
    <cellStyle name="Ergebnis 6 2 2 3 6" xfId="26065" xr:uid="{00000000-0005-0000-0000-000077620000}"/>
    <cellStyle name="Ergebnis 6 2 2 3 7" xfId="30054" xr:uid="{00000000-0005-0000-0000-000078620000}"/>
    <cellStyle name="Ergebnis 6 2 2 3 8" xfId="33885" xr:uid="{00000000-0005-0000-0000-000079620000}"/>
    <cellStyle name="Ergebnis 6 2 2 3 9" xfId="37776" xr:uid="{00000000-0005-0000-0000-00007A620000}"/>
    <cellStyle name="Ergebnis 6 2 2 4" xfId="6291" xr:uid="{00000000-0005-0000-0000-00007B620000}"/>
    <cellStyle name="Ergebnis 6 2 2 4 10" xfId="43269" xr:uid="{00000000-0005-0000-0000-00007C620000}"/>
    <cellStyle name="Ergebnis 6 2 2 4 2" xfId="11820" xr:uid="{00000000-0005-0000-0000-00007D620000}"/>
    <cellStyle name="Ergebnis 6 2 2 4 3" xfId="15724" xr:uid="{00000000-0005-0000-0000-00007E620000}"/>
    <cellStyle name="Ergebnis 6 2 2 4 4" xfId="19818" xr:uid="{00000000-0005-0000-0000-00007F620000}"/>
    <cellStyle name="Ergebnis 6 2 2 4 5" xfId="23745" xr:uid="{00000000-0005-0000-0000-000080620000}"/>
    <cellStyle name="Ergebnis 6 2 2 4 6" xfId="27772" xr:uid="{00000000-0005-0000-0000-000081620000}"/>
    <cellStyle name="Ergebnis 6 2 2 4 7" xfId="31757" xr:uid="{00000000-0005-0000-0000-000082620000}"/>
    <cellStyle name="Ergebnis 6 2 2 4 8" xfId="35590" xr:uid="{00000000-0005-0000-0000-000083620000}"/>
    <cellStyle name="Ergebnis 6 2 2 4 9" xfId="39479" xr:uid="{00000000-0005-0000-0000-000084620000}"/>
    <cellStyle name="Ergebnis 6 2 2 5" xfId="8444" xr:uid="{00000000-0005-0000-0000-000085620000}"/>
    <cellStyle name="Ergebnis 6 2 2 6" xfId="12360" xr:uid="{00000000-0005-0000-0000-000086620000}"/>
    <cellStyle name="Ergebnis 6 2 2 7" xfId="16453" xr:uid="{00000000-0005-0000-0000-000087620000}"/>
    <cellStyle name="Ergebnis 6 2 2 8" xfId="20396" xr:uid="{00000000-0005-0000-0000-000088620000}"/>
    <cellStyle name="Ergebnis 6 2 2 9" xfId="24414" xr:uid="{00000000-0005-0000-0000-000089620000}"/>
    <cellStyle name="Ergebnis 6 2 3" xfId="3854" xr:uid="{00000000-0005-0000-0000-00008A620000}"/>
    <cellStyle name="Ergebnis 6 2 3 10" xfId="40838" xr:uid="{00000000-0005-0000-0000-00008B620000}"/>
    <cellStyle name="Ergebnis 6 2 3 2" xfId="9382" xr:uid="{00000000-0005-0000-0000-00008C620000}"/>
    <cellStyle name="Ergebnis 6 2 3 3" xfId="13289" xr:uid="{00000000-0005-0000-0000-00008D620000}"/>
    <cellStyle name="Ergebnis 6 2 3 4" xfId="17381" xr:uid="{00000000-0005-0000-0000-00008E620000}"/>
    <cellStyle name="Ergebnis 6 2 3 5" xfId="21311" xr:uid="{00000000-0005-0000-0000-00008F620000}"/>
    <cellStyle name="Ergebnis 6 2 3 6" xfId="25337" xr:uid="{00000000-0005-0000-0000-000090620000}"/>
    <cellStyle name="Ergebnis 6 2 3 7" xfId="29326" xr:uid="{00000000-0005-0000-0000-000091620000}"/>
    <cellStyle name="Ergebnis 6 2 3 8" xfId="33157" xr:uid="{00000000-0005-0000-0000-000092620000}"/>
    <cellStyle name="Ergebnis 6 2 3 9" xfId="37048" xr:uid="{00000000-0005-0000-0000-000093620000}"/>
    <cellStyle name="Ergebnis 6 2 4" xfId="4100" xr:uid="{00000000-0005-0000-0000-000094620000}"/>
    <cellStyle name="Ergebnis 6 2 4 10" xfId="41084" xr:uid="{00000000-0005-0000-0000-000095620000}"/>
    <cellStyle name="Ergebnis 6 2 4 2" xfId="9628" xr:uid="{00000000-0005-0000-0000-000096620000}"/>
    <cellStyle name="Ergebnis 6 2 4 3" xfId="13535" xr:uid="{00000000-0005-0000-0000-000097620000}"/>
    <cellStyle name="Ergebnis 6 2 4 4" xfId="17627" xr:uid="{00000000-0005-0000-0000-000098620000}"/>
    <cellStyle name="Ergebnis 6 2 4 5" xfId="21557" xr:uid="{00000000-0005-0000-0000-000099620000}"/>
    <cellStyle name="Ergebnis 6 2 4 6" xfId="25583" xr:uid="{00000000-0005-0000-0000-00009A620000}"/>
    <cellStyle name="Ergebnis 6 2 4 7" xfId="29572" xr:uid="{00000000-0005-0000-0000-00009B620000}"/>
    <cellStyle name="Ergebnis 6 2 4 8" xfId="33403" xr:uid="{00000000-0005-0000-0000-00009C620000}"/>
    <cellStyle name="Ergebnis 6 2 4 9" xfId="37294" xr:uid="{00000000-0005-0000-0000-00009D620000}"/>
    <cellStyle name="Ergebnis 6 2 5" xfId="3421" xr:uid="{00000000-0005-0000-0000-00009E620000}"/>
    <cellStyle name="Ergebnis 6 2 5 10" xfId="40450" xr:uid="{00000000-0005-0000-0000-00009F620000}"/>
    <cellStyle name="Ergebnis 6 2 5 2" xfId="8956" xr:uid="{00000000-0005-0000-0000-0000A0620000}"/>
    <cellStyle name="Ergebnis 6 2 5 3" xfId="12872" xr:uid="{00000000-0005-0000-0000-0000A1620000}"/>
    <cellStyle name="Ergebnis 6 2 5 4" xfId="16965" xr:uid="{00000000-0005-0000-0000-0000A2620000}"/>
    <cellStyle name="Ergebnis 6 2 5 5" xfId="20908" xr:uid="{00000000-0005-0000-0000-0000A3620000}"/>
    <cellStyle name="Ergebnis 6 2 5 6" xfId="24926" xr:uid="{00000000-0005-0000-0000-0000A4620000}"/>
    <cellStyle name="Ergebnis 6 2 5 7" xfId="28930" xr:uid="{00000000-0005-0000-0000-0000A5620000}"/>
    <cellStyle name="Ergebnis 6 2 5 8" xfId="32753" xr:uid="{00000000-0005-0000-0000-0000A6620000}"/>
    <cellStyle name="Ergebnis 6 2 5 9" xfId="36660" xr:uid="{00000000-0005-0000-0000-0000A7620000}"/>
    <cellStyle name="Ergebnis 6 2 6" xfId="5836" xr:uid="{00000000-0005-0000-0000-0000A8620000}"/>
    <cellStyle name="Ergebnis 6 2 6 10" xfId="42818" xr:uid="{00000000-0005-0000-0000-0000A9620000}"/>
    <cellStyle name="Ergebnis 6 2 6 2" xfId="11364" xr:uid="{00000000-0005-0000-0000-0000AA620000}"/>
    <cellStyle name="Ergebnis 6 2 6 3" xfId="15269" xr:uid="{00000000-0005-0000-0000-0000AB620000}"/>
    <cellStyle name="Ergebnis 6 2 6 4" xfId="19363" xr:uid="{00000000-0005-0000-0000-0000AC620000}"/>
    <cellStyle name="Ergebnis 6 2 6 5" xfId="23291" xr:uid="{00000000-0005-0000-0000-0000AD620000}"/>
    <cellStyle name="Ergebnis 6 2 6 6" xfId="27317" xr:uid="{00000000-0005-0000-0000-0000AE620000}"/>
    <cellStyle name="Ergebnis 6 2 6 7" xfId="31306" xr:uid="{00000000-0005-0000-0000-0000AF620000}"/>
    <cellStyle name="Ergebnis 6 2 6 8" xfId="35137" xr:uid="{00000000-0005-0000-0000-0000B0620000}"/>
    <cellStyle name="Ergebnis 6 2 6 9" xfId="39028" xr:uid="{00000000-0005-0000-0000-0000B1620000}"/>
    <cellStyle name="Ergebnis 6 2 7" xfId="7751" xr:uid="{00000000-0005-0000-0000-0000B2620000}"/>
    <cellStyle name="Ergebnis 6 2 8" xfId="12051" xr:uid="{00000000-0005-0000-0000-0000B3620000}"/>
    <cellStyle name="Ergebnis 6 2 9" xfId="6750" xr:uid="{00000000-0005-0000-0000-0000B4620000}"/>
    <cellStyle name="Ergebnis 6 3" xfId="2908" xr:uid="{00000000-0005-0000-0000-0000B5620000}"/>
    <cellStyle name="Ergebnis 6 3 10" xfId="28417" xr:uid="{00000000-0005-0000-0000-0000B6620000}"/>
    <cellStyle name="Ergebnis 6 3 11" xfId="32240" xr:uid="{00000000-0005-0000-0000-0000B7620000}"/>
    <cellStyle name="Ergebnis 6 3 12" xfId="36147" xr:uid="{00000000-0005-0000-0000-0000B8620000}"/>
    <cellStyle name="Ergebnis 6 3 13" xfId="39937" xr:uid="{00000000-0005-0000-0000-0000B9620000}"/>
    <cellStyle name="Ergebnis 6 3 2" xfId="5209" xr:uid="{00000000-0005-0000-0000-0000BA620000}"/>
    <cellStyle name="Ergebnis 6 3 2 10" xfId="42193" xr:uid="{00000000-0005-0000-0000-0000BB620000}"/>
    <cellStyle name="Ergebnis 6 3 2 2" xfId="10737" xr:uid="{00000000-0005-0000-0000-0000BC620000}"/>
    <cellStyle name="Ergebnis 6 3 2 3" xfId="14644" xr:uid="{00000000-0005-0000-0000-0000BD620000}"/>
    <cellStyle name="Ergebnis 6 3 2 4" xfId="18736" xr:uid="{00000000-0005-0000-0000-0000BE620000}"/>
    <cellStyle name="Ergebnis 6 3 2 5" xfId="22666" xr:uid="{00000000-0005-0000-0000-0000BF620000}"/>
    <cellStyle name="Ergebnis 6 3 2 6" xfId="26692" xr:uid="{00000000-0005-0000-0000-0000C0620000}"/>
    <cellStyle name="Ergebnis 6 3 2 7" xfId="30681" xr:uid="{00000000-0005-0000-0000-0000C1620000}"/>
    <cellStyle name="Ergebnis 6 3 2 8" xfId="34512" xr:uid="{00000000-0005-0000-0000-0000C2620000}"/>
    <cellStyle name="Ergebnis 6 3 2 9" xfId="38403" xr:uid="{00000000-0005-0000-0000-0000C3620000}"/>
    <cellStyle name="Ergebnis 6 3 3" xfId="4581" xr:uid="{00000000-0005-0000-0000-0000C4620000}"/>
    <cellStyle name="Ergebnis 6 3 3 10" xfId="41565" xr:uid="{00000000-0005-0000-0000-0000C5620000}"/>
    <cellStyle name="Ergebnis 6 3 3 2" xfId="10109" xr:uid="{00000000-0005-0000-0000-0000C6620000}"/>
    <cellStyle name="Ergebnis 6 3 3 3" xfId="14016" xr:uid="{00000000-0005-0000-0000-0000C7620000}"/>
    <cellStyle name="Ergebnis 6 3 3 4" xfId="18108" xr:uid="{00000000-0005-0000-0000-0000C8620000}"/>
    <cellStyle name="Ergebnis 6 3 3 5" xfId="22038" xr:uid="{00000000-0005-0000-0000-0000C9620000}"/>
    <cellStyle name="Ergebnis 6 3 3 6" xfId="26064" xr:uid="{00000000-0005-0000-0000-0000CA620000}"/>
    <cellStyle name="Ergebnis 6 3 3 7" xfId="30053" xr:uid="{00000000-0005-0000-0000-0000CB620000}"/>
    <cellStyle name="Ergebnis 6 3 3 8" xfId="33884" xr:uid="{00000000-0005-0000-0000-0000CC620000}"/>
    <cellStyle name="Ergebnis 6 3 3 9" xfId="37775" xr:uid="{00000000-0005-0000-0000-0000CD620000}"/>
    <cellStyle name="Ergebnis 6 3 4" xfId="6290" xr:uid="{00000000-0005-0000-0000-0000CE620000}"/>
    <cellStyle name="Ergebnis 6 3 4 10" xfId="43268" xr:uid="{00000000-0005-0000-0000-0000CF620000}"/>
    <cellStyle name="Ergebnis 6 3 4 2" xfId="11819" xr:uid="{00000000-0005-0000-0000-0000D0620000}"/>
    <cellStyle name="Ergebnis 6 3 4 3" xfId="15723" xr:uid="{00000000-0005-0000-0000-0000D1620000}"/>
    <cellStyle name="Ergebnis 6 3 4 4" xfId="19817" xr:uid="{00000000-0005-0000-0000-0000D2620000}"/>
    <cellStyle name="Ergebnis 6 3 4 5" xfId="23744" xr:uid="{00000000-0005-0000-0000-0000D3620000}"/>
    <cellStyle name="Ergebnis 6 3 4 6" xfId="27771" xr:uid="{00000000-0005-0000-0000-0000D4620000}"/>
    <cellStyle name="Ergebnis 6 3 4 7" xfId="31756" xr:uid="{00000000-0005-0000-0000-0000D5620000}"/>
    <cellStyle name="Ergebnis 6 3 4 8" xfId="35589" xr:uid="{00000000-0005-0000-0000-0000D6620000}"/>
    <cellStyle name="Ergebnis 6 3 4 9" xfId="39478" xr:uid="{00000000-0005-0000-0000-0000D7620000}"/>
    <cellStyle name="Ergebnis 6 3 5" xfId="8443" xr:uid="{00000000-0005-0000-0000-0000D8620000}"/>
    <cellStyle name="Ergebnis 6 3 6" xfId="12359" xr:uid="{00000000-0005-0000-0000-0000D9620000}"/>
    <cellStyle name="Ergebnis 6 3 7" xfId="16452" xr:uid="{00000000-0005-0000-0000-0000DA620000}"/>
    <cellStyle name="Ergebnis 6 3 8" xfId="20395" xr:uid="{00000000-0005-0000-0000-0000DB620000}"/>
    <cellStyle name="Ergebnis 6 3 9" xfId="24413" xr:uid="{00000000-0005-0000-0000-0000DC620000}"/>
    <cellStyle name="Ergebnis 6 4" xfId="3853" xr:uid="{00000000-0005-0000-0000-0000DD620000}"/>
    <cellStyle name="Ergebnis 6 4 10" xfId="40837" xr:uid="{00000000-0005-0000-0000-0000DE620000}"/>
    <cellStyle name="Ergebnis 6 4 2" xfId="9381" xr:uid="{00000000-0005-0000-0000-0000DF620000}"/>
    <cellStyle name="Ergebnis 6 4 3" xfId="13288" xr:uid="{00000000-0005-0000-0000-0000E0620000}"/>
    <cellStyle name="Ergebnis 6 4 4" xfId="17380" xr:uid="{00000000-0005-0000-0000-0000E1620000}"/>
    <cellStyle name="Ergebnis 6 4 5" xfId="21310" xr:uid="{00000000-0005-0000-0000-0000E2620000}"/>
    <cellStyle name="Ergebnis 6 4 6" xfId="25336" xr:uid="{00000000-0005-0000-0000-0000E3620000}"/>
    <cellStyle name="Ergebnis 6 4 7" xfId="29325" xr:uid="{00000000-0005-0000-0000-0000E4620000}"/>
    <cellStyle name="Ergebnis 6 4 8" xfId="33156" xr:uid="{00000000-0005-0000-0000-0000E5620000}"/>
    <cellStyle name="Ergebnis 6 4 9" xfId="37047" xr:uid="{00000000-0005-0000-0000-0000E6620000}"/>
    <cellStyle name="Ergebnis 6 5" xfId="4101" xr:uid="{00000000-0005-0000-0000-0000E7620000}"/>
    <cellStyle name="Ergebnis 6 5 10" xfId="41085" xr:uid="{00000000-0005-0000-0000-0000E8620000}"/>
    <cellStyle name="Ergebnis 6 5 2" xfId="9629" xr:uid="{00000000-0005-0000-0000-0000E9620000}"/>
    <cellStyle name="Ergebnis 6 5 3" xfId="13536" xr:uid="{00000000-0005-0000-0000-0000EA620000}"/>
    <cellStyle name="Ergebnis 6 5 4" xfId="17628" xr:uid="{00000000-0005-0000-0000-0000EB620000}"/>
    <cellStyle name="Ergebnis 6 5 5" xfId="21558" xr:uid="{00000000-0005-0000-0000-0000EC620000}"/>
    <cellStyle name="Ergebnis 6 5 6" xfId="25584" xr:uid="{00000000-0005-0000-0000-0000ED620000}"/>
    <cellStyle name="Ergebnis 6 5 7" xfId="29573" xr:uid="{00000000-0005-0000-0000-0000EE620000}"/>
    <cellStyle name="Ergebnis 6 5 8" xfId="33404" xr:uid="{00000000-0005-0000-0000-0000EF620000}"/>
    <cellStyle name="Ergebnis 6 5 9" xfId="37295" xr:uid="{00000000-0005-0000-0000-0000F0620000}"/>
    <cellStyle name="Ergebnis 6 6" xfId="3420" xr:uid="{00000000-0005-0000-0000-0000F1620000}"/>
    <cellStyle name="Ergebnis 6 6 10" xfId="40449" xr:uid="{00000000-0005-0000-0000-0000F2620000}"/>
    <cellStyle name="Ergebnis 6 6 2" xfId="8955" xr:uid="{00000000-0005-0000-0000-0000F3620000}"/>
    <cellStyle name="Ergebnis 6 6 3" xfId="12871" xr:uid="{00000000-0005-0000-0000-0000F4620000}"/>
    <cellStyle name="Ergebnis 6 6 4" xfId="16964" xr:uid="{00000000-0005-0000-0000-0000F5620000}"/>
    <cellStyle name="Ergebnis 6 6 5" xfId="20907" xr:uid="{00000000-0005-0000-0000-0000F6620000}"/>
    <cellStyle name="Ergebnis 6 6 6" xfId="24925" xr:uid="{00000000-0005-0000-0000-0000F7620000}"/>
    <cellStyle name="Ergebnis 6 6 7" xfId="28929" xr:uid="{00000000-0005-0000-0000-0000F8620000}"/>
    <cellStyle name="Ergebnis 6 6 8" xfId="32752" xr:uid="{00000000-0005-0000-0000-0000F9620000}"/>
    <cellStyle name="Ergebnis 6 6 9" xfId="36659" xr:uid="{00000000-0005-0000-0000-0000FA620000}"/>
    <cellStyle name="Ergebnis 6 7" xfId="5835" xr:uid="{00000000-0005-0000-0000-0000FB620000}"/>
    <cellStyle name="Ergebnis 6 7 10" xfId="42817" xr:uid="{00000000-0005-0000-0000-0000FC620000}"/>
    <cellStyle name="Ergebnis 6 7 2" xfId="11363" xr:uid="{00000000-0005-0000-0000-0000FD620000}"/>
    <cellStyle name="Ergebnis 6 7 3" xfId="15268" xr:uid="{00000000-0005-0000-0000-0000FE620000}"/>
    <cellStyle name="Ergebnis 6 7 4" xfId="19362" xr:uid="{00000000-0005-0000-0000-0000FF620000}"/>
    <cellStyle name="Ergebnis 6 7 5" xfId="23290" xr:uid="{00000000-0005-0000-0000-000000630000}"/>
    <cellStyle name="Ergebnis 6 7 6" xfId="27316" xr:uid="{00000000-0005-0000-0000-000001630000}"/>
    <cellStyle name="Ergebnis 6 7 7" xfId="31305" xr:uid="{00000000-0005-0000-0000-000002630000}"/>
    <cellStyle name="Ergebnis 6 7 8" xfId="35136" xr:uid="{00000000-0005-0000-0000-000003630000}"/>
    <cellStyle name="Ergebnis 6 7 9" xfId="39027" xr:uid="{00000000-0005-0000-0000-000004630000}"/>
    <cellStyle name="Ergebnis 6 8" xfId="7752" xr:uid="{00000000-0005-0000-0000-000005630000}"/>
    <cellStyle name="Ergebnis 6 9" xfId="12050" xr:uid="{00000000-0005-0000-0000-000006630000}"/>
    <cellStyle name="Ergebnis 7" xfId="460" xr:uid="{00000000-0005-0000-0000-000007630000}"/>
    <cellStyle name="Ergebnis 7 10" xfId="20046" xr:uid="{00000000-0005-0000-0000-000008630000}"/>
    <cellStyle name="Ergebnis 7 2" xfId="2910" xr:uid="{00000000-0005-0000-0000-000009630000}"/>
    <cellStyle name="Ergebnis 7 2 10" xfId="28419" xr:uid="{00000000-0005-0000-0000-00000A630000}"/>
    <cellStyle name="Ergebnis 7 2 11" xfId="32242" xr:uid="{00000000-0005-0000-0000-00000B630000}"/>
    <cellStyle name="Ergebnis 7 2 12" xfId="36149" xr:uid="{00000000-0005-0000-0000-00000C630000}"/>
    <cellStyle name="Ergebnis 7 2 13" xfId="39939" xr:uid="{00000000-0005-0000-0000-00000D630000}"/>
    <cellStyle name="Ergebnis 7 2 2" xfId="5211" xr:uid="{00000000-0005-0000-0000-00000E630000}"/>
    <cellStyle name="Ergebnis 7 2 2 10" xfId="42195" xr:uid="{00000000-0005-0000-0000-00000F630000}"/>
    <cellStyle name="Ergebnis 7 2 2 2" xfId="10739" xr:uid="{00000000-0005-0000-0000-000010630000}"/>
    <cellStyle name="Ergebnis 7 2 2 3" xfId="14646" xr:uid="{00000000-0005-0000-0000-000011630000}"/>
    <cellStyle name="Ergebnis 7 2 2 4" xfId="18738" xr:uid="{00000000-0005-0000-0000-000012630000}"/>
    <cellStyle name="Ergebnis 7 2 2 5" xfId="22668" xr:uid="{00000000-0005-0000-0000-000013630000}"/>
    <cellStyle name="Ergebnis 7 2 2 6" xfId="26694" xr:uid="{00000000-0005-0000-0000-000014630000}"/>
    <cellStyle name="Ergebnis 7 2 2 7" xfId="30683" xr:uid="{00000000-0005-0000-0000-000015630000}"/>
    <cellStyle name="Ergebnis 7 2 2 8" xfId="34514" xr:uid="{00000000-0005-0000-0000-000016630000}"/>
    <cellStyle name="Ergebnis 7 2 2 9" xfId="38405" xr:uid="{00000000-0005-0000-0000-000017630000}"/>
    <cellStyle name="Ergebnis 7 2 3" xfId="4583" xr:uid="{00000000-0005-0000-0000-000018630000}"/>
    <cellStyle name="Ergebnis 7 2 3 10" xfId="41567" xr:uid="{00000000-0005-0000-0000-000019630000}"/>
    <cellStyle name="Ergebnis 7 2 3 2" xfId="10111" xr:uid="{00000000-0005-0000-0000-00001A630000}"/>
    <cellStyle name="Ergebnis 7 2 3 3" xfId="14018" xr:uid="{00000000-0005-0000-0000-00001B630000}"/>
    <cellStyle name="Ergebnis 7 2 3 4" xfId="18110" xr:uid="{00000000-0005-0000-0000-00001C630000}"/>
    <cellStyle name="Ergebnis 7 2 3 5" xfId="22040" xr:uid="{00000000-0005-0000-0000-00001D630000}"/>
    <cellStyle name="Ergebnis 7 2 3 6" xfId="26066" xr:uid="{00000000-0005-0000-0000-00001E630000}"/>
    <cellStyle name="Ergebnis 7 2 3 7" xfId="30055" xr:uid="{00000000-0005-0000-0000-00001F630000}"/>
    <cellStyle name="Ergebnis 7 2 3 8" xfId="33886" xr:uid="{00000000-0005-0000-0000-000020630000}"/>
    <cellStyle name="Ergebnis 7 2 3 9" xfId="37777" xr:uid="{00000000-0005-0000-0000-000021630000}"/>
    <cellStyle name="Ergebnis 7 2 4" xfId="6292" xr:uid="{00000000-0005-0000-0000-000022630000}"/>
    <cellStyle name="Ergebnis 7 2 4 10" xfId="43270" xr:uid="{00000000-0005-0000-0000-000023630000}"/>
    <cellStyle name="Ergebnis 7 2 4 2" xfId="11821" xr:uid="{00000000-0005-0000-0000-000024630000}"/>
    <cellStyle name="Ergebnis 7 2 4 3" xfId="15725" xr:uid="{00000000-0005-0000-0000-000025630000}"/>
    <cellStyle name="Ergebnis 7 2 4 4" xfId="19819" xr:uid="{00000000-0005-0000-0000-000026630000}"/>
    <cellStyle name="Ergebnis 7 2 4 5" xfId="23746" xr:uid="{00000000-0005-0000-0000-000027630000}"/>
    <cellStyle name="Ergebnis 7 2 4 6" xfId="27773" xr:uid="{00000000-0005-0000-0000-000028630000}"/>
    <cellStyle name="Ergebnis 7 2 4 7" xfId="31758" xr:uid="{00000000-0005-0000-0000-000029630000}"/>
    <cellStyle name="Ergebnis 7 2 4 8" xfId="35591" xr:uid="{00000000-0005-0000-0000-00002A630000}"/>
    <cellStyle name="Ergebnis 7 2 4 9" xfId="39480" xr:uid="{00000000-0005-0000-0000-00002B630000}"/>
    <cellStyle name="Ergebnis 7 2 5" xfId="8445" xr:uid="{00000000-0005-0000-0000-00002C630000}"/>
    <cellStyle name="Ergebnis 7 2 6" xfId="12361" xr:uid="{00000000-0005-0000-0000-00002D630000}"/>
    <cellStyle name="Ergebnis 7 2 7" xfId="16454" xr:uid="{00000000-0005-0000-0000-00002E630000}"/>
    <cellStyle name="Ergebnis 7 2 8" xfId="20397" xr:uid="{00000000-0005-0000-0000-00002F630000}"/>
    <cellStyle name="Ergebnis 7 2 9" xfId="24415" xr:uid="{00000000-0005-0000-0000-000030630000}"/>
    <cellStyle name="Ergebnis 7 3" xfId="3855" xr:uid="{00000000-0005-0000-0000-000031630000}"/>
    <cellStyle name="Ergebnis 7 3 10" xfId="40839" xr:uid="{00000000-0005-0000-0000-000032630000}"/>
    <cellStyle name="Ergebnis 7 3 2" xfId="9383" xr:uid="{00000000-0005-0000-0000-000033630000}"/>
    <cellStyle name="Ergebnis 7 3 3" xfId="13290" xr:uid="{00000000-0005-0000-0000-000034630000}"/>
    <cellStyle name="Ergebnis 7 3 4" xfId="17382" xr:uid="{00000000-0005-0000-0000-000035630000}"/>
    <cellStyle name="Ergebnis 7 3 5" xfId="21312" xr:uid="{00000000-0005-0000-0000-000036630000}"/>
    <cellStyle name="Ergebnis 7 3 6" xfId="25338" xr:uid="{00000000-0005-0000-0000-000037630000}"/>
    <cellStyle name="Ergebnis 7 3 7" xfId="29327" xr:uid="{00000000-0005-0000-0000-000038630000}"/>
    <cellStyle name="Ergebnis 7 3 8" xfId="33158" xr:uid="{00000000-0005-0000-0000-000039630000}"/>
    <cellStyle name="Ergebnis 7 3 9" xfId="37049" xr:uid="{00000000-0005-0000-0000-00003A630000}"/>
    <cellStyle name="Ergebnis 7 4" xfId="4099" xr:uid="{00000000-0005-0000-0000-00003B630000}"/>
    <cellStyle name="Ergebnis 7 4 10" xfId="41083" xr:uid="{00000000-0005-0000-0000-00003C630000}"/>
    <cellStyle name="Ergebnis 7 4 2" xfId="9627" xr:uid="{00000000-0005-0000-0000-00003D630000}"/>
    <cellStyle name="Ergebnis 7 4 3" xfId="13534" xr:uid="{00000000-0005-0000-0000-00003E630000}"/>
    <cellStyle name="Ergebnis 7 4 4" xfId="17626" xr:uid="{00000000-0005-0000-0000-00003F630000}"/>
    <cellStyle name="Ergebnis 7 4 5" xfId="21556" xr:uid="{00000000-0005-0000-0000-000040630000}"/>
    <cellStyle name="Ergebnis 7 4 6" xfId="25582" xr:uid="{00000000-0005-0000-0000-000041630000}"/>
    <cellStyle name="Ergebnis 7 4 7" xfId="29571" xr:uid="{00000000-0005-0000-0000-000042630000}"/>
    <cellStyle name="Ergebnis 7 4 8" xfId="33402" xr:uid="{00000000-0005-0000-0000-000043630000}"/>
    <cellStyle name="Ergebnis 7 4 9" xfId="37293" xr:uid="{00000000-0005-0000-0000-000044630000}"/>
    <cellStyle name="Ergebnis 7 5" xfId="3422" xr:uid="{00000000-0005-0000-0000-000045630000}"/>
    <cellStyle name="Ergebnis 7 5 10" xfId="40451" xr:uid="{00000000-0005-0000-0000-000046630000}"/>
    <cellStyle name="Ergebnis 7 5 2" xfId="8957" xr:uid="{00000000-0005-0000-0000-000047630000}"/>
    <cellStyle name="Ergebnis 7 5 3" xfId="12873" xr:uid="{00000000-0005-0000-0000-000048630000}"/>
    <cellStyle name="Ergebnis 7 5 4" xfId="16966" xr:uid="{00000000-0005-0000-0000-000049630000}"/>
    <cellStyle name="Ergebnis 7 5 5" xfId="20909" xr:uid="{00000000-0005-0000-0000-00004A630000}"/>
    <cellStyle name="Ergebnis 7 5 6" xfId="24927" xr:uid="{00000000-0005-0000-0000-00004B630000}"/>
    <cellStyle name="Ergebnis 7 5 7" xfId="28931" xr:uid="{00000000-0005-0000-0000-00004C630000}"/>
    <cellStyle name="Ergebnis 7 5 8" xfId="32754" xr:uid="{00000000-0005-0000-0000-00004D630000}"/>
    <cellStyle name="Ergebnis 7 5 9" xfId="36661" xr:uid="{00000000-0005-0000-0000-00004E630000}"/>
    <cellStyle name="Ergebnis 7 6" xfId="5837" xr:uid="{00000000-0005-0000-0000-00004F630000}"/>
    <cellStyle name="Ergebnis 7 6 10" xfId="42819" xr:uid="{00000000-0005-0000-0000-000050630000}"/>
    <cellStyle name="Ergebnis 7 6 2" xfId="11365" xr:uid="{00000000-0005-0000-0000-000051630000}"/>
    <cellStyle name="Ergebnis 7 6 3" xfId="15270" xr:uid="{00000000-0005-0000-0000-000052630000}"/>
    <cellStyle name="Ergebnis 7 6 4" xfId="19364" xr:uid="{00000000-0005-0000-0000-000053630000}"/>
    <cellStyle name="Ergebnis 7 6 5" xfId="23292" xr:uid="{00000000-0005-0000-0000-000054630000}"/>
    <cellStyle name="Ergebnis 7 6 6" xfId="27318" xr:uid="{00000000-0005-0000-0000-000055630000}"/>
    <cellStyle name="Ergebnis 7 6 7" xfId="31307" xr:uid="{00000000-0005-0000-0000-000056630000}"/>
    <cellStyle name="Ergebnis 7 6 8" xfId="35138" xr:uid="{00000000-0005-0000-0000-000057630000}"/>
    <cellStyle name="Ergebnis 7 6 9" xfId="39029" xr:uid="{00000000-0005-0000-0000-000058630000}"/>
    <cellStyle name="Ergebnis 7 7" xfId="7750" xr:uid="{00000000-0005-0000-0000-000059630000}"/>
    <cellStyle name="Ergebnis 7 8" xfId="12052" xr:uid="{00000000-0005-0000-0000-00005A630000}"/>
    <cellStyle name="Ergebnis 7 9" xfId="6751" xr:uid="{00000000-0005-0000-0000-00005B630000}"/>
    <cellStyle name="Erklärender Text 2" xfId="461" xr:uid="{00000000-0005-0000-0000-00005C630000}"/>
    <cellStyle name="Erklärender Text 3" xfId="462" xr:uid="{00000000-0005-0000-0000-00005D630000}"/>
    <cellStyle name="Euro" xfId="889" xr:uid="{00000000-0005-0000-0000-00005E630000}"/>
    <cellStyle name="Euro 2" xfId="939" xr:uid="{00000000-0005-0000-0000-00005F630000}"/>
    <cellStyle name="Euro 2 2" xfId="3542" xr:uid="{00000000-0005-0000-0000-000060630000}"/>
    <cellStyle name="Euro 2 3" xfId="6015" xr:uid="{00000000-0005-0000-0000-000061630000}"/>
    <cellStyle name="Euro 3" xfId="3531" xr:uid="{00000000-0005-0000-0000-000062630000}"/>
    <cellStyle name="Euro 4" xfId="6008" xr:uid="{00000000-0005-0000-0000-000063630000}"/>
    <cellStyle name="Explanatory Text" xfId="2614" xr:uid="{00000000-0005-0000-0000-000064630000}"/>
    <cellStyle name="Explanatory Text 2" xfId="463" xr:uid="{00000000-0005-0000-0000-000065630000}"/>
    <cellStyle name="Explanatory Text 3" xfId="464" xr:uid="{00000000-0005-0000-0000-000066630000}"/>
    <cellStyle name="Fuss" xfId="890" xr:uid="{00000000-0005-0000-0000-000067630000}"/>
    <cellStyle name="Fuss 10" xfId="6943" xr:uid="{00000000-0005-0000-0000-000068630000}"/>
    <cellStyle name="Fuss 11" xfId="7357" xr:uid="{00000000-0005-0000-0000-000069630000}"/>
    <cellStyle name="Fuss 12" xfId="6819" xr:uid="{00000000-0005-0000-0000-00006A630000}"/>
    <cellStyle name="Fuss 13" xfId="7306" xr:uid="{00000000-0005-0000-0000-00006B630000}"/>
    <cellStyle name="Fuss 2" xfId="940" xr:uid="{00000000-0005-0000-0000-00006C630000}"/>
    <cellStyle name="Fuss 2 10" xfId="7741" xr:uid="{00000000-0005-0000-0000-00006D630000}"/>
    <cellStyle name="Fuss 2 11" xfId="7270" xr:uid="{00000000-0005-0000-0000-00006E630000}"/>
    <cellStyle name="Fuss 2 12" xfId="25051" xr:uid="{00000000-0005-0000-0000-00006F630000}"/>
    <cellStyle name="Fuss 2 2" xfId="3085" xr:uid="{00000000-0005-0000-0000-000070630000}"/>
    <cellStyle name="Fuss 2 2 10" xfId="28594" xr:uid="{00000000-0005-0000-0000-000071630000}"/>
    <cellStyle name="Fuss 2 2 11" xfId="32417" xr:uid="{00000000-0005-0000-0000-000072630000}"/>
    <cellStyle name="Fuss 2 2 12" xfId="36324" xr:uid="{00000000-0005-0000-0000-000073630000}"/>
    <cellStyle name="Fuss 2 2 13" xfId="40114" xr:uid="{00000000-0005-0000-0000-000074630000}"/>
    <cellStyle name="Fuss 2 2 2" xfId="5386" xr:uid="{00000000-0005-0000-0000-000075630000}"/>
    <cellStyle name="Fuss 2 2 2 10" xfId="42370" xr:uid="{00000000-0005-0000-0000-000076630000}"/>
    <cellStyle name="Fuss 2 2 2 2" xfId="10914" xr:uid="{00000000-0005-0000-0000-000077630000}"/>
    <cellStyle name="Fuss 2 2 2 3" xfId="14821" xr:uid="{00000000-0005-0000-0000-000078630000}"/>
    <cellStyle name="Fuss 2 2 2 4" xfId="18913" xr:uid="{00000000-0005-0000-0000-000079630000}"/>
    <cellStyle name="Fuss 2 2 2 5" xfId="22843" xr:uid="{00000000-0005-0000-0000-00007A630000}"/>
    <cellStyle name="Fuss 2 2 2 6" xfId="26869" xr:uid="{00000000-0005-0000-0000-00007B630000}"/>
    <cellStyle name="Fuss 2 2 2 7" xfId="30858" xr:uid="{00000000-0005-0000-0000-00007C630000}"/>
    <cellStyle name="Fuss 2 2 2 8" xfId="34689" xr:uid="{00000000-0005-0000-0000-00007D630000}"/>
    <cellStyle name="Fuss 2 2 2 9" xfId="38580" xr:uid="{00000000-0005-0000-0000-00007E630000}"/>
    <cellStyle name="Fuss 2 2 3" xfId="4758" xr:uid="{00000000-0005-0000-0000-00007F630000}"/>
    <cellStyle name="Fuss 2 2 3 10" xfId="41742" xr:uid="{00000000-0005-0000-0000-000080630000}"/>
    <cellStyle name="Fuss 2 2 3 2" xfId="10286" xr:uid="{00000000-0005-0000-0000-000081630000}"/>
    <cellStyle name="Fuss 2 2 3 3" xfId="14193" xr:uid="{00000000-0005-0000-0000-000082630000}"/>
    <cellStyle name="Fuss 2 2 3 4" xfId="18285" xr:uid="{00000000-0005-0000-0000-000083630000}"/>
    <cellStyle name="Fuss 2 2 3 5" xfId="22215" xr:uid="{00000000-0005-0000-0000-000084630000}"/>
    <cellStyle name="Fuss 2 2 3 6" xfId="26241" xr:uid="{00000000-0005-0000-0000-000085630000}"/>
    <cellStyle name="Fuss 2 2 3 7" xfId="30230" xr:uid="{00000000-0005-0000-0000-000086630000}"/>
    <cellStyle name="Fuss 2 2 3 8" xfId="34061" xr:uid="{00000000-0005-0000-0000-000087630000}"/>
    <cellStyle name="Fuss 2 2 3 9" xfId="37952" xr:uid="{00000000-0005-0000-0000-000088630000}"/>
    <cellStyle name="Fuss 2 2 4" xfId="6467" xr:uid="{00000000-0005-0000-0000-000089630000}"/>
    <cellStyle name="Fuss 2 2 4 10" xfId="43445" xr:uid="{00000000-0005-0000-0000-00008A630000}"/>
    <cellStyle name="Fuss 2 2 4 2" xfId="11996" xr:uid="{00000000-0005-0000-0000-00008B630000}"/>
    <cellStyle name="Fuss 2 2 4 3" xfId="15900" xr:uid="{00000000-0005-0000-0000-00008C630000}"/>
    <cellStyle name="Fuss 2 2 4 4" xfId="19994" xr:uid="{00000000-0005-0000-0000-00008D630000}"/>
    <cellStyle name="Fuss 2 2 4 5" xfId="23921" xr:uid="{00000000-0005-0000-0000-00008E630000}"/>
    <cellStyle name="Fuss 2 2 4 6" xfId="27948" xr:uid="{00000000-0005-0000-0000-00008F630000}"/>
    <cellStyle name="Fuss 2 2 4 7" xfId="31933" xr:uid="{00000000-0005-0000-0000-000090630000}"/>
    <cellStyle name="Fuss 2 2 4 8" xfId="35766" xr:uid="{00000000-0005-0000-0000-000091630000}"/>
    <cellStyle name="Fuss 2 2 4 9" xfId="39655" xr:uid="{00000000-0005-0000-0000-000092630000}"/>
    <cellStyle name="Fuss 2 2 5" xfId="8620" xr:uid="{00000000-0005-0000-0000-000093630000}"/>
    <cellStyle name="Fuss 2 2 6" xfId="12536" xr:uid="{00000000-0005-0000-0000-000094630000}"/>
    <cellStyle name="Fuss 2 2 7" xfId="16629" xr:uid="{00000000-0005-0000-0000-000095630000}"/>
    <cellStyle name="Fuss 2 2 8" xfId="20572" xr:uid="{00000000-0005-0000-0000-000096630000}"/>
    <cellStyle name="Fuss 2 2 9" xfId="24590" xr:uid="{00000000-0005-0000-0000-000097630000}"/>
    <cellStyle name="Fuss 2 3" xfId="4030" xr:uid="{00000000-0005-0000-0000-000098630000}"/>
    <cellStyle name="Fuss 2 3 10" xfId="41014" xr:uid="{00000000-0005-0000-0000-000099630000}"/>
    <cellStyle name="Fuss 2 3 2" xfId="9558" xr:uid="{00000000-0005-0000-0000-00009A630000}"/>
    <cellStyle name="Fuss 2 3 3" xfId="13465" xr:uid="{00000000-0005-0000-0000-00009B630000}"/>
    <cellStyle name="Fuss 2 3 4" xfId="17557" xr:uid="{00000000-0005-0000-0000-00009C630000}"/>
    <cellStyle name="Fuss 2 3 5" xfId="21487" xr:uid="{00000000-0005-0000-0000-00009D630000}"/>
    <cellStyle name="Fuss 2 3 6" xfId="25513" xr:uid="{00000000-0005-0000-0000-00009E630000}"/>
    <cellStyle name="Fuss 2 3 7" xfId="29502" xr:uid="{00000000-0005-0000-0000-00009F630000}"/>
    <cellStyle name="Fuss 2 3 8" xfId="33333" xr:uid="{00000000-0005-0000-0000-0000A0630000}"/>
    <cellStyle name="Fuss 2 3 9" xfId="37224" xr:uid="{00000000-0005-0000-0000-0000A1630000}"/>
    <cellStyle name="Fuss 2 4" xfId="3543" xr:uid="{00000000-0005-0000-0000-0000A2630000}"/>
    <cellStyle name="Fuss 2 4 10" xfId="40564" xr:uid="{00000000-0005-0000-0000-0000A3630000}"/>
    <cellStyle name="Fuss 2 4 2" xfId="9078" xr:uid="{00000000-0005-0000-0000-0000A4630000}"/>
    <cellStyle name="Fuss 2 4 3" xfId="12994" xr:uid="{00000000-0005-0000-0000-0000A5630000}"/>
    <cellStyle name="Fuss 2 4 4" xfId="17084" xr:uid="{00000000-0005-0000-0000-0000A6630000}"/>
    <cellStyle name="Fuss 2 4 5" xfId="21028" xr:uid="{00000000-0005-0000-0000-0000A7630000}"/>
    <cellStyle name="Fuss 2 4 6" xfId="25047" xr:uid="{00000000-0005-0000-0000-0000A8630000}"/>
    <cellStyle name="Fuss 2 4 7" xfId="29048" xr:uid="{00000000-0005-0000-0000-0000A9630000}"/>
    <cellStyle name="Fuss 2 4 8" xfId="32870" xr:uid="{00000000-0005-0000-0000-0000AA630000}"/>
    <cellStyle name="Fuss 2 4 9" xfId="36774" xr:uid="{00000000-0005-0000-0000-0000AB630000}"/>
    <cellStyle name="Fuss 2 5" xfId="6016" xr:uid="{00000000-0005-0000-0000-0000AC630000}"/>
    <cellStyle name="Fuss 2 5 10" xfId="42995" xr:uid="{00000000-0005-0000-0000-0000AD630000}"/>
    <cellStyle name="Fuss 2 5 2" xfId="11544" xr:uid="{00000000-0005-0000-0000-0000AE630000}"/>
    <cellStyle name="Fuss 2 5 3" xfId="15449" xr:uid="{00000000-0005-0000-0000-0000AF630000}"/>
    <cellStyle name="Fuss 2 5 4" xfId="19540" xr:uid="{00000000-0005-0000-0000-0000B0630000}"/>
    <cellStyle name="Fuss 2 5 5" xfId="23470" xr:uid="{00000000-0005-0000-0000-0000B1630000}"/>
    <cellStyle name="Fuss 2 5 6" xfId="27497" xr:uid="{00000000-0005-0000-0000-0000B2630000}"/>
    <cellStyle name="Fuss 2 5 7" xfId="31483" xr:uid="{00000000-0005-0000-0000-0000B3630000}"/>
    <cellStyle name="Fuss 2 5 8" xfId="35316" xr:uid="{00000000-0005-0000-0000-0000B4630000}"/>
    <cellStyle name="Fuss 2 5 9" xfId="39205" xr:uid="{00000000-0005-0000-0000-0000B5630000}"/>
    <cellStyle name="Fuss 2 6" xfId="7366" xr:uid="{00000000-0005-0000-0000-0000B6630000}"/>
    <cellStyle name="Fuss 2 7" xfId="7311" xr:uid="{00000000-0005-0000-0000-0000B7630000}"/>
    <cellStyle name="Fuss 2 8" xfId="7574" xr:uid="{00000000-0005-0000-0000-0000B8630000}"/>
    <cellStyle name="Fuss 2 9" xfId="7320" xr:uid="{00000000-0005-0000-0000-0000B9630000}"/>
    <cellStyle name="Fuss 3" xfId="3080" xr:uid="{00000000-0005-0000-0000-0000BA630000}"/>
    <cellStyle name="Fuss 3 10" xfId="28589" xr:uid="{00000000-0005-0000-0000-0000BB630000}"/>
    <cellStyle name="Fuss 3 11" xfId="32412" xr:uid="{00000000-0005-0000-0000-0000BC630000}"/>
    <cellStyle name="Fuss 3 12" xfId="36319" xr:uid="{00000000-0005-0000-0000-0000BD630000}"/>
    <cellStyle name="Fuss 3 13" xfId="40109" xr:uid="{00000000-0005-0000-0000-0000BE630000}"/>
    <cellStyle name="Fuss 3 2" xfId="5381" xr:uid="{00000000-0005-0000-0000-0000BF630000}"/>
    <cellStyle name="Fuss 3 2 10" xfId="42365" xr:uid="{00000000-0005-0000-0000-0000C0630000}"/>
    <cellStyle name="Fuss 3 2 2" xfId="10909" xr:uid="{00000000-0005-0000-0000-0000C1630000}"/>
    <cellStyle name="Fuss 3 2 3" xfId="14816" xr:uid="{00000000-0005-0000-0000-0000C2630000}"/>
    <cellStyle name="Fuss 3 2 4" xfId="18908" xr:uid="{00000000-0005-0000-0000-0000C3630000}"/>
    <cellStyle name="Fuss 3 2 5" xfId="22838" xr:uid="{00000000-0005-0000-0000-0000C4630000}"/>
    <cellStyle name="Fuss 3 2 6" xfId="26864" xr:uid="{00000000-0005-0000-0000-0000C5630000}"/>
    <cellStyle name="Fuss 3 2 7" xfId="30853" xr:uid="{00000000-0005-0000-0000-0000C6630000}"/>
    <cellStyle name="Fuss 3 2 8" xfId="34684" xr:uid="{00000000-0005-0000-0000-0000C7630000}"/>
    <cellStyle name="Fuss 3 2 9" xfId="38575" xr:uid="{00000000-0005-0000-0000-0000C8630000}"/>
    <cellStyle name="Fuss 3 3" xfId="4753" xr:uid="{00000000-0005-0000-0000-0000C9630000}"/>
    <cellStyle name="Fuss 3 3 10" xfId="41737" xr:uid="{00000000-0005-0000-0000-0000CA630000}"/>
    <cellStyle name="Fuss 3 3 2" xfId="10281" xr:uid="{00000000-0005-0000-0000-0000CB630000}"/>
    <cellStyle name="Fuss 3 3 3" xfId="14188" xr:uid="{00000000-0005-0000-0000-0000CC630000}"/>
    <cellStyle name="Fuss 3 3 4" xfId="18280" xr:uid="{00000000-0005-0000-0000-0000CD630000}"/>
    <cellStyle name="Fuss 3 3 5" xfId="22210" xr:uid="{00000000-0005-0000-0000-0000CE630000}"/>
    <cellStyle name="Fuss 3 3 6" xfId="26236" xr:uid="{00000000-0005-0000-0000-0000CF630000}"/>
    <cellStyle name="Fuss 3 3 7" xfId="30225" xr:uid="{00000000-0005-0000-0000-0000D0630000}"/>
    <cellStyle name="Fuss 3 3 8" xfId="34056" xr:uid="{00000000-0005-0000-0000-0000D1630000}"/>
    <cellStyle name="Fuss 3 3 9" xfId="37947" xr:uid="{00000000-0005-0000-0000-0000D2630000}"/>
    <cellStyle name="Fuss 3 4" xfId="6462" xr:uid="{00000000-0005-0000-0000-0000D3630000}"/>
    <cellStyle name="Fuss 3 4 10" xfId="43440" xr:uid="{00000000-0005-0000-0000-0000D4630000}"/>
    <cellStyle name="Fuss 3 4 2" xfId="11991" xr:uid="{00000000-0005-0000-0000-0000D5630000}"/>
    <cellStyle name="Fuss 3 4 3" xfId="15895" xr:uid="{00000000-0005-0000-0000-0000D6630000}"/>
    <cellStyle name="Fuss 3 4 4" xfId="19989" xr:uid="{00000000-0005-0000-0000-0000D7630000}"/>
    <cellStyle name="Fuss 3 4 5" xfId="23916" xr:uid="{00000000-0005-0000-0000-0000D8630000}"/>
    <cellStyle name="Fuss 3 4 6" xfId="27943" xr:uid="{00000000-0005-0000-0000-0000D9630000}"/>
    <cellStyle name="Fuss 3 4 7" xfId="31928" xr:uid="{00000000-0005-0000-0000-0000DA630000}"/>
    <cellStyle name="Fuss 3 4 8" xfId="35761" xr:uid="{00000000-0005-0000-0000-0000DB630000}"/>
    <cellStyle name="Fuss 3 4 9" xfId="39650" xr:uid="{00000000-0005-0000-0000-0000DC630000}"/>
    <cellStyle name="Fuss 3 5" xfId="8615" xr:uid="{00000000-0005-0000-0000-0000DD630000}"/>
    <cellStyle name="Fuss 3 6" xfId="12531" xr:uid="{00000000-0005-0000-0000-0000DE630000}"/>
    <cellStyle name="Fuss 3 7" xfId="16624" xr:uid="{00000000-0005-0000-0000-0000DF630000}"/>
    <cellStyle name="Fuss 3 8" xfId="20567" xr:uid="{00000000-0005-0000-0000-0000E0630000}"/>
    <cellStyle name="Fuss 3 9" xfId="24585" xr:uid="{00000000-0005-0000-0000-0000E1630000}"/>
    <cellStyle name="Fuss 4" xfId="4025" xr:uid="{00000000-0005-0000-0000-0000E2630000}"/>
    <cellStyle name="Fuss 4 10" xfId="41009" xr:uid="{00000000-0005-0000-0000-0000E3630000}"/>
    <cellStyle name="Fuss 4 2" xfId="9553" xr:uid="{00000000-0005-0000-0000-0000E4630000}"/>
    <cellStyle name="Fuss 4 3" xfId="13460" xr:uid="{00000000-0005-0000-0000-0000E5630000}"/>
    <cellStyle name="Fuss 4 4" xfId="17552" xr:uid="{00000000-0005-0000-0000-0000E6630000}"/>
    <cellStyle name="Fuss 4 5" xfId="21482" xr:uid="{00000000-0005-0000-0000-0000E7630000}"/>
    <cellStyle name="Fuss 4 6" xfId="25508" xr:uid="{00000000-0005-0000-0000-0000E8630000}"/>
    <cellStyle name="Fuss 4 7" xfId="29497" xr:uid="{00000000-0005-0000-0000-0000E9630000}"/>
    <cellStyle name="Fuss 4 8" xfId="33328" xr:uid="{00000000-0005-0000-0000-0000EA630000}"/>
    <cellStyle name="Fuss 4 9" xfId="37219" xr:uid="{00000000-0005-0000-0000-0000EB630000}"/>
    <cellStyle name="Fuss 5" xfId="3532" xr:uid="{00000000-0005-0000-0000-0000EC630000}"/>
    <cellStyle name="Fuss 5 10" xfId="40559" xr:uid="{00000000-0005-0000-0000-0000ED630000}"/>
    <cellStyle name="Fuss 5 2" xfId="9067" xr:uid="{00000000-0005-0000-0000-0000EE630000}"/>
    <cellStyle name="Fuss 5 3" xfId="12983" xr:uid="{00000000-0005-0000-0000-0000EF630000}"/>
    <cellStyle name="Fuss 5 4" xfId="17075" xr:uid="{00000000-0005-0000-0000-0000F0630000}"/>
    <cellStyle name="Fuss 5 5" xfId="21018" xr:uid="{00000000-0005-0000-0000-0000F1630000}"/>
    <cellStyle name="Fuss 5 6" xfId="25037" xr:uid="{00000000-0005-0000-0000-0000F2630000}"/>
    <cellStyle name="Fuss 5 7" xfId="29040" xr:uid="{00000000-0005-0000-0000-0000F3630000}"/>
    <cellStyle name="Fuss 5 8" xfId="32864" xr:uid="{00000000-0005-0000-0000-0000F4630000}"/>
    <cellStyle name="Fuss 5 9" xfId="36769" xr:uid="{00000000-0005-0000-0000-0000F5630000}"/>
    <cellStyle name="Fuss 6" xfId="6009" xr:uid="{00000000-0005-0000-0000-0000F6630000}"/>
    <cellStyle name="Fuss 6 10" xfId="42990" xr:uid="{00000000-0005-0000-0000-0000F7630000}"/>
    <cellStyle name="Fuss 6 2" xfId="11537" xr:uid="{00000000-0005-0000-0000-0000F8630000}"/>
    <cellStyle name="Fuss 6 3" xfId="15442" xr:uid="{00000000-0005-0000-0000-0000F9630000}"/>
    <cellStyle name="Fuss 6 4" xfId="19535" xr:uid="{00000000-0005-0000-0000-0000FA630000}"/>
    <cellStyle name="Fuss 6 5" xfId="23464" xr:uid="{00000000-0005-0000-0000-0000FB630000}"/>
    <cellStyle name="Fuss 6 6" xfId="27490" xr:uid="{00000000-0005-0000-0000-0000FC630000}"/>
    <cellStyle name="Fuss 6 7" xfId="31478" xr:uid="{00000000-0005-0000-0000-0000FD630000}"/>
    <cellStyle name="Fuss 6 8" xfId="35310" xr:uid="{00000000-0005-0000-0000-0000FE630000}"/>
    <cellStyle name="Fuss 6 9" xfId="39200" xr:uid="{00000000-0005-0000-0000-0000FF630000}"/>
    <cellStyle name="Fuss 7" xfId="7401" xr:uid="{00000000-0005-0000-0000-000000640000}"/>
    <cellStyle name="Fuss 8" xfId="7136" xr:uid="{00000000-0005-0000-0000-000001640000}"/>
    <cellStyle name="Fuss 9" xfId="7606" xr:uid="{00000000-0005-0000-0000-000002640000}"/>
    <cellStyle name="Good" xfId="2615" xr:uid="{00000000-0005-0000-0000-000003640000}"/>
    <cellStyle name="Good 2" xfId="465" xr:uid="{00000000-0005-0000-0000-000004640000}"/>
    <cellStyle name="Good 3" xfId="466" xr:uid="{00000000-0005-0000-0000-000005640000}"/>
    <cellStyle name="Good 4" xfId="467" xr:uid="{00000000-0005-0000-0000-000006640000}"/>
    <cellStyle name="Heading 1" xfId="2616" xr:uid="{00000000-0005-0000-0000-000007640000}"/>
    <cellStyle name="Heading 1 2" xfId="468" xr:uid="{00000000-0005-0000-0000-000008640000}"/>
    <cellStyle name="Heading 1 3" xfId="469" xr:uid="{00000000-0005-0000-0000-000009640000}"/>
    <cellStyle name="Heading 1 4" xfId="470" xr:uid="{00000000-0005-0000-0000-00000A640000}"/>
    <cellStyle name="Heading 2" xfId="2617" xr:uid="{00000000-0005-0000-0000-00000B640000}"/>
    <cellStyle name="Heading 2 2" xfId="471" xr:uid="{00000000-0005-0000-0000-00000C640000}"/>
    <cellStyle name="Heading 2 3" xfId="472" xr:uid="{00000000-0005-0000-0000-00000D640000}"/>
    <cellStyle name="Heading 2 4" xfId="473" xr:uid="{00000000-0005-0000-0000-00000E640000}"/>
    <cellStyle name="Heading 3" xfId="2618" xr:uid="{00000000-0005-0000-0000-00000F640000}"/>
    <cellStyle name="Heading 3 2" xfId="474" xr:uid="{00000000-0005-0000-0000-000010640000}"/>
    <cellStyle name="Heading 3 3" xfId="475" xr:uid="{00000000-0005-0000-0000-000011640000}"/>
    <cellStyle name="Heading 3 4" xfId="476" xr:uid="{00000000-0005-0000-0000-000012640000}"/>
    <cellStyle name="Heading 4" xfId="2619" xr:uid="{00000000-0005-0000-0000-000013640000}"/>
    <cellStyle name="Heading 4 2" xfId="477" xr:uid="{00000000-0005-0000-0000-000014640000}"/>
    <cellStyle name="Heading 4 3" xfId="478" xr:uid="{00000000-0005-0000-0000-000015640000}"/>
    <cellStyle name="Heading 4 4" xfId="479" xr:uid="{00000000-0005-0000-0000-000016640000}"/>
    <cellStyle name="Headline" xfId="8" xr:uid="{00000000-0005-0000-0000-000017640000}"/>
    <cellStyle name="Hyperlink 2" xfId="891" xr:uid="{00000000-0005-0000-0000-000018640000}"/>
    <cellStyle name="Hyperlink 3" xfId="2620" xr:uid="{00000000-0005-0000-0000-000019640000}"/>
    <cellStyle name="Input" xfId="2621" xr:uid="{00000000-0005-0000-0000-00001A640000}"/>
    <cellStyle name="Input 10" xfId="12081" xr:uid="{00000000-0005-0000-0000-00001B640000}"/>
    <cellStyle name="Input 11" xfId="20116" xr:uid="{00000000-0005-0000-0000-00001C640000}"/>
    <cellStyle name="Input 12" xfId="24135" xr:uid="{00000000-0005-0000-0000-00001D640000}"/>
    <cellStyle name="Input 13" xfId="31969" xr:uid="{00000000-0005-0000-0000-00001E640000}"/>
    <cellStyle name="Input 2" xfId="480" xr:uid="{00000000-0005-0000-0000-00001F640000}"/>
    <cellStyle name="Input 2 10" xfId="5838" xr:uid="{00000000-0005-0000-0000-000020640000}"/>
    <cellStyle name="Input 2 10 10" xfId="42820" xr:uid="{00000000-0005-0000-0000-000021640000}"/>
    <cellStyle name="Input 2 10 2" xfId="11366" xr:uid="{00000000-0005-0000-0000-000022640000}"/>
    <cellStyle name="Input 2 10 3" xfId="15271" xr:uid="{00000000-0005-0000-0000-000023640000}"/>
    <cellStyle name="Input 2 10 4" xfId="19365" xr:uid="{00000000-0005-0000-0000-000024640000}"/>
    <cellStyle name="Input 2 10 5" xfId="23293" xr:uid="{00000000-0005-0000-0000-000025640000}"/>
    <cellStyle name="Input 2 10 6" xfId="27319" xr:uid="{00000000-0005-0000-0000-000026640000}"/>
    <cellStyle name="Input 2 10 7" xfId="31308" xr:uid="{00000000-0005-0000-0000-000027640000}"/>
    <cellStyle name="Input 2 10 8" xfId="35139" xr:uid="{00000000-0005-0000-0000-000028640000}"/>
    <cellStyle name="Input 2 10 9" xfId="39030" xr:uid="{00000000-0005-0000-0000-000029640000}"/>
    <cellStyle name="Input 2 11" xfId="7735" xr:uid="{00000000-0005-0000-0000-00002A640000}"/>
    <cellStyle name="Input 2 12" xfId="8103" xr:uid="{00000000-0005-0000-0000-00002B640000}"/>
    <cellStyle name="Input 2 13" xfId="7438" xr:uid="{00000000-0005-0000-0000-00002C640000}"/>
    <cellStyle name="Input 2 14" xfId="20035" xr:uid="{00000000-0005-0000-0000-00002D640000}"/>
    <cellStyle name="Input 2 2" xfId="481" xr:uid="{00000000-0005-0000-0000-00002E640000}"/>
    <cellStyle name="Input 2 2 10" xfId="6761" xr:uid="{00000000-0005-0000-0000-00002F640000}"/>
    <cellStyle name="Input 2 2 11" xfId="24113" xr:uid="{00000000-0005-0000-0000-000030640000}"/>
    <cellStyle name="Input 2 2 2" xfId="482" xr:uid="{00000000-0005-0000-0000-000031640000}"/>
    <cellStyle name="Input 2 2 2 10" xfId="20034" xr:uid="{00000000-0005-0000-0000-000032640000}"/>
    <cellStyle name="Input 2 2 2 2" xfId="2913" xr:uid="{00000000-0005-0000-0000-000033640000}"/>
    <cellStyle name="Input 2 2 2 2 10" xfId="28422" xr:uid="{00000000-0005-0000-0000-000034640000}"/>
    <cellStyle name="Input 2 2 2 2 11" xfId="32245" xr:uid="{00000000-0005-0000-0000-000035640000}"/>
    <cellStyle name="Input 2 2 2 2 12" xfId="36152" xr:uid="{00000000-0005-0000-0000-000036640000}"/>
    <cellStyle name="Input 2 2 2 2 13" xfId="39942" xr:uid="{00000000-0005-0000-0000-000037640000}"/>
    <cellStyle name="Input 2 2 2 2 2" xfId="5214" xr:uid="{00000000-0005-0000-0000-000038640000}"/>
    <cellStyle name="Input 2 2 2 2 2 10" xfId="42198" xr:uid="{00000000-0005-0000-0000-000039640000}"/>
    <cellStyle name="Input 2 2 2 2 2 2" xfId="10742" xr:uid="{00000000-0005-0000-0000-00003A640000}"/>
    <cellStyle name="Input 2 2 2 2 2 3" xfId="14649" xr:uid="{00000000-0005-0000-0000-00003B640000}"/>
    <cellStyle name="Input 2 2 2 2 2 4" xfId="18741" xr:uid="{00000000-0005-0000-0000-00003C640000}"/>
    <cellStyle name="Input 2 2 2 2 2 5" xfId="22671" xr:uid="{00000000-0005-0000-0000-00003D640000}"/>
    <cellStyle name="Input 2 2 2 2 2 6" xfId="26697" xr:uid="{00000000-0005-0000-0000-00003E640000}"/>
    <cellStyle name="Input 2 2 2 2 2 7" xfId="30686" xr:uid="{00000000-0005-0000-0000-00003F640000}"/>
    <cellStyle name="Input 2 2 2 2 2 8" xfId="34517" xr:uid="{00000000-0005-0000-0000-000040640000}"/>
    <cellStyle name="Input 2 2 2 2 2 9" xfId="38408" xr:uid="{00000000-0005-0000-0000-000041640000}"/>
    <cellStyle name="Input 2 2 2 2 3" xfId="4586" xr:uid="{00000000-0005-0000-0000-000042640000}"/>
    <cellStyle name="Input 2 2 2 2 3 10" xfId="41570" xr:uid="{00000000-0005-0000-0000-000043640000}"/>
    <cellStyle name="Input 2 2 2 2 3 2" xfId="10114" xr:uid="{00000000-0005-0000-0000-000044640000}"/>
    <cellStyle name="Input 2 2 2 2 3 3" xfId="14021" xr:uid="{00000000-0005-0000-0000-000045640000}"/>
    <cellStyle name="Input 2 2 2 2 3 4" xfId="18113" xr:uid="{00000000-0005-0000-0000-000046640000}"/>
    <cellStyle name="Input 2 2 2 2 3 5" xfId="22043" xr:uid="{00000000-0005-0000-0000-000047640000}"/>
    <cellStyle name="Input 2 2 2 2 3 6" xfId="26069" xr:uid="{00000000-0005-0000-0000-000048640000}"/>
    <cellStyle name="Input 2 2 2 2 3 7" xfId="30058" xr:uid="{00000000-0005-0000-0000-000049640000}"/>
    <cellStyle name="Input 2 2 2 2 3 8" xfId="33889" xr:uid="{00000000-0005-0000-0000-00004A640000}"/>
    <cellStyle name="Input 2 2 2 2 3 9" xfId="37780" xr:uid="{00000000-0005-0000-0000-00004B640000}"/>
    <cellStyle name="Input 2 2 2 2 4" xfId="6295" xr:uid="{00000000-0005-0000-0000-00004C640000}"/>
    <cellStyle name="Input 2 2 2 2 4 10" xfId="43273" xr:uid="{00000000-0005-0000-0000-00004D640000}"/>
    <cellStyle name="Input 2 2 2 2 4 2" xfId="11824" xr:uid="{00000000-0005-0000-0000-00004E640000}"/>
    <cellStyle name="Input 2 2 2 2 4 3" xfId="15728" xr:uid="{00000000-0005-0000-0000-00004F640000}"/>
    <cellStyle name="Input 2 2 2 2 4 4" xfId="19822" xr:uid="{00000000-0005-0000-0000-000050640000}"/>
    <cellStyle name="Input 2 2 2 2 4 5" xfId="23749" xr:uid="{00000000-0005-0000-0000-000051640000}"/>
    <cellStyle name="Input 2 2 2 2 4 6" xfId="27776" xr:uid="{00000000-0005-0000-0000-000052640000}"/>
    <cellStyle name="Input 2 2 2 2 4 7" xfId="31761" xr:uid="{00000000-0005-0000-0000-000053640000}"/>
    <cellStyle name="Input 2 2 2 2 4 8" xfId="35594" xr:uid="{00000000-0005-0000-0000-000054640000}"/>
    <cellStyle name="Input 2 2 2 2 4 9" xfId="39483" xr:uid="{00000000-0005-0000-0000-000055640000}"/>
    <cellStyle name="Input 2 2 2 2 5" xfId="8448" xr:uid="{00000000-0005-0000-0000-000056640000}"/>
    <cellStyle name="Input 2 2 2 2 6" xfId="12364" xr:uid="{00000000-0005-0000-0000-000057640000}"/>
    <cellStyle name="Input 2 2 2 2 7" xfId="16457" xr:uid="{00000000-0005-0000-0000-000058640000}"/>
    <cellStyle name="Input 2 2 2 2 8" xfId="20400" xr:uid="{00000000-0005-0000-0000-000059640000}"/>
    <cellStyle name="Input 2 2 2 2 9" xfId="24418" xr:uid="{00000000-0005-0000-0000-00005A640000}"/>
    <cellStyle name="Input 2 2 2 3" xfId="3858" xr:uid="{00000000-0005-0000-0000-00005B640000}"/>
    <cellStyle name="Input 2 2 2 3 10" xfId="40842" xr:uid="{00000000-0005-0000-0000-00005C640000}"/>
    <cellStyle name="Input 2 2 2 3 2" xfId="9386" xr:uid="{00000000-0005-0000-0000-00005D640000}"/>
    <cellStyle name="Input 2 2 2 3 3" xfId="13293" xr:uid="{00000000-0005-0000-0000-00005E640000}"/>
    <cellStyle name="Input 2 2 2 3 4" xfId="17385" xr:uid="{00000000-0005-0000-0000-00005F640000}"/>
    <cellStyle name="Input 2 2 2 3 5" xfId="21315" xr:uid="{00000000-0005-0000-0000-000060640000}"/>
    <cellStyle name="Input 2 2 2 3 6" xfId="25341" xr:uid="{00000000-0005-0000-0000-000061640000}"/>
    <cellStyle name="Input 2 2 2 3 7" xfId="29330" xr:uid="{00000000-0005-0000-0000-000062640000}"/>
    <cellStyle name="Input 2 2 2 3 8" xfId="33161" xr:uid="{00000000-0005-0000-0000-000063640000}"/>
    <cellStyle name="Input 2 2 2 3 9" xfId="37052" xr:uid="{00000000-0005-0000-0000-000064640000}"/>
    <cellStyle name="Input 2 2 2 4" xfId="4096" xr:uid="{00000000-0005-0000-0000-000065640000}"/>
    <cellStyle name="Input 2 2 2 4 10" xfId="41080" xr:uid="{00000000-0005-0000-0000-000066640000}"/>
    <cellStyle name="Input 2 2 2 4 2" xfId="9624" xr:uid="{00000000-0005-0000-0000-000067640000}"/>
    <cellStyle name="Input 2 2 2 4 3" xfId="13531" xr:uid="{00000000-0005-0000-0000-000068640000}"/>
    <cellStyle name="Input 2 2 2 4 4" xfId="17623" xr:uid="{00000000-0005-0000-0000-000069640000}"/>
    <cellStyle name="Input 2 2 2 4 5" xfId="21553" xr:uid="{00000000-0005-0000-0000-00006A640000}"/>
    <cellStyle name="Input 2 2 2 4 6" xfId="25579" xr:uid="{00000000-0005-0000-0000-00006B640000}"/>
    <cellStyle name="Input 2 2 2 4 7" xfId="29568" xr:uid="{00000000-0005-0000-0000-00006C640000}"/>
    <cellStyle name="Input 2 2 2 4 8" xfId="33399" xr:uid="{00000000-0005-0000-0000-00006D640000}"/>
    <cellStyle name="Input 2 2 2 4 9" xfId="37290" xr:uid="{00000000-0005-0000-0000-00006E640000}"/>
    <cellStyle name="Input 2 2 2 5" xfId="3425" xr:uid="{00000000-0005-0000-0000-00006F640000}"/>
    <cellStyle name="Input 2 2 2 5 10" xfId="40454" xr:uid="{00000000-0005-0000-0000-000070640000}"/>
    <cellStyle name="Input 2 2 2 5 2" xfId="8960" xr:uid="{00000000-0005-0000-0000-000071640000}"/>
    <cellStyle name="Input 2 2 2 5 3" xfId="12876" xr:uid="{00000000-0005-0000-0000-000072640000}"/>
    <cellStyle name="Input 2 2 2 5 4" xfId="16969" xr:uid="{00000000-0005-0000-0000-000073640000}"/>
    <cellStyle name="Input 2 2 2 5 5" xfId="20912" xr:uid="{00000000-0005-0000-0000-000074640000}"/>
    <cellStyle name="Input 2 2 2 5 6" xfId="24930" xr:uid="{00000000-0005-0000-0000-000075640000}"/>
    <cellStyle name="Input 2 2 2 5 7" xfId="28934" xr:uid="{00000000-0005-0000-0000-000076640000}"/>
    <cellStyle name="Input 2 2 2 5 8" xfId="32757" xr:uid="{00000000-0005-0000-0000-000077640000}"/>
    <cellStyle name="Input 2 2 2 5 9" xfId="36664" xr:uid="{00000000-0005-0000-0000-000078640000}"/>
    <cellStyle name="Input 2 2 2 6" xfId="5840" xr:uid="{00000000-0005-0000-0000-000079640000}"/>
    <cellStyle name="Input 2 2 2 6 10" xfId="42822" xr:uid="{00000000-0005-0000-0000-00007A640000}"/>
    <cellStyle name="Input 2 2 2 6 2" xfId="11368" xr:uid="{00000000-0005-0000-0000-00007B640000}"/>
    <cellStyle name="Input 2 2 2 6 3" xfId="15273" xr:uid="{00000000-0005-0000-0000-00007C640000}"/>
    <cellStyle name="Input 2 2 2 6 4" xfId="19367" xr:uid="{00000000-0005-0000-0000-00007D640000}"/>
    <cellStyle name="Input 2 2 2 6 5" xfId="23295" xr:uid="{00000000-0005-0000-0000-00007E640000}"/>
    <cellStyle name="Input 2 2 2 6 6" xfId="27321" xr:uid="{00000000-0005-0000-0000-00007F640000}"/>
    <cellStyle name="Input 2 2 2 6 7" xfId="31310" xr:uid="{00000000-0005-0000-0000-000080640000}"/>
    <cellStyle name="Input 2 2 2 6 8" xfId="35141" xr:uid="{00000000-0005-0000-0000-000081640000}"/>
    <cellStyle name="Input 2 2 2 6 9" xfId="39032" xr:uid="{00000000-0005-0000-0000-000082640000}"/>
    <cellStyle name="Input 2 2 2 7" xfId="7733" xr:uid="{00000000-0005-0000-0000-000083640000}"/>
    <cellStyle name="Input 2 2 2 8" xfId="8101" xr:uid="{00000000-0005-0000-0000-000084640000}"/>
    <cellStyle name="Input 2 2 2 9" xfId="19543" xr:uid="{00000000-0005-0000-0000-000085640000}"/>
    <cellStyle name="Input 2 2 3" xfId="2912" xr:uid="{00000000-0005-0000-0000-000086640000}"/>
    <cellStyle name="Input 2 2 3 10" xfId="28421" xr:uid="{00000000-0005-0000-0000-000087640000}"/>
    <cellStyle name="Input 2 2 3 11" xfId="32244" xr:uid="{00000000-0005-0000-0000-000088640000}"/>
    <cellStyle name="Input 2 2 3 12" xfId="36151" xr:uid="{00000000-0005-0000-0000-000089640000}"/>
    <cellStyle name="Input 2 2 3 13" xfId="39941" xr:uid="{00000000-0005-0000-0000-00008A640000}"/>
    <cellStyle name="Input 2 2 3 2" xfId="5213" xr:uid="{00000000-0005-0000-0000-00008B640000}"/>
    <cellStyle name="Input 2 2 3 2 10" xfId="42197" xr:uid="{00000000-0005-0000-0000-00008C640000}"/>
    <cellStyle name="Input 2 2 3 2 2" xfId="10741" xr:uid="{00000000-0005-0000-0000-00008D640000}"/>
    <cellStyle name="Input 2 2 3 2 3" xfId="14648" xr:uid="{00000000-0005-0000-0000-00008E640000}"/>
    <cellStyle name="Input 2 2 3 2 4" xfId="18740" xr:uid="{00000000-0005-0000-0000-00008F640000}"/>
    <cellStyle name="Input 2 2 3 2 5" xfId="22670" xr:uid="{00000000-0005-0000-0000-000090640000}"/>
    <cellStyle name="Input 2 2 3 2 6" xfId="26696" xr:uid="{00000000-0005-0000-0000-000091640000}"/>
    <cellStyle name="Input 2 2 3 2 7" xfId="30685" xr:uid="{00000000-0005-0000-0000-000092640000}"/>
    <cellStyle name="Input 2 2 3 2 8" xfId="34516" xr:uid="{00000000-0005-0000-0000-000093640000}"/>
    <cellStyle name="Input 2 2 3 2 9" xfId="38407" xr:uid="{00000000-0005-0000-0000-000094640000}"/>
    <cellStyle name="Input 2 2 3 3" xfId="4585" xr:uid="{00000000-0005-0000-0000-000095640000}"/>
    <cellStyle name="Input 2 2 3 3 10" xfId="41569" xr:uid="{00000000-0005-0000-0000-000096640000}"/>
    <cellStyle name="Input 2 2 3 3 2" xfId="10113" xr:uid="{00000000-0005-0000-0000-000097640000}"/>
    <cellStyle name="Input 2 2 3 3 3" xfId="14020" xr:uid="{00000000-0005-0000-0000-000098640000}"/>
    <cellStyle name="Input 2 2 3 3 4" xfId="18112" xr:uid="{00000000-0005-0000-0000-000099640000}"/>
    <cellStyle name="Input 2 2 3 3 5" xfId="22042" xr:uid="{00000000-0005-0000-0000-00009A640000}"/>
    <cellStyle name="Input 2 2 3 3 6" xfId="26068" xr:uid="{00000000-0005-0000-0000-00009B640000}"/>
    <cellStyle name="Input 2 2 3 3 7" xfId="30057" xr:uid="{00000000-0005-0000-0000-00009C640000}"/>
    <cellStyle name="Input 2 2 3 3 8" xfId="33888" xr:uid="{00000000-0005-0000-0000-00009D640000}"/>
    <cellStyle name="Input 2 2 3 3 9" xfId="37779" xr:uid="{00000000-0005-0000-0000-00009E640000}"/>
    <cellStyle name="Input 2 2 3 4" xfId="6294" xr:uid="{00000000-0005-0000-0000-00009F640000}"/>
    <cellStyle name="Input 2 2 3 4 10" xfId="43272" xr:uid="{00000000-0005-0000-0000-0000A0640000}"/>
    <cellStyle name="Input 2 2 3 4 2" xfId="11823" xr:uid="{00000000-0005-0000-0000-0000A1640000}"/>
    <cellStyle name="Input 2 2 3 4 3" xfId="15727" xr:uid="{00000000-0005-0000-0000-0000A2640000}"/>
    <cellStyle name="Input 2 2 3 4 4" xfId="19821" xr:uid="{00000000-0005-0000-0000-0000A3640000}"/>
    <cellStyle name="Input 2 2 3 4 5" xfId="23748" xr:uid="{00000000-0005-0000-0000-0000A4640000}"/>
    <cellStyle name="Input 2 2 3 4 6" xfId="27775" xr:uid="{00000000-0005-0000-0000-0000A5640000}"/>
    <cellStyle name="Input 2 2 3 4 7" xfId="31760" xr:uid="{00000000-0005-0000-0000-0000A6640000}"/>
    <cellStyle name="Input 2 2 3 4 8" xfId="35593" xr:uid="{00000000-0005-0000-0000-0000A7640000}"/>
    <cellStyle name="Input 2 2 3 4 9" xfId="39482" xr:uid="{00000000-0005-0000-0000-0000A8640000}"/>
    <cellStyle name="Input 2 2 3 5" xfId="8447" xr:uid="{00000000-0005-0000-0000-0000A9640000}"/>
    <cellStyle name="Input 2 2 3 6" xfId="12363" xr:uid="{00000000-0005-0000-0000-0000AA640000}"/>
    <cellStyle name="Input 2 2 3 7" xfId="16456" xr:uid="{00000000-0005-0000-0000-0000AB640000}"/>
    <cellStyle name="Input 2 2 3 8" xfId="20399" xr:uid="{00000000-0005-0000-0000-0000AC640000}"/>
    <cellStyle name="Input 2 2 3 9" xfId="24417" xr:uid="{00000000-0005-0000-0000-0000AD640000}"/>
    <cellStyle name="Input 2 2 4" xfId="3857" xr:uid="{00000000-0005-0000-0000-0000AE640000}"/>
    <cellStyle name="Input 2 2 4 10" xfId="40841" xr:uid="{00000000-0005-0000-0000-0000AF640000}"/>
    <cellStyle name="Input 2 2 4 2" xfId="9385" xr:uid="{00000000-0005-0000-0000-0000B0640000}"/>
    <cellStyle name="Input 2 2 4 3" xfId="13292" xr:uid="{00000000-0005-0000-0000-0000B1640000}"/>
    <cellStyle name="Input 2 2 4 4" xfId="17384" xr:uid="{00000000-0005-0000-0000-0000B2640000}"/>
    <cellStyle name="Input 2 2 4 5" xfId="21314" xr:uid="{00000000-0005-0000-0000-0000B3640000}"/>
    <cellStyle name="Input 2 2 4 6" xfId="25340" xr:uid="{00000000-0005-0000-0000-0000B4640000}"/>
    <cellStyle name="Input 2 2 4 7" xfId="29329" xr:uid="{00000000-0005-0000-0000-0000B5640000}"/>
    <cellStyle name="Input 2 2 4 8" xfId="33160" xr:uid="{00000000-0005-0000-0000-0000B6640000}"/>
    <cellStyle name="Input 2 2 4 9" xfId="37051" xr:uid="{00000000-0005-0000-0000-0000B7640000}"/>
    <cellStyle name="Input 2 2 5" xfId="4097" xr:uid="{00000000-0005-0000-0000-0000B8640000}"/>
    <cellStyle name="Input 2 2 5 10" xfId="41081" xr:uid="{00000000-0005-0000-0000-0000B9640000}"/>
    <cellStyle name="Input 2 2 5 2" xfId="9625" xr:uid="{00000000-0005-0000-0000-0000BA640000}"/>
    <cellStyle name="Input 2 2 5 3" xfId="13532" xr:uid="{00000000-0005-0000-0000-0000BB640000}"/>
    <cellStyle name="Input 2 2 5 4" xfId="17624" xr:uid="{00000000-0005-0000-0000-0000BC640000}"/>
    <cellStyle name="Input 2 2 5 5" xfId="21554" xr:uid="{00000000-0005-0000-0000-0000BD640000}"/>
    <cellStyle name="Input 2 2 5 6" xfId="25580" xr:uid="{00000000-0005-0000-0000-0000BE640000}"/>
    <cellStyle name="Input 2 2 5 7" xfId="29569" xr:uid="{00000000-0005-0000-0000-0000BF640000}"/>
    <cellStyle name="Input 2 2 5 8" xfId="33400" xr:uid="{00000000-0005-0000-0000-0000C0640000}"/>
    <cellStyle name="Input 2 2 5 9" xfId="37291" xr:uid="{00000000-0005-0000-0000-0000C1640000}"/>
    <cellStyle name="Input 2 2 6" xfId="3424" xr:uid="{00000000-0005-0000-0000-0000C2640000}"/>
    <cellStyle name="Input 2 2 6 10" xfId="40453" xr:uid="{00000000-0005-0000-0000-0000C3640000}"/>
    <cellStyle name="Input 2 2 6 2" xfId="8959" xr:uid="{00000000-0005-0000-0000-0000C4640000}"/>
    <cellStyle name="Input 2 2 6 3" xfId="12875" xr:uid="{00000000-0005-0000-0000-0000C5640000}"/>
    <cellStyle name="Input 2 2 6 4" xfId="16968" xr:uid="{00000000-0005-0000-0000-0000C6640000}"/>
    <cellStyle name="Input 2 2 6 5" xfId="20911" xr:uid="{00000000-0005-0000-0000-0000C7640000}"/>
    <cellStyle name="Input 2 2 6 6" xfId="24929" xr:uid="{00000000-0005-0000-0000-0000C8640000}"/>
    <cellStyle name="Input 2 2 6 7" xfId="28933" xr:uid="{00000000-0005-0000-0000-0000C9640000}"/>
    <cellStyle name="Input 2 2 6 8" xfId="32756" xr:uid="{00000000-0005-0000-0000-0000CA640000}"/>
    <cellStyle name="Input 2 2 6 9" xfId="36663" xr:uid="{00000000-0005-0000-0000-0000CB640000}"/>
    <cellStyle name="Input 2 2 7" xfId="5839" xr:uid="{00000000-0005-0000-0000-0000CC640000}"/>
    <cellStyle name="Input 2 2 7 10" xfId="42821" xr:uid="{00000000-0005-0000-0000-0000CD640000}"/>
    <cellStyle name="Input 2 2 7 2" xfId="11367" xr:uid="{00000000-0005-0000-0000-0000CE640000}"/>
    <cellStyle name="Input 2 2 7 3" xfId="15272" xr:uid="{00000000-0005-0000-0000-0000CF640000}"/>
    <cellStyle name="Input 2 2 7 4" xfId="19366" xr:uid="{00000000-0005-0000-0000-0000D0640000}"/>
    <cellStyle name="Input 2 2 7 5" xfId="23294" xr:uid="{00000000-0005-0000-0000-0000D1640000}"/>
    <cellStyle name="Input 2 2 7 6" xfId="27320" xr:uid="{00000000-0005-0000-0000-0000D2640000}"/>
    <cellStyle name="Input 2 2 7 7" xfId="31309" xr:uid="{00000000-0005-0000-0000-0000D3640000}"/>
    <cellStyle name="Input 2 2 7 8" xfId="35140" xr:uid="{00000000-0005-0000-0000-0000D4640000}"/>
    <cellStyle name="Input 2 2 7 9" xfId="39031" xr:uid="{00000000-0005-0000-0000-0000D5640000}"/>
    <cellStyle name="Input 2 2 8" xfId="7734" xr:uid="{00000000-0005-0000-0000-0000D6640000}"/>
    <cellStyle name="Input 2 2 9" xfId="8102" xr:uid="{00000000-0005-0000-0000-0000D7640000}"/>
    <cellStyle name="Input 2 3" xfId="483" xr:uid="{00000000-0005-0000-0000-0000D8640000}"/>
    <cellStyle name="Input 2 3 10" xfId="19544" xr:uid="{00000000-0005-0000-0000-0000D9640000}"/>
    <cellStyle name="Input 2 3 11" xfId="20033" xr:uid="{00000000-0005-0000-0000-0000DA640000}"/>
    <cellStyle name="Input 2 3 2" xfId="484" xr:uid="{00000000-0005-0000-0000-0000DB640000}"/>
    <cellStyle name="Input 2 3 2 10" xfId="24114" xr:uid="{00000000-0005-0000-0000-0000DC640000}"/>
    <cellStyle name="Input 2 3 2 2" xfId="2915" xr:uid="{00000000-0005-0000-0000-0000DD640000}"/>
    <cellStyle name="Input 2 3 2 2 10" xfId="28424" xr:uid="{00000000-0005-0000-0000-0000DE640000}"/>
    <cellStyle name="Input 2 3 2 2 11" xfId="32247" xr:uid="{00000000-0005-0000-0000-0000DF640000}"/>
    <cellStyle name="Input 2 3 2 2 12" xfId="36154" xr:uid="{00000000-0005-0000-0000-0000E0640000}"/>
    <cellStyle name="Input 2 3 2 2 13" xfId="39944" xr:uid="{00000000-0005-0000-0000-0000E1640000}"/>
    <cellStyle name="Input 2 3 2 2 2" xfId="5216" xr:uid="{00000000-0005-0000-0000-0000E2640000}"/>
    <cellStyle name="Input 2 3 2 2 2 10" xfId="42200" xr:uid="{00000000-0005-0000-0000-0000E3640000}"/>
    <cellStyle name="Input 2 3 2 2 2 2" xfId="10744" xr:uid="{00000000-0005-0000-0000-0000E4640000}"/>
    <cellStyle name="Input 2 3 2 2 2 3" xfId="14651" xr:uid="{00000000-0005-0000-0000-0000E5640000}"/>
    <cellStyle name="Input 2 3 2 2 2 4" xfId="18743" xr:uid="{00000000-0005-0000-0000-0000E6640000}"/>
    <cellStyle name="Input 2 3 2 2 2 5" xfId="22673" xr:uid="{00000000-0005-0000-0000-0000E7640000}"/>
    <cellStyle name="Input 2 3 2 2 2 6" xfId="26699" xr:uid="{00000000-0005-0000-0000-0000E8640000}"/>
    <cellStyle name="Input 2 3 2 2 2 7" xfId="30688" xr:uid="{00000000-0005-0000-0000-0000E9640000}"/>
    <cellStyle name="Input 2 3 2 2 2 8" xfId="34519" xr:uid="{00000000-0005-0000-0000-0000EA640000}"/>
    <cellStyle name="Input 2 3 2 2 2 9" xfId="38410" xr:uid="{00000000-0005-0000-0000-0000EB640000}"/>
    <cellStyle name="Input 2 3 2 2 3" xfId="4588" xr:uid="{00000000-0005-0000-0000-0000EC640000}"/>
    <cellStyle name="Input 2 3 2 2 3 10" xfId="41572" xr:uid="{00000000-0005-0000-0000-0000ED640000}"/>
    <cellStyle name="Input 2 3 2 2 3 2" xfId="10116" xr:uid="{00000000-0005-0000-0000-0000EE640000}"/>
    <cellStyle name="Input 2 3 2 2 3 3" xfId="14023" xr:uid="{00000000-0005-0000-0000-0000EF640000}"/>
    <cellStyle name="Input 2 3 2 2 3 4" xfId="18115" xr:uid="{00000000-0005-0000-0000-0000F0640000}"/>
    <cellStyle name="Input 2 3 2 2 3 5" xfId="22045" xr:uid="{00000000-0005-0000-0000-0000F1640000}"/>
    <cellStyle name="Input 2 3 2 2 3 6" xfId="26071" xr:uid="{00000000-0005-0000-0000-0000F2640000}"/>
    <cellStyle name="Input 2 3 2 2 3 7" xfId="30060" xr:uid="{00000000-0005-0000-0000-0000F3640000}"/>
    <cellStyle name="Input 2 3 2 2 3 8" xfId="33891" xr:uid="{00000000-0005-0000-0000-0000F4640000}"/>
    <cellStyle name="Input 2 3 2 2 3 9" xfId="37782" xr:uid="{00000000-0005-0000-0000-0000F5640000}"/>
    <cellStyle name="Input 2 3 2 2 4" xfId="6297" xr:uid="{00000000-0005-0000-0000-0000F6640000}"/>
    <cellStyle name="Input 2 3 2 2 4 10" xfId="43275" xr:uid="{00000000-0005-0000-0000-0000F7640000}"/>
    <cellStyle name="Input 2 3 2 2 4 2" xfId="11826" xr:uid="{00000000-0005-0000-0000-0000F8640000}"/>
    <cellStyle name="Input 2 3 2 2 4 3" xfId="15730" xr:uid="{00000000-0005-0000-0000-0000F9640000}"/>
    <cellStyle name="Input 2 3 2 2 4 4" xfId="19824" xr:uid="{00000000-0005-0000-0000-0000FA640000}"/>
    <cellStyle name="Input 2 3 2 2 4 5" xfId="23751" xr:uid="{00000000-0005-0000-0000-0000FB640000}"/>
    <cellStyle name="Input 2 3 2 2 4 6" xfId="27778" xr:uid="{00000000-0005-0000-0000-0000FC640000}"/>
    <cellStyle name="Input 2 3 2 2 4 7" xfId="31763" xr:uid="{00000000-0005-0000-0000-0000FD640000}"/>
    <cellStyle name="Input 2 3 2 2 4 8" xfId="35596" xr:uid="{00000000-0005-0000-0000-0000FE640000}"/>
    <cellStyle name="Input 2 3 2 2 4 9" xfId="39485" xr:uid="{00000000-0005-0000-0000-0000FF640000}"/>
    <cellStyle name="Input 2 3 2 2 5" xfId="8450" xr:uid="{00000000-0005-0000-0000-000000650000}"/>
    <cellStyle name="Input 2 3 2 2 6" xfId="12366" xr:uid="{00000000-0005-0000-0000-000001650000}"/>
    <cellStyle name="Input 2 3 2 2 7" xfId="16459" xr:uid="{00000000-0005-0000-0000-000002650000}"/>
    <cellStyle name="Input 2 3 2 2 8" xfId="20402" xr:uid="{00000000-0005-0000-0000-000003650000}"/>
    <cellStyle name="Input 2 3 2 2 9" xfId="24420" xr:uid="{00000000-0005-0000-0000-000004650000}"/>
    <cellStyle name="Input 2 3 2 3" xfId="3860" xr:uid="{00000000-0005-0000-0000-000005650000}"/>
    <cellStyle name="Input 2 3 2 3 10" xfId="40844" xr:uid="{00000000-0005-0000-0000-000006650000}"/>
    <cellStyle name="Input 2 3 2 3 2" xfId="9388" xr:uid="{00000000-0005-0000-0000-000007650000}"/>
    <cellStyle name="Input 2 3 2 3 3" xfId="13295" xr:uid="{00000000-0005-0000-0000-000008650000}"/>
    <cellStyle name="Input 2 3 2 3 4" xfId="17387" xr:uid="{00000000-0005-0000-0000-000009650000}"/>
    <cellStyle name="Input 2 3 2 3 5" xfId="21317" xr:uid="{00000000-0005-0000-0000-00000A650000}"/>
    <cellStyle name="Input 2 3 2 3 6" xfId="25343" xr:uid="{00000000-0005-0000-0000-00000B650000}"/>
    <cellStyle name="Input 2 3 2 3 7" xfId="29332" xr:uid="{00000000-0005-0000-0000-00000C650000}"/>
    <cellStyle name="Input 2 3 2 3 8" xfId="33163" xr:uid="{00000000-0005-0000-0000-00000D650000}"/>
    <cellStyle name="Input 2 3 2 3 9" xfId="37054" xr:uid="{00000000-0005-0000-0000-00000E650000}"/>
    <cellStyle name="Input 2 3 2 4" xfId="4094" xr:uid="{00000000-0005-0000-0000-00000F650000}"/>
    <cellStyle name="Input 2 3 2 4 10" xfId="41078" xr:uid="{00000000-0005-0000-0000-000010650000}"/>
    <cellStyle name="Input 2 3 2 4 2" xfId="9622" xr:uid="{00000000-0005-0000-0000-000011650000}"/>
    <cellStyle name="Input 2 3 2 4 3" xfId="13529" xr:uid="{00000000-0005-0000-0000-000012650000}"/>
    <cellStyle name="Input 2 3 2 4 4" xfId="17621" xr:uid="{00000000-0005-0000-0000-000013650000}"/>
    <cellStyle name="Input 2 3 2 4 5" xfId="21551" xr:uid="{00000000-0005-0000-0000-000014650000}"/>
    <cellStyle name="Input 2 3 2 4 6" xfId="25577" xr:uid="{00000000-0005-0000-0000-000015650000}"/>
    <cellStyle name="Input 2 3 2 4 7" xfId="29566" xr:uid="{00000000-0005-0000-0000-000016650000}"/>
    <cellStyle name="Input 2 3 2 4 8" xfId="33397" xr:uid="{00000000-0005-0000-0000-000017650000}"/>
    <cellStyle name="Input 2 3 2 4 9" xfId="37288" xr:uid="{00000000-0005-0000-0000-000018650000}"/>
    <cellStyle name="Input 2 3 2 5" xfId="3427" xr:uid="{00000000-0005-0000-0000-000019650000}"/>
    <cellStyle name="Input 2 3 2 5 10" xfId="40456" xr:uid="{00000000-0005-0000-0000-00001A650000}"/>
    <cellStyle name="Input 2 3 2 5 2" xfId="8962" xr:uid="{00000000-0005-0000-0000-00001B650000}"/>
    <cellStyle name="Input 2 3 2 5 3" xfId="12878" xr:uid="{00000000-0005-0000-0000-00001C650000}"/>
    <cellStyle name="Input 2 3 2 5 4" xfId="16971" xr:uid="{00000000-0005-0000-0000-00001D650000}"/>
    <cellStyle name="Input 2 3 2 5 5" xfId="20914" xr:uid="{00000000-0005-0000-0000-00001E650000}"/>
    <cellStyle name="Input 2 3 2 5 6" xfId="24932" xr:uid="{00000000-0005-0000-0000-00001F650000}"/>
    <cellStyle name="Input 2 3 2 5 7" xfId="28936" xr:uid="{00000000-0005-0000-0000-000020650000}"/>
    <cellStyle name="Input 2 3 2 5 8" xfId="32759" xr:uid="{00000000-0005-0000-0000-000021650000}"/>
    <cellStyle name="Input 2 3 2 5 9" xfId="36666" xr:uid="{00000000-0005-0000-0000-000022650000}"/>
    <cellStyle name="Input 2 3 2 6" xfId="5842" xr:uid="{00000000-0005-0000-0000-000023650000}"/>
    <cellStyle name="Input 2 3 2 6 10" xfId="42824" xr:uid="{00000000-0005-0000-0000-000024650000}"/>
    <cellStyle name="Input 2 3 2 6 2" xfId="11370" xr:uid="{00000000-0005-0000-0000-000025650000}"/>
    <cellStyle name="Input 2 3 2 6 3" xfId="15275" xr:uid="{00000000-0005-0000-0000-000026650000}"/>
    <cellStyle name="Input 2 3 2 6 4" xfId="19369" xr:uid="{00000000-0005-0000-0000-000027650000}"/>
    <cellStyle name="Input 2 3 2 6 5" xfId="23297" xr:uid="{00000000-0005-0000-0000-000028650000}"/>
    <cellStyle name="Input 2 3 2 6 6" xfId="27323" xr:uid="{00000000-0005-0000-0000-000029650000}"/>
    <cellStyle name="Input 2 3 2 6 7" xfId="31312" xr:uid="{00000000-0005-0000-0000-00002A650000}"/>
    <cellStyle name="Input 2 3 2 6 8" xfId="35143" xr:uid="{00000000-0005-0000-0000-00002B650000}"/>
    <cellStyle name="Input 2 3 2 6 9" xfId="39034" xr:uid="{00000000-0005-0000-0000-00002C650000}"/>
    <cellStyle name="Input 2 3 2 7" xfId="7731" xr:uid="{00000000-0005-0000-0000-00002D650000}"/>
    <cellStyle name="Input 2 3 2 8" xfId="12055" xr:uid="{00000000-0005-0000-0000-00002E650000}"/>
    <cellStyle name="Input 2 3 2 9" xfId="6762" xr:uid="{00000000-0005-0000-0000-00002F650000}"/>
    <cellStyle name="Input 2 3 3" xfId="2914" xr:uid="{00000000-0005-0000-0000-000030650000}"/>
    <cellStyle name="Input 2 3 3 10" xfId="28423" xr:uid="{00000000-0005-0000-0000-000031650000}"/>
    <cellStyle name="Input 2 3 3 11" xfId="32246" xr:uid="{00000000-0005-0000-0000-000032650000}"/>
    <cellStyle name="Input 2 3 3 12" xfId="36153" xr:uid="{00000000-0005-0000-0000-000033650000}"/>
    <cellStyle name="Input 2 3 3 13" xfId="39943" xr:uid="{00000000-0005-0000-0000-000034650000}"/>
    <cellStyle name="Input 2 3 3 2" xfId="5215" xr:uid="{00000000-0005-0000-0000-000035650000}"/>
    <cellStyle name="Input 2 3 3 2 10" xfId="42199" xr:uid="{00000000-0005-0000-0000-000036650000}"/>
    <cellStyle name="Input 2 3 3 2 2" xfId="10743" xr:uid="{00000000-0005-0000-0000-000037650000}"/>
    <cellStyle name="Input 2 3 3 2 3" xfId="14650" xr:uid="{00000000-0005-0000-0000-000038650000}"/>
    <cellStyle name="Input 2 3 3 2 4" xfId="18742" xr:uid="{00000000-0005-0000-0000-000039650000}"/>
    <cellStyle name="Input 2 3 3 2 5" xfId="22672" xr:uid="{00000000-0005-0000-0000-00003A650000}"/>
    <cellStyle name="Input 2 3 3 2 6" xfId="26698" xr:uid="{00000000-0005-0000-0000-00003B650000}"/>
    <cellStyle name="Input 2 3 3 2 7" xfId="30687" xr:uid="{00000000-0005-0000-0000-00003C650000}"/>
    <cellStyle name="Input 2 3 3 2 8" xfId="34518" xr:uid="{00000000-0005-0000-0000-00003D650000}"/>
    <cellStyle name="Input 2 3 3 2 9" xfId="38409" xr:uid="{00000000-0005-0000-0000-00003E650000}"/>
    <cellStyle name="Input 2 3 3 3" xfId="4587" xr:uid="{00000000-0005-0000-0000-00003F650000}"/>
    <cellStyle name="Input 2 3 3 3 10" xfId="41571" xr:uid="{00000000-0005-0000-0000-000040650000}"/>
    <cellStyle name="Input 2 3 3 3 2" xfId="10115" xr:uid="{00000000-0005-0000-0000-000041650000}"/>
    <cellStyle name="Input 2 3 3 3 3" xfId="14022" xr:uid="{00000000-0005-0000-0000-000042650000}"/>
    <cellStyle name="Input 2 3 3 3 4" xfId="18114" xr:uid="{00000000-0005-0000-0000-000043650000}"/>
    <cellStyle name="Input 2 3 3 3 5" xfId="22044" xr:uid="{00000000-0005-0000-0000-000044650000}"/>
    <cellStyle name="Input 2 3 3 3 6" xfId="26070" xr:uid="{00000000-0005-0000-0000-000045650000}"/>
    <cellStyle name="Input 2 3 3 3 7" xfId="30059" xr:uid="{00000000-0005-0000-0000-000046650000}"/>
    <cellStyle name="Input 2 3 3 3 8" xfId="33890" xr:uid="{00000000-0005-0000-0000-000047650000}"/>
    <cellStyle name="Input 2 3 3 3 9" xfId="37781" xr:uid="{00000000-0005-0000-0000-000048650000}"/>
    <cellStyle name="Input 2 3 3 4" xfId="6296" xr:uid="{00000000-0005-0000-0000-000049650000}"/>
    <cellStyle name="Input 2 3 3 4 10" xfId="43274" xr:uid="{00000000-0005-0000-0000-00004A650000}"/>
    <cellStyle name="Input 2 3 3 4 2" xfId="11825" xr:uid="{00000000-0005-0000-0000-00004B650000}"/>
    <cellStyle name="Input 2 3 3 4 3" xfId="15729" xr:uid="{00000000-0005-0000-0000-00004C650000}"/>
    <cellStyle name="Input 2 3 3 4 4" xfId="19823" xr:uid="{00000000-0005-0000-0000-00004D650000}"/>
    <cellStyle name="Input 2 3 3 4 5" xfId="23750" xr:uid="{00000000-0005-0000-0000-00004E650000}"/>
    <cellStyle name="Input 2 3 3 4 6" xfId="27777" xr:uid="{00000000-0005-0000-0000-00004F650000}"/>
    <cellStyle name="Input 2 3 3 4 7" xfId="31762" xr:uid="{00000000-0005-0000-0000-000050650000}"/>
    <cellStyle name="Input 2 3 3 4 8" xfId="35595" xr:uid="{00000000-0005-0000-0000-000051650000}"/>
    <cellStyle name="Input 2 3 3 4 9" xfId="39484" xr:uid="{00000000-0005-0000-0000-000052650000}"/>
    <cellStyle name="Input 2 3 3 5" xfId="8449" xr:uid="{00000000-0005-0000-0000-000053650000}"/>
    <cellStyle name="Input 2 3 3 6" xfId="12365" xr:uid="{00000000-0005-0000-0000-000054650000}"/>
    <cellStyle name="Input 2 3 3 7" xfId="16458" xr:uid="{00000000-0005-0000-0000-000055650000}"/>
    <cellStyle name="Input 2 3 3 8" xfId="20401" xr:uid="{00000000-0005-0000-0000-000056650000}"/>
    <cellStyle name="Input 2 3 3 9" xfId="24419" xr:uid="{00000000-0005-0000-0000-000057650000}"/>
    <cellStyle name="Input 2 3 4" xfId="3859" xr:uid="{00000000-0005-0000-0000-000058650000}"/>
    <cellStyle name="Input 2 3 4 10" xfId="40843" xr:uid="{00000000-0005-0000-0000-000059650000}"/>
    <cellStyle name="Input 2 3 4 2" xfId="9387" xr:uid="{00000000-0005-0000-0000-00005A650000}"/>
    <cellStyle name="Input 2 3 4 3" xfId="13294" xr:uid="{00000000-0005-0000-0000-00005B650000}"/>
    <cellStyle name="Input 2 3 4 4" xfId="17386" xr:uid="{00000000-0005-0000-0000-00005C650000}"/>
    <cellStyle name="Input 2 3 4 5" xfId="21316" xr:uid="{00000000-0005-0000-0000-00005D650000}"/>
    <cellStyle name="Input 2 3 4 6" xfId="25342" xr:uid="{00000000-0005-0000-0000-00005E650000}"/>
    <cellStyle name="Input 2 3 4 7" xfId="29331" xr:uid="{00000000-0005-0000-0000-00005F650000}"/>
    <cellStyle name="Input 2 3 4 8" xfId="33162" xr:uid="{00000000-0005-0000-0000-000060650000}"/>
    <cellStyle name="Input 2 3 4 9" xfId="37053" xr:uid="{00000000-0005-0000-0000-000061650000}"/>
    <cellStyle name="Input 2 3 5" xfId="4095" xr:uid="{00000000-0005-0000-0000-000062650000}"/>
    <cellStyle name="Input 2 3 5 10" xfId="41079" xr:uid="{00000000-0005-0000-0000-000063650000}"/>
    <cellStyle name="Input 2 3 5 2" xfId="9623" xr:uid="{00000000-0005-0000-0000-000064650000}"/>
    <cellStyle name="Input 2 3 5 3" xfId="13530" xr:uid="{00000000-0005-0000-0000-000065650000}"/>
    <cellStyle name="Input 2 3 5 4" xfId="17622" xr:uid="{00000000-0005-0000-0000-000066650000}"/>
    <cellStyle name="Input 2 3 5 5" xfId="21552" xr:uid="{00000000-0005-0000-0000-000067650000}"/>
    <cellStyle name="Input 2 3 5 6" xfId="25578" xr:uid="{00000000-0005-0000-0000-000068650000}"/>
    <cellStyle name="Input 2 3 5 7" xfId="29567" xr:uid="{00000000-0005-0000-0000-000069650000}"/>
    <cellStyle name="Input 2 3 5 8" xfId="33398" xr:uid="{00000000-0005-0000-0000-00006A650000}"/>
    <cellStyle name="Input 2 3 5 9" xfId="37289" xr:uid="{00000000-0005-0000-0000-00006B650000}"/>
    <cellStyle name="Input 2 3 6" xfId="3426" xr:uid="{00000000-0005-0000-0000-00006C650000}"/>
    <cellStyle name="Input 2 3 6 10" xfId="40455" xr:uid="{00000000-0005-0000-0000-00006D650000}"/>
    <cellStyle name="Input 2 3 6 2" xfId="8961" xr:uid="{00000000-0005-0000-0000-00006E650000}"/>
    <cellStyle name="Input 2 3 6 3" xfId="12877" xr:uid="{00000000-0005-0000-0000-00006F650000}"/>
    <cellStyle name="Input 2 3 6 4" xfId="16970" xr:uid="{00000000-0005-0000-0000-000070650000}"/>
    <cellStyle name="Input 2 3 6 5" xfId="20913" xr:uid="{00000000-0005-0000-0000-000071650000}"/>
    <cellStyle name="Input 2 3 6 6" xfId="24931" xr:uid="{00000000-0005-0000-0000-000072650000}"/>
    <cellStyle name="Input 2 3 6 7" xfId="28935" xr:uid="{00000000-0005-0000-0000-000073650000}"/>
    <cellStyle name="Input 2 3 6 8" xfId="32758" xr:uid="{00000000-0005-0000-0000-000074650000}"/>
    <cellStyle name="Input 2 3 6 9" xfId="36665" xr:uid="{00000000-0005-0000-0000-000075650000}"/>
    <cellStyle name="Input 2 3 7" xfId="5841" xr:uid="{00000000-0005-0000-0000-000076650000}"/>
    <cellStyle name="Input 2 3 7 10" xfId="42823" xr:uid="{00000000-0005-0000-0000-000077650000}"/>
    <cellStyle name="Input 2 3 7 2" xfId="11369" xr:uid="{00000000-0005-0000-0000-000078650000}"/>
    <cellStyle name="Input 2 3 7 3" xfId="15274" xr:uid="{00000000-0005-0000-0000-000079650000}"/>
    <cellStyle name="Input 2 3 7 4" xfId="19368" xr:uid="{00000000-0005-0000-0000-00007A650000}"/>
    <cellStyle name="Input 2 3 7 5" xfId="23296" xr:uid="{00000000-0005-0000-0000-00007B650000}"/>
    <cellStyle name="Input 2 3 7 6" xfId="27322" xr:uid="{00000000-0005-0000-0000-00007C650000}"/>
    <cellStyle name="Input 2 3 7 7" xfId="31311" xr:uid="{00000000-0005-0000-0000-00007D650000}"/>
    <cellStyle name="Input 2 3 7 8" xfId="35142" xr:uid="{00000000-0005-0000-0000-00007E650000}"/>
    <cellStyle name="Input 2 3 7 9" xfId="39033" xr:uid="{00000000-0005-0000-0000-00007F650000}"/>
    <cellStyle name="Input 2 3 8" xfId="7732" xr:uid="{00000000-0005-0000-0000-000080650000}"/>
    <cellStyle name="Input 2 3 9" xfId="8100" xr:uid="{00000000-0005-0000-0000-000081650000}"/>
    <cellStyle name="Input 2 4" xfId="485" xr:uid="{00000000-0005-0000-0000-000082650000}"/>
    <cellStyle name="Input 2 4 10" xfId="6763" xr:uid="{00000000-0005-0000-0000-000083650000}"/>
    <cellStyle name="Input 2 4 11" xfId="20032" xr:uid="{00000000-0005-0000-0000-000084650000}"/>
    <cellStyle name="Input 2 4 2" xfId="486" xr:uid="{00000000-0005-0000-0000-000085650000}"/>
    <cellStyle name="Input 2 4 2 10" xfId="20031" xr:uid="{00000000-0005-0000-0000-000086650000}"/>
    <cellStyle name="Input 2 4 2 2" xfId="2917" xr:uid="{00000000-0005-0000-0000-000087650000}"/>
    <cellStyle name="Input 2 4 2 2 10" xfId="28426" xr:uid="{00000000-0005-0000-0000-000088650000}"/>
    <cellStyle name="Input 2 4 2 2 11" xfId="32249" xr:uid="{00000000-0005-0000-0000-000089650000}"/>
    <cellStyle name="Input 2 4 2 2 12" xfId="36156" xr:uid="{00000000-0005-0000-0000-00008A650000}"/>
    <cellStyle name="Input 2 4 2 2 13" xfId="39946" xr:uid="{00000000-0005-0000-0000-00008B650000}"/>
    <cellStyle name="Input 2 4 2 2 2" xfId="5218" xr:uid="{00000000-0005-0000-0000-00008C650000}"/>
    <cellStyle name="Input 2 4 2 2 2 10" xfId="42202" xr:uid="{00000000-0005-0000-0000-00008D650000}"/>
    <cellStyle name="Input 2 4 2 2 2 2" xfId="10746" xr:uid="{00000000-0005-0000-0000-00008E650000}"/>
    <cellStyle name="Input 2 4 2 2 2 3" xfId="14653" xr:uid="{00000000-0005-0000-0000-00008F650000}"/>
    <cellStyle name="Input 2 4 2 2 2 4" xfId="18745" xr:uid="{00000000-0005-0000-0000-000090650000}"/>
    <cellStyle name="Input 2 4 2 2 2 5" xfId="22675" xr:uid="{00000000-0005-0000-0000-000091650000}"/>
    <cellStyle name="Input 2 4 2 2 2 6" xfId="26701" xr:uid="{00000000-0005-0000-0000-000092650000}"/>
    <cellStyle name="Input 2 4 2 2 2 7" xfId="30690" xr:uid="{00000000-0005-0000-0000-000093650000}"/>
    <cellStyle name="Input 2 4 2 2 2 8" xfId="34521" xr:uid="{00000000-0005-0000-0000-000094650000}"/>
    <cellStyle name="Input 2 4 2 2 2 9" xfId="38412" xr:uid="{00000000-0005-0000-0000-000095650000}"/>
    <cellStyle name="Input 2 4 2 2 3" xfId="4590" xr:uid="{00000000-0005-0000-0000-000096650000}"/>
    <cellStyle name="Input 2 4 2 2 3 10" xfId="41574" xr:uid="{00000000-0005-0000-0000-000097650000}"/>
    <cellStyle name="Input 2 4 2 2 3 2" xfId="10118" xr:uid="{00000000-0005-0000-0000-000098650000}"/>
    <cellStyle name="Input 2 4 2 2 3 3" xfId="14025" xr:uid="{00000000-0005-0000-0000-000099650000}"/>
    <cellStyle name="Input 2 4 2 2 3 4" xfId="18117" xr:uid="{00000000-0005-0000-0000-00009A650000}"/>
    <cellStyle name="Input 2 4 2 2 3 5" xfId="22047" xr:uid="{00000000-0005-0000-0000-00009B650000}"/>
    <cellStyle name="Input 2 4 2 2 3 6" xfId="26073" xr:uid="{00000000-0005-0000-0000-00009C650000}"/>
    <cellStyle name="Input 2 4 2 2 3 7" xfId="30062" xr:uid="{00000000-0005-0000-0000-00009D650000}"/>
    <cellStyle name="Input 2 4 2 2 3 8" xfId="33893" xr:uid="{00000000-0005-0000-0000-00009E650000}"/>
    <cellStyle name="Input 2 4 2 2 3 9" xfId="37784" xr:uid="{00000000-0005-0000-0000-00009F650000}"/>
    <cellStyle name="Input 2 4 2 2 4" xfId="6299" xr:uid="{00000000-0005-0000-0000-0000A0650000}"/>
    <cellStyle name="Input 2 4 2 2 4 10" xfId="43277" xr:uid="{00000000-0005-0000-0000-0000A1650000}"/>
    <cellStyle name="Input 2 4 2 2 4 2" xfId="11828" xr:uid="{00000000-0005-0000-0000-0000A2650000}"/>
    <cellStyle name="Input 2 4 2 2 4 3" xfId="15732" xr:uid="{00000000-0005-0000-0000-0000A3650000}"/>
    <cellStyle name="Input 2 4 2 2 4 4" xfId="19826" xr:uid="{00000000-0005-0000-0000-0000A4650000}"/>
    <cellStyle name="Input 2 4 2 2 4 5" xfId="23753" xr:uid="{00000000-0005-0000-0000-0000A5650000}"/>
    <cellStyle name="Input 2 4 2 2 4 6" xfId="27780" xr:uid="{00000000-0005-0000-0000-0000A6650000}"/>
    <cellStyle name="Input 2 4 2 2 4 7" xfId="31765" xr:uid="{00000000-0005-0000-0000-0000A7650000}"/>
    <cellStyle name="Input 2 4 2 2 4 8" xfId="35598" xr:uid="{00000000-0005-0000-0000-0000A8650000}"/>
    <cellStyle name="Input 2 4 2 2 4 9" xfId="39487" xr:uid="{00000000-0005-0000-0000-0000A9650000}"/>
    <cellStyle name="Input 2 4 2 2 5" xfId="8452" xr:uid="{00000000-0005-0000-0000-0000AA650000}"/>
    <cellStyle name="Input 2 4 2 2 6" xfId="12368" xr:uid="{00000000-0005-0000-0000-0000AB650000}"/>
    <cellStyle name="Input 2 4 2 2 7" xfId="16461" xr:uid="{00000000-0005-0000-0000-0000AC650000}"/>
    <cellStyle name="Input 2 4 2 2 8" xfId="20404" xr:uid="{00000000-0005-0000-0000-0000AD650000}"/>
    <cellStyle name="Input 2 4 2 2 9" xfId="24422" xr:uid="{00000000-0005-0000-0000-0000AE650000}"/>
    <cellStyle name="Input 2 4 2 3" xfId="3862" xr:uid="{00000000-0005-0000-0000-0000AF650000}"/>
    <cellStyle name="Input 2 4 2 3 10" xfId="40846" xr:uid="{00000000-0005-0000-0000-0000B0650000}"/>
    <cellStyle name="Input 2 4 2 3 2" xfId="9390" xr:uid="{00000000-0005-0000-0000-0000B1650000}"/>
    <cellStyle name="Input 2 4 2 3 3" xfId="13297" xr:uid="{00000000-0005-0000-0000-0000B2650000}"/>
    <cellStyle name="Input 2 4 2 3 4" xfId="17389" xr:uid="{00000000-0005-0000-0000-0000B3650000}"/>
    <cellStyle name="Input 2 4 2 3 5" xfId="21319" xr:uid="{00000000-0005-0000-0000-0000B4650000}"/>
    <cellStyle name="Input 2 4 2 3 6" xfId="25345" xr:uid="{00000000-0005-0000-0000-0000B5650000}"/>
    <cellStyle name="Input 2 4 2 3 7" xfId="29334" xr:uid="{00000000-0005-0000-0000-0000B6650000}"/>
    <cellStyle name="Input 2 4 2 3 8" xfId="33165" xr:uid="{00000000-0005-0000-0000-0000B7650000}"/>
    <cellStyle name="Input 2 4 2 3 9" xfId="37056" xr:uid="{00000000-0005-0000-0000-0000B8650000}"/>
    <cellStyle name="Input 2 4 2 4" xfId="4092" xr:uid="{00000000-0005-0000-0000-0000B9650000}"/>
    <cellStyle name="Input 2 4 2 4 10" xfId="41076" xr:uid="{00000000-0005-0000-0000-0000BA650000}"/>
    <cellStyle name="Input 2 4 2 4 2" xfId="9620" xr:uid="{00000000-0005-0000-0000-0000BB650000}"/>
    <cellStyle name="Input 2 4 2 4 3" xfId="13527" xr:uid="{00000000-0005-0000-0000-0000BC650000}"/>
    <cellStyle name="Input 2 4 2 4 4" xfId="17619" xr:uid="{00000000-0005-0000-0000-0000BD650000}"/>
    <cellStyle name="Input 2 4 2 4 5" xfId="21549" xr:uid="{00000000-0005-0000-0000-0000BE650000}"/>
    <cellStyle name="Input 2 4 2 4 6" xfId="25575" xr:uid="{00000000-0005-0000-0000-0000BF650000}"/>
    <cellStyle name="Input 2 4 2 4 7" xfId="29564" xr:uid="{00000000-0005-0000-0000-0000C0650000}"/>
    <cellStyle name="Input 2 4 2 4 8" xfId="33395" xr:uid="{00000000-0005-0000-0000-0000C1650000}"/>
    <cellStyle name="Input 2 4 2 4 9" xfId="37286" xr:uid="{00000000-0005-0000-0000-0000C2650000}"/>
    <cellStyle name="Input 2 4 2 5" xfId="3429" xr:uid="{00000000-0005-0000-0000-0000C3650000}"/>
    <cellStyle name="Input 2 4 2 5 10" xfId="40458" xr:uid="{00000000-0005-0000-0000-0000C4650000}"/>
    <cellStyle name="Input 2 4 2 5 2" xfId="8964" xr:uid="{00000000-0005-0000-0000-0000C5650000}"/>
    <cellStyle name="Input 2 4 2 5 3" xfId="12880" xr:uid="{00000000-0005-0000-0000-0000C6650000}"/>
    <cellStyle name="Input 2 4 2 5 4" xfId="16973" xr:uid="{00000000-0005-0000-0000-0000C7650000}"/>
    <cellStyle name="Input 2 4 2 5 5" xfId="20916" xr:uid="{00000000-0005-0000-0000-0000C8650000}"/>
    <cellStyle name="Input 2 4 2 5 6" xfId="24934" xr:uid="{00000000-0005-0000-0000-0000C9650000}"/>
    <cellStyle name="Input 2 4 2 5 7" xfId="28938" xr:uid="{00000000-0005-0000-0000-0000CA650000}"/>
    <cellStyle name="Input 2 4 2 5 8" xfId="32761" xr:uid="{00000000-0005-0000-0000-0000CB650000}"/>
    <cellStyle name="Input 2 4 2 5 9" xfId="36668" xr:uid="{00000000-0005-0000-0000-0000CC650000}"/>
    <cellStyle name="Input 2 4 2 6" xfId="5844" xr:uid="{00000000-0005-0000-0000-0000CD650000}"/>
    <cellStyle name="Input 2 4 2 6 10" xfId="42826" xr:uid="{00000000-0005-0000-0000-0000CE650000}"/>
    <cellStyle name="Input 2 4 2 6 2" xfId="11372" xr:uid="{00000000-0005-0000-0000-0000CF650000}"/>
    <cellStyle name="Input 2 4 2 6 3" xfId="15277" xr:uid="{00000000-0005-0000-0000-0000D0650000}"/>
    <cellStyle name="Input 2 4 2 6 4" xfId="19371" xr:uid="{00000000-0005-0000-0000-0000D1650000}"/>
    <cellStyle name="Input 2 4 2 6 5" xfId="23299" xr:uid="{00000000-0005-0000-0000-0000D2650000}"/>
    <cellStyle name="Input 2 4 2 6 6" xfId="27325" xr:uid="{00000000-0005-0000-0000-0000D3650000}"/>
    <cellStyle name="Input 2 4 2 6 7" xfId="31314" xr:uid="{00000000-0005-0000-0000-0000D4650000}"/>
    <cellStyle name="Input 2 4 2 6 8" xfId="35145" xr:uid="{00000000-0005-0000-0000-0000D5650000}"/>
    <cellStyle name="Input 2 4 2 6 9" xfId="39036" xr:uid="{00000000-0005-0000-0000-0000D6650000}"/>
    <cellStyle name="Input 2 4 2 7" xfId="7729" xr:uid="{00000000-0005-0000-0000-0000D7650000}"/>
    <cellStyle name="Input 2 4 2 8" xfId="7262" xr:uid="{00000000-0005-0000-0000-0000D8650000}"/>
    <cellStyle name="Input 2 4 2 9" xfId="6764" xr:uid="{00000000-0005-0000-0000-0000D9650000}"/>
    <cellStyle name="Input 2 4 3" xfId="2916" xr:uid="{00000000-0005-0000-0000-0000DA650000}"/>
    <cellStyle name="Input 2 4 3 10" xfId="28425" xr:uid="{00000000-0005-0000-0000-0000DB650000}"/>
    <cellStyle name="Input 2 4 3 11" xfId="32248" xr:uid="{00000000-0005-0000-0000-0000DC650000}"/>
    <cellStyle name="Input 2 4 3 12" xfId="36155" xr:uid="{00000000-0005-0000-0000-0000DD650000}"/>
    <cellStyle name="Input 2 4 3 13" xfId="39945" xr:uid="{00000000-0005-0000-0000-0000DE650000}"/>
    <cellStyle name="Input 2 4 3 2" xfId="5217" xr:uid="{00000000-0005-0000-0000-0000DF650000}"/>
    <cellStyle name="Input 2 4 3 2 10" xfId="42201" xr:uid="{00000000-0005-0000-0000-0000E0650000}"/>
    <cellStyle name="Input 2 4 3 2 2" xfId="10745" xr:uid="{00000000-0005-0000-0000-0000E1650000}"/>
    <cellStyle name="Input 2 4 3 2 3" xfId="14652" xr:uid="{00000000-0005-0000-0000-0000E2650000}"/>
    <cellStyle name="Input 2 4 3 2 4" xfId="18744" xr:uid="{00000000-0005-0000-0000-0000E3650000}"/>
    <cellStyle name="Input 2 4 3 2 5" xfId="22674" xr:uid="{00000000-0005-0000-0000-0000E4650000}"/>
    <cellStyle name="Input 2 4 3 2 6" xfId="26700" xr:uid="{00000000-0005-0000-0000-0000E5650000}"/>
    <cellStyle name="Input 2 4 3 2 7" xfId="30689" xr:uid="{00000000-0005-0000-0000-0000E6650000}"/>
    <cellStyle name="Input 2 4 3 2 8" xfId="34520" xr:uid="{00000000-0005-0000-0000-0000E7650000}"/>
    <cellStyle name="Input 2 4 3 2 9" xfId="38411" xr:uid="{00000000-0005-0000-0000-0000E8650000}"/>
    <cellStyle name="Input 2 4 3 3" xfId="4589" xr:uid="{00000000-0005-0000-0000-0000E9650000}"/>
    <cellStyle name="Input 2 4 3 3 10" xfId="41573" xr:uid="{00000000-0005-0000-0000-0000EA650000}"/>
    <cellStyle name="Input 2 4 3 3 2" xfId="10117" xr:uid="{00000000-0005-0000-0000-0000EB650000}"/>
    <cellStyle name="Input 2 4 3 3 3" xfId="14024" xr:uid="{00000000-0005-0000-0000-0000EC650000}"/>
    <cellStyle name="Input 2 4 3 3 4" xfId="18116" xr:uid="{00000000-0005-0000-0000-0000ED650000}"/>
    <cellStyle name="Input 2 4 3 3 5" xfId="22046" xr:uid="{00000000-0005-0000-0000-0000EE650000}"/>
    <cellStyle name="Input 2 4 3 3 6" xfId="26072" xr:uid="{00000000-0005-0000-0000-0000EF650000}"/>
    <cellStyle name="Input 2 4 3 3 7" xfId="30061" xr:uid="{00000000-0005-0000-0000-0000F0650000}"/>
    <cellStyle name="Input 2 4 3 3 8" xfId="33892" xr:uid="{00000000-0005-0000-0000-0000F1650000}"/>
    <cellStyle name="Input 2 4 3 3 9" xfId="37783" xr:uid="{00000000-0005-0000-0000-0000F2650000}"/>
    <cellStyle name="Input 2 4 3 4" xfId="6298" xr:uid="{00000000-0005-0000-0000-0000F3650000}"/>
    <cellStyle name="Input 2 4 3 4 10" xfId="43276" xr:uid="{00000000-0005-0000-0000-0000F4650000}"/>
    <cellStyle name="Input 2 4 3 4 2" xfId="11827" xr:uid="{00000000-0005-0000-0000-0000F5650000}"/>
    <cellStyle name="Input 2 4 3 4 3" xfId="15731" xr:uid="{00000000-0005-0000-0000-0000F6650000}"/>
    <cellStyle name="Input 2 4 3 4 4" xfId="19825" xr:uid="{00000000-0005-0000-0000-0000F7650000}"/>
    <cellStyle name="Input 2 4 3 4 5" xfId="23752" xr:uid="{00000000-0005-0000-0000-0000F8650000}"/>
    <cellStyle name="Input 2 4 3 4 6" xfId="27779" xr:uid="{00000000-0005-0000-0000-0000F9650000}"/>
    <cellStyle name="Input 2 4 3 4 7" xfId="31764" xr:uid="{00000000-0005-0000-0000-0000FA650000}"/>
    <cellStyle name="Input 2 4 3 4 8" xfId="35597" xr:uid="{00000000-0005-0000-0000-0000FB650000}"/>
    <cellStyle name="Input 2 4 3 4 9" xfId="39486" xr:uid="{00000000-0005-0000-0000-0000FC650000}"/>
    <cellStyle name="Input 2 4 3 5" xfId="8451" xr:uid="{00000000-0005-0000-0000-0000FD650000}"/>
    <cellStyle name="Input 2 4 3 6" xfId="12367" xr:uid="{00000000-0005-0000-0000-0000FE650000}"/>
    <cellStyle name="Input 2 4 3 7" xfId="16460" xr:uid="{00000000-0005-0000-0000-0000FF650000}"/>
    <cellStyle name="Input 2 4 3 8" xfId="20403" xr:uid="{00000000-0005-0000-0000-000000660000}"/>
    <cellStyle name="Input 2 4 3 9" xfId="24421" xr:uid="{00000000-0005-0000-0000-000001660000}"/>
    <cellStyle name="Input 2 4 4" xfId="3861" xr:uid="{00000000-0005-0000-0000-000002660000}"/>
    <cellStyle name="Input 2 4 4 10" xfId="40845" xr:uid="{00000000-0005-0000-0000-000003660000}"/>
    <cellStyle name="Input 2 4 4 2" xfId="9389" xr:uid="{00000000-0005-0000-0000-000004660000}"/>
    <cellStyle name="Input 2 4 4 3" xfId="13296" xr:uid="{00000000-0005-0000-0000-000005660000}"/>
    <cellStyle name="Input 2 4 4 4" xfId="17388" xr:uid="{00000000-0005-0000-0000-000006660000}"/>
    <cellStyle name="Input 2 4 4 5" xfId="21318" xr:uid="{00000000-0005-0000-0000-000007660000}"/>
    <cellStyle name="Input 2 4 4 6" xfId="25344" xr:uid="{00000000-0005-0000-0000-000008660000}"/>
    <cellStyle name="Input 2 4 4 7" xfId="29333" xr:uid="{00000000-0005-0000-0000-000009660000}"/>
    <cellStyle name="Input 2 4 4 8" xfId="33164" xr:uid="{00000000-0005-0000-0000-00000A660000}"/>
    <cellStyle name="Input 2 4 4 9" xfId="37055" xr:uid="{00000000-0005-0000-0000-00000B660000}"/>
    <cellStyle name="Input 2 4 5" xfId="4093" xr:uid="{00000000-0005-0000-0000-00000C660000}"/>
    <cellStyle name="Input 2 4 5 10" xfId="41077" xr:uid="{00000000-0005-0000-0000-00000D660000}"/>
    <cellStyle name="Input 2 4 5 2" xfId="9621" xr:uid="{00000000-0005-0000-0000-00000E660000}"/>
    <cellStyle name="Input 2 4 5 3" xfId="13528" xr:uid="{00000000-0005-0000-0000-00000F660000}"/>
    <cellStyle name="Input 2 4 5 4" xfId="17620" xr:uid="{00000000-0005-0000-0000-000010660000}"/>
    <cellStyle name="Input 2 4 5 5" xfId="21550" xr:uid="{00000000-0005-0000-0000-000011660000}"/>
    <cellStyle name="Input 2 4 5 6" xfId="25576" xr:uid="{00000000-0005-0000-0000-000012660000}"/>
    <cellStyle name="Input 2 4 5 7" xfId="29565" xr:uid="{00000000-0005-0000-0000-000013660000}"/>
    <cellStyle name="Input 2 4 5 8" xfId="33396" xr:uid="{00000000-0005-0000-0000-000014660000}"/>
    <cellStyle name="Input 2 4 5 9" xfId="37287" xr:uid="{00000000-0005-0000-0000-000015660000}"/>
    <cellStyle name="Input 2 4 6" xfId="3428" xr:uid="{00000000-0005-0000-0000-000016660000}"/>
    <cellStyle name="Input 2 4 6 10" xfId="40457" xr:uid="{00000000-0005-0000-0000-000017660000}"/>
    <cellStyle name="Input 2 4 6 2" xfId="8963" xr:uid="{00000000-0005-0000-0000-000018660000}"/>
    <cellStyle name="Input 2 4 6 3" xfId="12879" xr:uid="{00000000-0005-0000-0000-000019660000}"/>
    <cellStyle name="Input 2 4 6 4" xfId="16972" xr:uid="{00000000-0005-0000-0000-00001A660000}"/>
    <cellStyle name="Input 2 4 6 5" xfId="20915" xr:uid="{00000000-0005-0000-0000-00001B660000}"/>
    <cellStyle name="Input 2 4 6 6" xfId="24933" xr:uid="{00000000-0005-0000-0000-00001C660000}"/>
    <cellStyle name="Input 2 4 6 7" xfId="28937" xr:uid="{00000000-0005-0000-0000-00001D660000}"/>
    <cellStyle name="Input 2 4 6 8" xfId="32760" xr:uid="{00000000-0005-0000-0000-00001E660000}"/>
    <cellStyle name="Input 2 4 6 9" xfId="36667" xr:uid="{00000000-0005-0000-0000-00001F660000}"/>
    <cellStyle name="Input 2 4 7" xfId="5843" xr:uid="{00000000-0005-0000-0000-000020660000}"/>
    <cellStyle name="Input 2 4 7 10" xfId="42825" xr:uid="{00000000-0005-0000-0000-000021660000}"/>
    <cellStyle name="Input 2 4 7 2" xfId="11371" xr:uid="{00000000-0005-0000-0000-000022660000}"/>
    <cellStyle name="Input 2 4 7 3" xfId="15276" xr:uid="{00000000-0005-0000-0000-000023660000}"/>
    <cellStyle name="Input 2 4 7 4" xfId="19370" xr:uid="{00000000-0005-0000-0000-000024660000}"/>
    <cellStyle name="Input 2 4 7 5" xfId="23298" xr:uid="{00000000-0005-0000-0000-000025660000}"/>
    <cellStyle name="Input 2 4 7 6" xfId="27324" xr:uid="{00000000-0005-0000-0000-000026660000}"/>
    <cellStyle name="Input 2 4 7 7" xfId="31313" xr:uid="{00000000-0005-0000-0000-000027660000}"/>
    <cellStyle name="Input 2 4 7 8" xfId="35144" xr:uid="{00000000-0005-0000-0000-000028660000}"/>
    <cellStyle name="Input 2 4 7 9" xfId="39035" xr:uid="{00000000-0005-0000-0000-000029660000}"/>
    <cellStyle name="Input 2 4 8" xfId="7730" xr:uid="{00000000-0005-0000-0000-00002A660000}"/>
    <cellStyle name="Input 2 4 9" xfId="8099" xr:uid="{00000000-0005-0000-0000-00002B660000}"/>
    <cellStyle name="Input 2 5" xfId="487" xr:uid="{00000000-0005-0000-0000-00002C660000}"/>
    <cellStyle name="Input 2 5 10" xfId="24115" xr:uid="{00000000-0005-0000-0000-00002D660000}"/>
    <cellStyle name="Input 2 5 2" xfId="2918" xr:uid="{00000000-0005-0000-0000-00002E660000}"/>
    <cellStyle name="Input 2 5 2 10" xfId="28427" xr:uid="{00000000-0005-0000-0000-00002F660000}"/>
    <cellStyle name="Input 2 5 2 11" xfId="32250" xr:uid="{00000000-0005-0000-0000-000030660000}"/>
    <cellStyle name="Input 2 5 2 12" xfId="36157" xr:uid="{00000000-0005-0000-0000-000031660000}"/>
    <cellStyle name="Input 2 5 2 13" xfId="39947" xr:uid="{00000000-0005-0000-0000-000032660000}"/>
    <cellStyle name="Input 2 5 2 2" xfId="5219" xr:uid="{00000000-0005-0000-0000-000033660000}"/>
    <cellStyle name="Input 2 5 2 2 10" xfId="42203" xr:uid="{00000000-0005-0000-0000-000034660000}"/>
    <cellStyle name="Input 2 5 2 2 2" xfId="10747" xr:uid="{00000000-0005-0000-0000-000035660000}"/>
    <cellStyle name="Input 2 5 2 2 3" xfId="14654" xr:uid="{00000000-0005-0000-0000-000036660000}"/>
    <cellStyle name="Input 2 5 2 2 4" xfId="18746" xr:uid="{00000000-0005-0000-0000-000037660000}"/>
    <cellStyle name="Input 2 5 2 2 5" xfId="22676" xr:uid="{00000000-0005-0000-0000-000038660000}"/>
    <cellStyle name="Input 2 5 2 2 6" xfId="26702" xr:uid="{00000000-0005-0000-0000-000039660000}"/>
    <cellStyle name="Input 2 5 2 2 7" xfId="30691" xr:uid="{00000000-0005-0000-0000-00003A660000}"/>
    <cellStyle name="Input 2 5 2 2 8" xfId="34522" xr:uid="{00000000-0005-0000-0000-00003B660000}"/>
    <cellStyle name="Input 2 5 2 2 9" xfId="38413" xr:uid="{00000000-0005-0000-0000-00003C660000}"/>
    <cellStyle name="Input 2 5 2 3" xfId="4591" xr:uid="{00000000-0005-0000-0000-00003D660000}"/>
    <cellStyle name="Input 2 5 2 3 10" xfId="41575" xr:uid="{00000000-0005-0000-0000-00003E660000}"/>
    <cellStyle name="Input 2 5 2 3 2" xfId="10119" xr:uid="{00000000-0005-0000-0000-00003F660000}"/>
    <cellStyle name="Input 2 5 2 3 3" xfId="14026" xr:uid="{00000000-0005-0000-0000-000040660000}"/>
    <cellStyle name="Input 2 5 2 3 4" xfId="18118" xr:uid="{00000000-0005-0000-0000-000041660000}"/>
    <cellStyle name="Input 2 5 2 3 5" xfId="22048" xr:uid="{00000000-0005-0000-0000-000042660000}"/>
    <cellStyle name="Input 2 5 2 3 6" xfId="26074" xr:uid="{00000000-0005-0000-0000-000043660000}"/>
    <cellStyle name="Input 2 5 2 3 7" xfId="30063" xr:uid="{00000000-0005-0000-0000-000044660000}"/>
    <cellStyle name="Input 2 5 2 3 8" xfId="33894" xr:uid="{00000000-0005-0000-0000-000045660000}"/>
    <cellStyle name="Input 2 5 2 3 9" xfId="37785" xr:uid="{00000000-0005-0000-0000-000046660000}"/>
    <cellStyle name="Input 2 5 2 4" xfId="6300" xr:uid="{00000000-0005-0000-0000-000047660000}"/>
    <cellStyle name="Input 2 5 2 4 10" xfId="43278" xr:uid="{00000000-0005-0000-0000-000048660000}"/>
    <cellStyle name="Input 2 5 2 4 2" xfId="11829" xr:uid="{00000000-0005-0000-0000-000049660000}"/>
    <cellStyle name="Input 2 5 2 4 3" xfId="15733" xr:uid="{00000000-0005-0000-0000-00004A660000}"/>
    <cellStyle name="Input 2 5 2 4 4" xfId="19827" xr:uid="{00000000-0005-0000-0000-00004B660000}"/>
    <cellStyle name="Input 2 5 2 4 5" xfId="23754" xr:uid="{00000000-0005-0000-0000-00004C660000}"/>
    <cellStyle name="Input 2 5 2 4 6" xfId="27781" xr:uid="{00000000-0005-0000-0000-00004D660000}"/>
    <cellStyle name="Input 2 5 2 4 7" xfId="31766" xr:uid="{00000000-0005-0000-0000-00004E660000}"/>
    <cellStyle name="Input 2 5 2 4 8" xfId="35599" xr:uid="{00000000-0005-0000-0000-00004F660000}"/>
    <cellStyle name="Input 2 5 2 4 9" xfId="39488" xr:uid="{00000000-0005-0000-0000-000050660000}"/>
    <cellStyle name="Input 2 5 2 5" xfId="8453" xr:uid="{00000000-0005-0000-0000-000051660000}"/>
    <cellStyle name="Input 2 5 2 6" xfId="12369" xr:uid="{00000000-0005-0000-0000-000052660000}"/>
    <cellStyle name="Input 2 5 2 7" xfId="16462" xr:uid="{00000000-0005-0000-0000-000053660000}"/>
    <cellStyle name="Input 2 5 2 8" xfId="20405" xr:uid="{00000000-0005-0000-0000-000054660000}"/>
    <cellStyle name="Input 2 5 2 9" xfId="24423" xr:uid="{00000000-0005-0000-0000-000055660000}"/>
    <cellStyle name="Input 2 5 3" xfId="3863" xr:uid="{00000000-0005-0000-0000-000056660000}"/>
    <cellStyle name="Input 2 5 3 10" xfId="40847" xr:uid="{00000000-0005-0000-0000-000057660000}"/>
    <cellStyle name="Input 2 5 3 2" xfId="9391" xr:uid="{00000000-0005-0000-0000-000058660000}"/>
    <cellStyle name="Input 2 5 3 3" xfId="13298" xr:uid="{00000000-0005-0000-0000-000059660000}"/>
    <cellStyle name="Input 2 5 3 4" xfId="17390" xr:uid="{00000000-0005-0000-0000-00005A660000}"/>
    <cellStyle name="Input 2 5 3 5" xfId="21320" xr:uid="{00000000-0005-0000-0000-00005B660000}"/>
    <cellStyle name="Input 2 5 3 6" xfId="25346" xr:uid="{00000000-0005-0000-0000-00005C660000}"/>
    <cellStyle name="Input 2 5 3 7" xfId="29335" xr:uid="{00000000-0005-0000-0000-00005D660000}"/>
    <cellStyle name="Input 2 5 3 8" xfId="33166" xr:uid="{00000000-0005-0000-0000-00005E660000}"/>
    <cellStyle name="Input 2 5 3 9" xfId="37057" xr:uid="{00000000-0005-0000-0000-00005F660000}"/>
    <cellStyle name="Input 2 5 4" xfId="4091" xr:uid="{00000000-0005-0000-0000-000060660000}"/>
    <cellStyle name="Input 2 5 4 10" xfId="41075" xr:uid="{00000000-0005-0000-0000-000061660000}"/>
    <cellStyle name="Input 2 5 4 2" xfId="9619" xr:uid="{00000000-0005-0000-0000-000062660000}"/>
    <cellStyle name="Input 2 5 4 3" xfId="13526" xr:uid="{00000000-0005-0000-0000-000063660000}"/>
    <cellStyle name="Input 2 5 4 4" xfId="17618" xr:uid="{00000000-0005-0000-0000-000064660000}"/>
    <cellStyle name="Input 2 5 4 5" xfId="21548" xr:uid="{00000000-0005-0000-0000-000065660000}"/>
    <cellStyle name="Input 2 5 4 6" xfId="25574" xr:uid="{00000000-0005-0000-0000-000066660000}"/>
    <cellStyle name="Input 2 5 4 7" xfId="29563" xr:uid="{00000000-0005-0000-0000-000067660000}"/>
    <cellStyle name="Input 2 5 4 8" xfId="33394" xr:uid="{00000000-0005-0000-0000-000068660000}"/>
    <cellStyle name="Input 2 5 4 9" xfId="37285" xr:uid="{00000000-0005-0000-0000-000069660000}"/>
    <cellStyle name="Input 2 5 5" xfId="3430" xr:uid="{00000000-0005-0000-0000-00006A660000}"/>
    <cellStyle name="Input 2 5 5 10" xfId="40459" xr:uid="{00000000-0005-0000-0000-00006B660000}"/>
    <cellStyle name="Input 2 5 5 2" xfId="8965" xr:uid="{00000000-0005-0000-0000-00006C660000}"/>
    <cellStyle name="Input 2 5 5 3" xfId="12881" xr:uid="{00000000-0005-0000-0000-00006D660000}"/>
    <cellStyle name="Input 2 5 5 4" xfId="16974" xr:uid="{00000000-0005-0000-0000-00006E660000}"/>
    <cellStyle name="Input 2 5 5 5" xfId="20917" xr:uid="{00000000-0005-0000-0000-00006F660000}"/>
    <cellStyle name="Input 2 5 5 6" xfId="24935" xr:uid="{00000000-0005-0000-0000-000070660000}"/>
    <cellStyle name="Input 2 5 5 7" xfId="28939" xr:uid="{00000000-0005-0000-0000-000071660000}"/>
    <cellStyle name="Input 2 5 5 8" xfId="32762" xr:uid="{00000000-0005-0000-0000-000072660000}"/>
    <cellStyle name="Input 2 5 5 9" xfId="36669" xr:uid="{00000000-0005-0000-0000-000073660000}"/>
    <cellStyle name="Input 2 5 6" xfId="5845" xr:uid="{00000000-0005-0000-0000-000074660000}"/>
    <cellStyle name="Input 2 5 6 10" xfId="42827" xr:uid="{00000000-0005-0000-0000-000075660000}"/>
    <cellStyle name="Input 2 5 6 2" xfId="11373" xr:uid="{00000000-0005-0000-0000-000076660000}"/>
    <cellStyle name="Input 2 5 6 3" xfId="15278" xr:uid="{00000000-0005-0000-0000-000077660000}"/>
    <cellStyle name="Input 2 5 6 4" xfId="19372" xr:uid="{00000000-0005-0000-0000-000078660000}"/>
    <cellStyle name="Input 2 5 6 5" xfId="23300" xr:uid="{00000000-0005-0000-0000-000079660000}"/>
    <cellStyle name="Input 2 5 6 6" xfId="27326" xr:uid="{00000000-0005-0000-0000-00007A660000}"/>
    <cellStyle name="Input 2 5 6 7" xfId="31315" xr:uid="{00000000-0005-0000-0000-00007B660000}"/>
    <cellStyle name="Input 2 5 6 8" xfId="35146" xr:uid="{00000000-0005-0000-0000-00007C660000}"/>
    <cellStyle name="Input 2 5 6 9" xfId="39037" xr:uid="{00000000-0005-0000-0000-00007D660000}"/>
    <cellStyle name="Input 2 5 7" xfId="7728" xr:uid="{00000000-0005-0000-0000-00007E660000}"/>
    <cellStyle name="Input 2 5 8" xfId="12056" xr:uid="{00000000-0005-0000-0000-00007F660000}"/>
    <cellStyle name="Input 2 5 9" xfId="6765" xr:uid="{00000000-0005-0000-0000-000080660000}"/>
    <cellStyle name="Input 2 6" xfId="2911" xr:uid="{00000000-0005-0000-0000-000081660000}"/>
    <cellStyle name="Input 2 6 10" xfId="28420" xr:uid="{00000000-0005-0000-0000-000082660000}"/>
    <cellStyle name="Input 2 6 11" xfId="32243" xr:uid="{00000000-0005-0000-0000-000083660000}"/>
    <cellStyle name="Input 2 6 12" xfId="36150" xr:uid="{00000000-0005-0000-0000-000084660000}"/>
    <cellStyle name="Input 2 6 13" xfId="39940" xr:uid="{00000000-0005-0000-0000-000085660000}"/>
    <cellStyle name="Input 2 6 2" xfId="5212" xr:uid="{00000000-0005-0000-0000-000086660000}"/>
    <cellStyle name="Input 2 6 2 10" xfId="42196" xr:uid="{00000000-0005-0000-0000-000087660000}"/>
    <cellStyle name="Input 2 6 2 2" xfId="10740" xr:uid="{00000000-0005-0000-0000-000088660000}"/>
    <cellStyle name="Input 2 6 2 3" xfId="14647" xr:uid="{00000000-0005-0000-0000-000089660000}"/>
    <cellStyle name="Input 2 6 2 4" xfId="18739" xr:uid="{00000000-0005-0000-0000-00008A660000}"/>
    <cellStyle name="Input 2 6 2 5" xfId="22669" xr:uid="{00000000-0005-0000-0000-00008B660000}"/>
    <cellStyle name="Input 2 6 2 6" xfId="26695" xr:uid="{00000000-0005-0000-0000-00008C660000}"/>
    <cellStyle name="Input 2 6 2 7" xfId="30684" xr:uid="{00000000-0005-0000-0000-00008D660000}"/>
    <cellStyle name="Input 2 6 2 8" xfId="34515" xr:uid="{00000000-0005-0000-0000-00008E660000}"/>
    <cellStyle name="Input 2 6 2 9" xfId="38406" xr:uid="{00000000-0005-0000-0000-00008F660000}"/>
    <cellStyle name="Input 2 6 3" xfId="4584" xr:uid="{00000000-0005-0000-0000-000090660000}"/>
    <cellStyle name="Input 2 6 3 10" xfId="41568" xr:uid="{00000000-0005-0000-0000-000091660000}"/>
    <cellStyle name="Input 2 6 3 2" xfId="10112" xr:uid="{00000000-0005-0000-0000-000092660000}"/>
    <cellStyle name="Input 2 6 3 3" xfId="14019" xr:uid="{00000000-0005-0000-0000-000093660000}"/>
    <cellStyle name="Input 2 6 3 4" xfId="18111" xr:uid="{00000000-0005-0000-0000-000094660000}"/>
    <cellStyle name="Input 2 6 3 5" xfId="22041" xr:uid="{00000000-0005-0000-0000-000095660000}"/>
    <cellStyle name="Input 2 6 3 6" xfId="26067" xr:uid="{00000000-0005-0000-0000-000096660000}"/>
    <cellStyle name="Input 2 6 3 7" xfId="30056" xr:uid="{00000000-0005-0000-0000-000097660000}"/>
    <cellStyle name="Input 2 6 3 8" xfId="33887" xr:uid="{00000000-0005-0000-0000-000098660000}"/>
    <cellStyle name="Input 2 6 3 9" xfId="37778" xr:uid="{00000000-0005-0000-0000-000099660000}"/>
    <cellStyle name="Input 2 6 4" xfId="6293" xr:uid="{00000000-0005-0000-0000-00009A660000}"/>
    <cellStyle name="Input 2 6 4 10" xfId="43271" xr:uid="{00000000-0005-0000-0000-00009B660000}"/>
    <cellStyle name="Input 2 6 4 2" xfId="11822" xr:uid="{00000000-0005-0000-0000-00009C660000}"/>
    <cellStyle name="Input 2 6 4 3" xfId="15726" xr:uid="{00000000-0005-0000-0000-00009D660000}"/>
    <cellStyle name="Input 2 6 4 4" xfId="19820" xr:uid="{00000000-0005-0000-0000-00009E660000}"/>
    <cellStyle name="Input 2 6 4 5" xfId="23747" xr:uid="{00000000-0005-0000-0000-00009F660000}"/>
    <cellStyle name="Input 2 6 4 6" xfId="27774" xr:uid="{00000000-0005-0000-0000-0000A0660000}"/>
    <cellStyle name="Input 2 6 4 7" xfId="31759" xr:uid="{00000000-0005-0000-0000-0000A1660000}"/>
    <cellStyle name="Input 2 6 4 8" xfId="35592" xr:uid="{00000000-0005-0000-0000-0000A2660000}"/>
    <cellStyle name="Input 2 6 4 9" xfId="39481" xr:uid="{00000000-0005-0000-0000-0000A3660000}"/>
    <cellStyle name="Input 2 6 5" xfId="8446" xr:uid="{00000000-0005-0000-0000-0000A4660000}"/>
    <cellStyle name="Input 2 6 6" xfId="12362" xr:uid="{00000000-0005-0000-0000-0000A5660000}"/>
    <cellStyle name="Input 2 6 7" xfId="16455" xr:uid="{00000000-0005-0000-0000-0000A6660000}"/>
    <cellStyle name="Input 2 6 8" xfId="20398" xr:uid="{00000000-0005-0000-0000-0000A7660000}"/>
    <cellStyle name="Input 2 6 9" xfId="24416" xr:uid="{00000000-0005-0000-0000-0000A8660000}"/>
    <cellStyle name="Input 2 7" xfId="3856" xr:uid="{00000000-0005-0000-0000-0000A9660000}"/>
    <cellStyle name="Input 2 7 10" xfId="40840" xr:uid="{00000000-0005-0000-0000-0000AA660000}"/>
    <cellStyle name="Input 2 7 2" xfId="9384" xr:uid="{00000000-0005-0000-0000-0000AB660000}"/>
    <cellStyle name="Input 2 7 3" xfId="13291" xr:uid="{00000000-0005-0000-0000-0000AC660000}"/>
    <cellStyle name="Input 2 7 4" xfId="17383" xr:uid="{00000000-0005-0000-0000-0000AD660000}"/>
    <cellStyle name="Input 2 7 5" xfId="21313" xr:uid="{00000000-0005-0000-0000-0000AE660000}"/>
    <cellStyle name="Input 2 7 6" xfId="25339" xr:uid="{00000000-0005-0000-0000-0000AF660000}"/>
    <cellStyle name="Input 2 7 7" xfId="29328" xr:uid="{00000000-0005-0000-0000-0000B0660000}"/>
    <cellStyle name="Input 2 7 8" xfId="33159" xr:uid="{00000000-0005-0000-0000-0000B1660000}"/>
    <cellStyle name="Input 2 7 9" xfId="37050" xr:uid="{00000000-0005-0000-0000-0000B2660000}"/>
    <cellStyle name="Input 2 8" xfId="4098" xr:uid="{00000000-0005-0000-0000-0000B3660000}"/>
    <cellStyle name="Input 2 8 10" xfId="41082" xr:uid="{00000000-0005-0000-0000-0000B4660000}"/>
    <cellStyle name="Input 2 8 2" xfId="9626" xr:uid="{00000000-0005-0000-0000-0000B5660000}"/>
    <cellStyle name="Input 2 8 3" xfId="13533" xr:uid="{00000000-0005-0000-0000-0000B6660000}"/>
    <cellStyle name="Input 2 8 4" xfId="17625" xr:uid="{00000000-0005-0000-0000-0000B7660000}"/>
    <cellStyle name="Input 2 8 5" xfId="21555" xr:uid="{00000000-0005-0000-0000-0000B8660000}"/>
    <cellStyle name="Input 2 8 6" xfId="25581" xr:uid="{00000000-0005-0000-0000-0000B9660000}"/>
    <cellStyle name="Input 2 8 7" xfId="29570" xr:uid="{00000000-0005-0000-0000-0000BA660000}"/>
    <cellStyle name="Input 2 8 8" xfId="33401" xr:uid="{00000000-0005-0000-0000-0000BB660000}"/>
    <cellStyle name="Input 2 8 9" xfId="37292" xr:uid="{00000000-0005-0000-0000-0000BC660000}"/>
    <cellStyle name="Input 2 9" xfId="3423" xr:uid="{00000000-0005-0000-0000-0000BD660000}"/>
    <cellStyle name="Input 2 9 10" xfId="40452" xr:uid="{00000000-0005-0000-0000-0000BE660000}"/>
    <cellStyle name="Input 2 9 2" xfId="8958" xr:uid="{00000000-0005-0000-0000-0000BF660000}"/>
    <cellStyle name="Input 2 9 3" xfId="12874" xr:uid="{00000000-0005-0000-0000-0000C0660000}"/>
    <cellStyle name="Input 2 9 4" xfId="16967" xr:uid="{00000000-0005-0000-0000-0000C1660000}"/>
    <cellStyle name="Input 2 9 5" xfId="20910" xr:uid="{00000000-0005-0000-0000-0000C2660000}"/>
    <cellStyle name="Input 2 9 6" xfId="24928" xr:uid="{00000000-0005-0000-0000-0000C3660000}"/>
    <cellStyle name="Input 2 9 7" xfId="28932" xr:uid="{00000000-0005-0000-0000-0000C4660000}"/>
    <cellStyle name="Input 2 9 8" xfId="32755" xr:uid="{00000000-0005-0000-0000-0000C5660000}"/>
    <cellStyle name="Input 2 9 9" xfId="36662" xr:uid="{00000000-0005-0000-0000-0000C6660000}"/>
    <cellStyle name="Input 3" xfId="488" xr:uid="{00000000-0005-0000-0000-0000C7660000}"/>
    <cellStyle name="Input 3 10" xfId="5846" xr:uid="{00000000-0005-0000-0000-0000C8660000}"/>
    <cellStyle name="Input 3 10 10" xfId="42828" xr:uid="{00000000-0005-0000-0000-0000C9660000}"/>
    <cellStyle name="Input 3 10 2" xfId="11374" xr:uid="{00000000-0005-0000-0000-0000CA660000}"/>
    <cellStyle name="Input 3 10 3" xfId="15279" xr:uid="{00000000-0005-0000-0000-0000CB660000}"/>
    <cellStyle name="Input 3 10 4" xfId="19373" xr:uid="{00000000-0005-0000-0000-0000CC660000}"/>
    <cellStyle name="Input 3 10 5" xfId="23301" xr:uid="{00000000-0005-0000-0000-0000CD660000}"/>
    <cellStyle name="Input 3 10 6" xfId="27327" xr:uid="{00000000-0005-0000-0000-0000CE660000}"/>
    <cellStyle name="Input 3 10 7" xfId="31316" xr:uid="{00000000-0005-0000-0000-0000CF660000}"/>
    <cellStyle name="Input 3 10 8" xfId="35147" xr:uid="{00000000-0005-0000-0000-0000D0660000}"/>
    <cellStyle name="Input 3 10 9" xfId="39038" xr:uid="{00000000-0005-0000-0000-0000D1660000}"/>
    <cellStyle name="Input 3 11" xfId="7727" xr:uid="{00000000-0005-0000-0000-0000D2660000}"/>
    <cellStyle name="Input 3 12" xfId="8098" xr:uid="{00000000-0005-0000-0000-0000D3660000}"/>
    <cellStyle name="Input 3 13" xfId="6766" xr:uid="{00000000-0005-0000-0000-0000D4660000}"/>
    <cellStyle name="Input 3 14" xfId="20030" xr:uid="{00000000-0005-0000-0000-0000D5660000}"/>
    <cellStyle name="Input 3 2" xfId="489" xr:uid="{00000000-0005-0000-0000-0000D6660000}"/>
    <cellStyle name="Input 3 2 10" xfId="6767" xr:uid="{00000000-0005-0000-0000-0000D7660000}"/>
    <cellStyle name="Input 3 2 11" xfId="20029" xr:uid="{00000000-0005-0000-0000-0000D8660000}"/>
    <cellStyle name="Input 3 2 2" xfId="490" xr:uid="{00000000-0005-0000-0000-0000D9660000}"/>
    <cellStyle name="Input 3 2 2 10" xfId="24116" xr:uid="{00000000-0005-0000-0000-0000DA660000}"/>
    <cellStyle name="Input 3 2 2 2" xfId="2921" xr:uid="{00000000-0005-0000-0000-0000DB660000}"/>
    <cellStyle name="Input 3 2 2 2 10" xfId="28430" xr:uid="{00000000-0005-0000-0000-0000DC660000}"/>
    <cellStyle name="Input 3 2 2 2 11" xfId="32253" xr:uid="{00000000-0005-0000-0000-0000DD660000}"/>
    <cellStyle name="Input 3 2 2 2 12" xfId="36160" xr:uid="{00000000-0005-0000-0000-0000DE660000}"/>
    <cellStyle name="Input 3 2 2 2 13" xfId="39950" xr:uid="{00000000-0005-0000-0000-0000DF660000}"/>
    <cellStyle name="Input 3 2 2 2 2" xfId="5222" xr:uid="{00000000-0005-0000-0000-0000E0660000}"/>
    <cellStyle name="Input 3 2 2 2 2 10" xfId="42206" xr:uid="{00000000-0005-0000-0000-0000E1660000}"/>
    <cellStyle name="Input 3 2 2 2 2 2" xfId="10750" xr:uid="{00000000-0005-0000-0000-0000E2660000}"/>
    <cellStyle name="Input 3 2 2 2 2 3" xfId="14657" xr:uid="{00000000-0005-0000-0000-0000E3660000}"/>
    <cellStyle name="Input 3 2 2 2 2 4" xfId="18749" xr:uid="{00000000-0005-0000-0000-0000E4660000}"/>
    <cellStyle name="Input 3 2 2 2 2 5" xfId="22679" xr:uid="{00000000-0005-0000-0000-0000E5660000}"/>
    <cellStyle name="Input 3 2 2 2 2 6" xfId="26705" xr:uid="{00000000-0005-0000-0000-0000E6660000}"/>
    <cellStyle name="Input 3 2 2 2 2 7" xfId="30694" xr:uid="{00000000-0005-0000-0000-0000E7660000}"/>
    <cellStyle name="Input 3 2 2 2 2 8" xfId="34525" xr:uid="{00000000-0005-0000-0000-0000E8660000}"/>
    <cellStyle name="Input 3 2 2 2 2 9" xfId="38416" xr:uid="{00000000-0005-0000-0000-0000E9660000}"/>
    <cellStyle name="Input 3 2 2 2 3" xfId="4594" xr:uid="{00000000-0005-0000-0000-0000EA660000}"/>
    <cellStyle name="Input 3 2 2 2 3 10" xfId="41578" xr:uid="{00000000-0005-0000-0000-0000EB660000}"/>
    <cellStyle name="Input 3 2 2 2 3 2" xfId="10122" xr:uid="{00000000-0005-0000-0000-0000EC660000}"/>
    <cellStyle name="Input 3 2 2 2 3 3" xfId="14029" xr:uid="{00000000-0005-0000-0000-0000ED660000}"/>
    <cellStyle name="Input 3 2 2 2 3 4" xfId="18121" xr:uid="{00000000-0005-0000-0000-0000EE660000}"/>
    <cellStyle name="Input 3 2 2 2 3 5" xfId="22051" xr:uid="{00000000-0005-0000-0000-0000EF660000}"/>
    <cellStyle name="Input 3 2 2 2 3 6" xfId="26077" xr:uid="{00000000-0005-0000-0000-0000F0660000}"/>
    <cellStyle name="Input 3 2 2 2 3 7" xfId="30066" xr:uid="{00000000-0005-0000-0000-0000F1660000}"/>
    <cellStyle name="Input 3 2 2 2 3 8" xfId="33897" xr:uid="{00000000-0005-0000-0000-0000F2660000}"/>
    <cellStyle name="Input 3 2 2 2 3 9" xfId="37788" xr:uid="{00000000-0005-0000-0000-0000F3660000}"/>
    <cellStyle name="Input 3 2 2 2 4" xfId="6303" xr:uid="{00000000-0005-0000-0000-0000F4660000}"/>
    <cellStyle name="Input 3 2 2 2 4 10" xfId="43281" xr:uid="{00000000-0005-0000-0000-0000F5660000}"/>
    <cellStyle name="Input 3 2 2 2 4 2" xfId="11832" xr:uid="{00000000-0005-0000-0000-0000F6660000}"/>
    <cellStyle name="Input 3 2 2 2 4 3" xfId="15736" xr:uid="{00000000-0005-0000-0000-0000F7660000}"/>
    <cellStyle name="Input 3 2 2 2 4 4" xfId="19830" xr:uid="{00000000-0005-0000-0000-0000F8660000}"/>
    <cellStyle name="Input 3 2 2 2 4 5" xfId="23757" xr:uid="{00000000-0005-0000-0000-0000F9660000}"/>
    <cellStyle name="Input 3 2 2 2 4 6" xfId="27784" xr:uid="{00000000-0005-0000-0000-0000FA660000}"/>
    <cellStyle name="Input 3 2 2 2 4 7" xfId="31769" xr:uid="{00000000-0005-0000-0000-0000FB660000}"/>
    <cellStyle name="Input 3 2 2 2 4 8" xfId="35602" xr:uid="{00000000-0005-0000-0000-0000FC660000}"/>
    <cellStyle name="Input 3 2 2 2 4 9" xfId="39491" xr:uid="{00000000-0005-0000-0000-0000FD660000}"/>
    <cellStyle name="Input 3 2 2 2 5" xfId="8456" xr:uid="{00000000-0005-0000-0000-0000FE660000}"/>
    <cellStyle name="Input 3 2 2 2 6" xfId="12372" xr:uid="{00000000-0005-0000-0000-0000FF660000}"/>
    <cellStyle name="Input 3 2 2 2 7" xfId="16465" xr:uid="{00000000-0005-0000-0000-000000670000}"/>
    <cellStyle name="Input 3 2 2 2 8" xfId="20408" xr:uid="{00000000-0005-0000-0000-000001670000}"/>
    <cellStyle name="Input 3 2 2 2 9" xfId="24426" xr:uid="{00000000-0005-0000-0000-000002670000}"/>
    <cellStyle name="Input 3 2 2 3" xfId="3866" xr:uid="{00000000-0005-0000-0000-000003670000}"/>
    <cellStyle name="Input 3 2 2 3 10" xfId="40850" xr:uid="{00000000-0005-0000-0000-000004670000}"/>
    <cellStyle name="Input 3 2 2 3 2" xfId="9394" xr:uid="{00000000-0005-0000-0000-000005670000}"/>
    <cellStyle name="Input 3 2 2 3 3" xfId="13301" xr:uid="{00000000-0005-0000-0000-000006670000}"/>
    <cellStyle name="Input 3 2 2 3 4" xfId="17393" xr:uid="{00000000-0005-0000-0000-000007670000}"/>
    <cellStyle name="Input 3 2 2 3 5" xfId="21323" xr:uid="{00000000-0005-0000-0000-000008670000}"/>
    <cellStyle name="Input 3 2 2 3 6" xfId="25349" xr:uid="{00000000-0005-0000-0000-000009670000}"/>
    <cellStyle name="Input 3 2 2 3 7" xfId="29338" xr:uid="{00000000-0005-0000-0000-00000A670000}"/>
    <cellStyle name="Input 3 2 2 3 8" xfId="33169" xr:uid="{00000000-0005-0000-0000-00000B670000}"/>
    <cellStyle name="Input 3 2 2 3 9" xfId="37060" xr:uid="{00000000-0005-0000-0000-00000C670000}"/>
    <cellStyle name="Input 3 2 2 4" xfId="4088" xr:uid="{00000000-0005-0000-0000-00000D670000}"/>
    <cellStyle name="Input 3 2 2 4 10" xfId="41072" xr:uid="{00000000-0005-0000-0000-00000E670000}"/>
    <cellStyle name="Input 3 2 2 4 2" xfId="9616" xr:uid="{00000000-0005-0000-0000-00000F670000}"/>
    <cellStyle name="Input 3 2 2 4 3" xfId="13523" xr:uid="{00000000-0005-0000-0000-000010670000}"/>
    <cellStyle name="Input 3 2 2 4 4" xfId="17615" xr:uid="{00000000-0005-0000-0000-000011670000}"/>
    <cellStyle name="Input 3 2 2 4 5" xfId="21545" xr:uid="{00000000-0005-0000-0000-000012670000}"/>
    <cellStyle name="Input 3 2 2 4 6" xfId="25571" xr:uid="{00000000-0005-0000-0000-000013670000}"/>
    <cellStyle name="Input 3 2 2 4 7" xfId="29560" xr:uid="{00000000-0005-0000-0000-000014670000}"/>
    <cellStyle name="Input 3 2 2 4 8" xfId="33391" xr:uid="{00000000-0005-0000-0000-000015670000}"/>
    <cellStyle name="Input 3 2 2 4 9" xfId="37282" xr:uid="{00000000-0005-0000-0000-000016670000}"/>
    <cellStyle name="Input 3 2 2 5" xfId="3433" xr:uid="{00000000-0005-0000-0000-000017670000}"/>
    <cellStyle name="Input 3 2 2 5 10" xfId="40462" xr:uid="{00000000-0005-0000-0000-000018670000}"/>
    <cellStyle name="Input 3 2 2 5 2" xfId="8968" xr:uid="{00000000-0005-0000-0000-000019670000}"/>
    <cellStyle name="Input 3 2 2 5 3" xfId="12884" xr:uid="{00000000-0005-0000-0000-00001A670000}"/>
    <cellStyle name="Input 3 2 2 5 4" xfId="16977" xr:uid="{00000000-0005-0000-0000-00001B670000}"/>
    <cellStyle name="Input 3 2 2 5 5" xfId="20920" xr:uid="{00000000-0005-0000-0000-00001C670000}"/>
    <cellStyle name="Input 3 2 2 5 6" xfId="24938" xr:uid="{00000000-0005-0000-0000-00001D670000}"/>
    <cellStyle name="Input 3 2 2 5 7" xfId="28942" xr:uid="{00000000-0005-0000-0000-00001E670000}"/>
    <cellStyle name="Input 3 2 2 5 8" xfId="32765" xr:uid="{00000000-0005-0000-0000-00001F670000}"/>
    <cellStyle name="Input 3 2 2 5 9" xfId="36672" xr:uid="{00000000-0005-0000-0000-000020670000}"/>
    <cellStyle name="Input 3 2 2 6" xfId="5848" xr:uid="{00000000-0005-0000-0000-000021670000}"/>
    <cellStyle name="Input 3 2 2 6 10" xfId="42830" xr:uid="{00000000-0005-0000-0000-000022670000}"/>
    <cellStyle name="Input 3 2 2 6 2" xfId="11376" xr:uid="{00000000-0005-0000-0000-000023670000}"/>
    <cellStyle name="Input 3 2 2 6 3" xfId="15281" xr:uid="{00000000-0005-0000-0000-000024670000}"/>
    <cellStyle name="Input 3 2 2 6 4" xfId="19375" xr:uid="{00000000-0005-0000-0000-000025670000}"/>
    <cellStyle name="Input 3 2 2 6 5" xfId="23303" xr:uid="{00000000-0005-0000-0000-000026670000}"/>
    <cellStyle name="Input 3 2 2 6 6" xfId="27329" xr:uid="{00000000-0005-0000-0000-000027670000}"/>
    <cellStyle name="Input 3 2 2 6 7" xfId="31318" xr:uid="{00000000-0005-0000-0000-000028670000}"/>
    <cellStyle name="Input 3 2 2 6 8" xfId="35149" xr:uid="{00000000-0005-0000-0000-000029670000}"/>
    <cellStyle name="Input 3 2 2 6 9" xfId="39040" xr:uid="{00000000-0005-0000-0000-00002A670000}"/>
    <cellStyle name="Input 3 2 2 7" xfId="7725" xr:uid="{00000000-0005-0000-0000-00002B670000}"/>
    <cellStyle name="Input 3 2 2 8" xfId="12057" xr:uid="{00000000-0005-0000-0000-00002C670000}"/>
    <cellStyle name="Input 3 2 2 9" xfId="6768" xr:uid="{00000000-0005-0000-0000-00002D670000}"/>
    <cellStyle name="Input 3 2 3" xfId="2920" xr:uid="{00000000-0005-0000-0000-00002E670000}"/>
    <cellStyle name="Input 3 2 3 10" xfId="28429" xr:uid="{00000000-0005-0000-0000-00002F670000}"/>
    <cellStyle name="Input 3 2 3 11" xfId="32252" xr:uid="{00000000-0005-0000-0000-000030670000}"/>
    <cellStyle name="Input 3 2 3 12" xfId="36159" xr:uid="{00000000-0005-0000-0000-000031670000}"/>
    <cellStyle name="Input 3 2 3 13" xfId="39949" xr:uid="{00000000-0005-0000-0000-000032670000}"/>
    <cellStyle name="Input 3 2 3 2" xfId="5221" xr:uid="{00000000-0005-0000-0000-000033670000}"/>
    <cellStyle name="Input 3 2 3 2 10" xfId="42205" xr:uid="{00000000-0005-0000-0000-000034670000}"/>
    <cellStyle name="Input 3 2 3 2 2" xfId="10749" xr:uid="{00000000-0005-0000-0000-000035670000}"/>
    <cellStyle name="Input 3 2 3 2 3" xfId="14656" xr:uid="{00000000-0005-0000-0000-000036670000}"/>
    <cellStyle name="Input 3 2 3 2 4" xfId="18748" xr:uid="{00000000-0005-0000-0000-000037670000}"/>
    <cellStyle name="Input 3 2 3 2 5" xfId="22678" xr:uid="{00000000-0005-0000-0000-000038670000}"/>
    <cellStyle name="Input 3 2 3 2 6" xfId="26704" xr:uid="{00000000-0005-0000-0000-000039670000}"/>
    <cellStyle name="Input 3 2 3 2 7" xfId="30693" xr:uid="{00000000-0005-0000-0000-00003A670000}"/>
    <cellStyle name="Input 3 2 3 2 8" xfId="34524" xr:uid="{00000000-0005-0000-0000-00003B670000}"/>
    <cellStyle name="Input 3 2 3 2 9" xfId="38415" xr:uid="{00000000-0005-0000-0000-00003C670000}"/>
    <cellStyle name="Input 3 2 3 3" xfId="4593" xr:uid="{00000000-0005-0000-0000-00003D670000}"/>
    <cellStyle name="Input 3 2 3 3 10" xfId="41577" xr:uid="{00000000-0005-0000-0000-00003E670000}"/>
    <cellStyle name="Input 3 2 3 3 2" xfId="10121" xr:uid="{00000000-0005-0000-0000-00003F670000}"/>
    <cellStyle name="Input 3 2 3 3 3" xfId="14028" xr:uid="{00000000-0005-0000-0000-000040670000}"/>
    <cellStyle name="Input 3 2 3 3 4" xfId="18120" xr:uid="{00000000-0005-0000-0000-000041670000}"/>
    <cellStyle name="Input 3 2 3 3 5" xfId="22050" xr:uid="{00000000-0005-0000-0000-000042670000}"/>
    <cellStyle name="Input 3 2 3 3 6" xfId="26076" xr:uid="{00000000-0005-0000-0000-000043670000}"/>
    <cellStyle name="Input 3 2 3 3 7" xfId="30065" xr:uid="{00000000-0005-0000-0000-000044670000}"/>
    <cellStyle name="Input 3 2 3 3 8" xfId="33896" xr:uid="{00000000-0005-0000-0000-000045670000}"/>
    <cellStyle name="Input 3 2 3 3 9" xfId="37787" xr:uid="{00000000-0005-0000-0000-000046670000}"/>
    <cellStyle name="Input 3 2 3 4" xfId="6302" xr:uid="{00000000-0005-0000-0000-000047670000}"/>
    <cellStyle name="Input 3 2 3 4 10" xfId="43280" xr:uid="{00000000-0005-0000-0000-000048670000}"/>
    <cellStyle name="Input 3 2 3 4 2" xfId="11831" xr:uid="{00000000-0005-0000-0000-000049670000}"/>
    <cellStyle name="Input 3 2 3 4 3" xfId="15735" xr:uid="{00000000-0005-0000-0000-00004A670000}"/>
    <cellStyle name="Input 3 2 3 4 4" xfId="19829" xr:uid="{00000000-0005-0000-0000-00004B670000}"/>
    <cellStyle name="Input 3 2 3 4 5" xfId="23756" xr:uid="{00000000-0005-0000-0000-00004C670000}"/>
    <cellStyle name="Input 3 2 3 4 6" xfId="27783" xr:uid="{00000000-0005-0000-0000-00004D670000}"/>
    <cellStyle name="Input 3 2 3 4 7" xfId="31768" xr:uid="{00000000-0005-0000-0000-00004E670000}"/>
    <cellStyle name="Input 3 2 3 4 8" xfId="35601" xr:uid="{00000000-0005-0000-0000-00004F670000}"/>
    <cellStyle name="Input 3 2 3 4 9" xfId="39490" xr:uid="{00000000-0005-0000-0000-000050670000}"/>
    <cellStyle name="Input 3 2 3 5" xfId="8455" xr:uid="{00000000-0005-0000-0000-000051670000}"/>
    <cellStyle name="Input 3 2 3 6" xfId="12371" xr:uid="{00000000-0005-0000-0000-000052670000}"/>
    <cellStyle name="Input 3 2 3 7" xfId="16464" xr:uid="{00000000-0005-0000-0000-000053670000}"/>
    <cellStyle name="Input 3 2 3 8" xfId="20407" xr:uid="{00000000-0005-0000-0000-000054670000}"/>
    <cellStyle name="Input 3 2 3 9" xfId="24425" xr:uid="{00000000-0005-0000-0000-000055670000}"/>
    <cellStyle name="Input 3 2 4" xfId="3865" xr:uid="{00000000-0005-0000-0000-000056670000}"/>
    <cellStyle name="Input 3 2 4 10" xfId="40849" xr:uid="{00000000-0005-0000-0000-000057670000}"/>
    <cellStyle name="Input 3 2 4 2" xfId="9393" xr:uid="{00000000-0005-0000-0000-000058670000}"/>
    <cellStyle name="Input 3 2 4 3" xfId="13300" xr:uid="{00000000-0005-0000-0000-000059670000}"/>
    <cellStyle name="Input 3 2 4 4" xfId="17392" xr:uid="{00000000-0005-0000-0000-00005A670000}"/>
    <cellStyle name="Input 3 2 4 5" xfId="21322" xr:uid="{00000000-0005-0000-0000-00005B670000}"/>
    <cellStyle name="Input 3 2 4 6" xfId="25348" xr:uid="{00000000-0005-0000-0000-00005C670000}"/>
    <cellStyle name="Input 3 2 4 7" xfId="29337" xr:uid="{00000000-0005-0000-0000-00005D670000}"/>
    <cellStyle name="Input 3 2 4 8" xfId="33168" xr:uid="{00000000-0005-0000-0000-00005E670000}"/>
    <cellStyle name="Input 3 2 4 9" xfId="37059" xr:uid="{00000000-0005-0000-0000-00005F670000}"/>
    <cellStyle name="Input 3 2 5" xfId="4089" xr:uid="{00000000-0005-0000-0000-000060670000}"/>
    <cellStyle name="Input 3 2 5 10" xfId="41073" xr:uid="{00000000-0005-0000-0000-000061670000}"/>
    <cellStyle name="Input 3 2 5 2" xfId="9617" xr:uid="{00000000-0005-0000-0000-000062670000}"/>
    <cellStyle name="Input 3 2 5 3" xfId="13524" xr:uid="{00000000-0005-0000-0000-000063670000}"/>
    <cellStyle name="Input 3 2 5 4" xfId="17616" xr:uid="{00000000-0005-0000-0000-000064670000}"/>
    <cellStyle name="Input 3 2 5 5" xfId="21546" xr:uid="{00000000-0005-0000-0000-000065670000}"/>
    <cellStyle name="Input 3 2 5 6" xfId="25572" xr:uid="{00000000-0005-0000-0000-000066670000}"/>
    <cellStyle name="Input 3 2 5 7" xfId="29561" xr:uid="{00000000-0005-0000-0000-000067670000}"/>
    <cellStyle name="Input 3 2 5 8" xfId="33392" xr:uid="{00000000-0005-0000-0000-000068670000}"/>
    <cellStyle name="Input 3 2 5 9" xfId="37283" xr:uid="{00000000-0005-0000-0000-000069670000}"/>
    <cellStyle name="Input 3 2 6" xfId="3432" xr:uid="{00000000-0005-0000-0000-00006A670000}"/>
    <cellStyle name="Input 3 2 6 10" xfId="40461" xr:uid="{00000000-0005-0000-0000-00006B670000}"/>
    <cellStyle name="Input 3 2 6 2" xfId="8967" xr:uid="{00000000-0005-0000-0000-00006C670000}"/>
    <cellStyle name="Input 3 2 6 3" xfId="12883" xr:uid="{00000000-0005-0000-0000-00006D670000}"/>
    <cellStyle name="Input 3 2 6 4" xfId="16976" xr:uid="{00000000-0005-0000-0000-00006E670000}"/>
    <cellStyle name="Input 3 2 6 5" xfId="20919" xr:uid="{00000000-0005-0000-0000-00006F670000}"/>
    <cellStyle name="Input 3 2 6 6" xfId="24937" xr:uid="{00000000-0005-0000-0000-000070670000}"/>
    <cellStyle name="Input 3 2 6 7" xfId="28941" xr:uid="{00000000-0005-0000-0000-000071670000}"/>
    <cellStyle name="Input 3 2 6 8" xfId="32764" xr:uid="{00000000-0005-0000-0000-000072670000}"/>
    <cellStyle name="Input 3 2 6 9" xfId="36671" xr:uid="{00000000-0005-0000-0000-000073670000}"/>
    <cellStyle name="Input 3 2 7" xfId="5847" xr:uid="{00000000-0005-0000-0000-000074670000}"/>
    <cellStyle name="Input 3 2 7 10" xfId="42829" xr:uid="{00000000-0005-0000-0000-000075670000}"/>
    <cellStyle name="Input 3 2 7 2" xfId="11375" xr:uid="{00000000-0005-0000-0000-000076670000}"/>
    <cellStyle name="Input 3 2 7 3" xfId="15280" xr:uid="{00000000-0005-0000-0000-000077670000}"/>
    <cellStyle name="Input 3 2 7 4" xfId="19374" xr:uid="{00000000-0005-0000-0000-000078670000}"/>
    <cellStyle name="Input 3 2 7 5" xfId="23302" xr:uid="{00000000-0005-0000-0000-000079670000}"/>
    <cellStyle name="Input 3 2 7 6" xfId="27328" xr:uid="{00000000-0005-0000-0000-00007A670000}"/>
    <cellStyle name="Input 3 2 7 7" xfId="31317" xr:uid="{00000000-0005-0000-0000-00007B670000}"/>
    <cellStyle name="Input 3 2 7 8" xfId="35148" xr:uid="{00000000-0005-0000-0000-00007C670000}"/>
    <cellStyle name="Input 3 2 7 9" xfId="39039" xr:uid="{00000000-0005-0000-0000-00007D670000}"/>
    <cellStyle name="Input 3 2 8" xfId="7726" xr:uid="{00000000-0005-0000-0000-00007E670000}"/>
    <cellStyle name="Input 3 2 9" xfId="8097" xr:uid="{00000000-0005-0000-0000-00007F670000}"/>
    <cellStyle name="Input 3 3" xfId="491" xr:uid="{00000000-0005-0000-0000-000080670000}"/>
    <cellStyle name="Input 3 3 10" xfId="6769" xr:uid="{00000000-0005-0000-0000-000081670000}"/>
    <cellStyle name="Input 3 3 11" xfId="20028" xr:uid="{00000000-0005-0000-0000-000082670000}"/>
    <cellStyle name="Input 3 3 2" xfId="492" xr:uid="{00000000-0005-0000-0000-000083670000}"/>
    <cellStyle name="Input 3 3 2 10" xfId="20027" xr:uid="{00000000-0005-0000-0000-000084670000}"/>
    <cellStyle name="Input 3 3 2 2" xfId="2923" xr:uid="{00000000-0005-0000-0000-000085670000}"/>
    <cellStyle name="Input 3 3 2 2 10" xfId="28432" xr:uid="{00000000-0005-0000-0000-000086670000}"/>
    <cellStyle name="Input 3 3 2 2 11" xfId="32255" xr:uid="{00000000-0005-0000-0000-000087670000}"/>
    <cellStyle name="Input 3 3 2 2 12" xfId="36162" xr:uid="{00000000-0005-0000-0000-000088670000}"/>
    <cellStyle name="Input 3 3 2 2 13" xfId="39952" xr:uid="{00000000-0005-0000-0000-000089670000}"/>
    <cellStyle name="Input 3 3 2 2 2" xfId="5224" xr:uid="{00000000-0005-0000-0000-00008A670000}"/>
    <cellStyle name="Input 3 3 2 2 2 10" xfId="42208" xr:uid="{00000000-0005-0000-0000-00008B670000}"/>
    <cellStyle name="Input 3 3 2 2 2 2" xfId="10752" xr:uid="{00000000-0005-0000-0000-00008C670000}"/>
    <cellStyle name="Input 3 3 2 2 2 3" xfId="14659" xr:uid="{00000000-0005-0000-0000-00008D670000}"/>
    <cellStyle name="Input 3 3 2 2 2 4" xfId="18751" xr:uid="{00000000-0005-0000-0000-00008E670000}"/>
    <cellStyle name="Input 3 3 2 2 2 5" xfId="22681" xr:uid="{00000000-0005-0000-0000-00008F670000}"/>
    <cellStyle name="Input 3 3 2 2 2 6" xfId="26707" xr:uid="{00000000-0005-0000-0000-000090670000}"/>
    <cellStyle name="Input 3 3 2 2 2 7" xfId="30696" xr:uid="{00000000-0005-0000-0000-000091670000}"/>
    <cellStyle name="Input 3 3 2 2 2 8" xfId="34527" xr:uid="{00000000-0005-0000-0000-000092670000}"/>
    <cellStyle name="Input 3 3 2 2 2 9" xfId="38418" xr:uid="{00000000-0005-0000-0000-000093670000}"/>
    <cellStyle name="Input 3 3 2 2 3" xfId="4596" xr:uid="{00000000-0005-0000-0000-000094670000}"/>
    <cellStyle name="Input 3 3 2 2 3 10" xfId="41580" xr:uid="{00000000-0005-0000-0000-000095670000}"/>
    <cellStyle name="Input 3 3 2 2 3 2" xfId="10124" xr:uid="{00000000-0005-0000-0000-000096670000}"/>
    <cellStyle name="Input 3 3 2 2 3 3" xfId="14031" xr:uid="{00000000-0005-0000-0000-000097670000}"/>
    <cellStyle name="Input 3 3 2 2 3 4" xfId="18123" xr:uid="{00000000-0005-0000-0000-000098670000}"/>
    <cellStyle name="Input 3 3 2 2 3 5" xfId="22053" xr:uid="{00000000-0005-0000-0000-000099670000}"/>
    <cellStyle name="Input 3 3 2 2 3 6" xfId="26079" xr:uid="{00000000-0005-0000-0000-00009A670000}"/>
    <cellStyle name="Input 3 3 2 2 3 7" xfId="30068" xr:uid="{00000000-0005-0000-0000-00009B670000}"/>
    <cellStyle name="Input 3 3 2 2 3 8" xfId="33899" xr:uid="{00000000-0005-0000-0000-00009C670000}"/>
    <cellStyle name="Input 3 3 2 2 3 9" xfId="37790" xr:uid="{00000000-0005-0000-0000-00009D670000}"/>
    <cellStyle name="Input 3 3 2 2 4" xfId="6305" xr:uid="{00000000-0005-0000-0000-00009E670000}"/>
    <cellStyle name="Input 3 3 2 2 4 10" xfId="43283" xr:uid="{00000000-0005-0000-0000-00009F670000}"/>
    <cellStyle name="Input 3 3 2 2 4 2" xfId="11834" xr:uid="{00000000-0005-0000-0000-0000A0670000}"/>
    <cellStyle name="Input 3 3 2 2 4 3" xfId="15738" xr:uid="{00000000-0005-0000-0000-0000A1670000}"/>
    <cellStyle name="Input 3 3 2 2 4 4" xfId="19832" xr:uid="{00000000-0005-0000-0000-0000A2670000}"/>
    <cellStyle name="Input 3 3 2 2 4 5" xfId="23759" xr:uid="{00000000-0005-0000-0000-0000A3670000}"/>
    <cellStyle name="Input 3 3 2 2 4 6" xfId="27786" xr:uid="{00000000-0005-0000-0000-0000A4670000}"/>
    <cellStyle name="Input 3 3 2 2 4 7" xfId="31771" xr:uid="{00000000-0005-0000-0000-0000A5670000}"/>
    <cellStyle name="Input 3 3 2 2 4 8" xfId="35604" xr:uid="{00000000-0005-0000-0000-0000A6670000}"/>
    <cellStyle name="Input 3 3 2 2 4 9" xfId="39493" xr:uid="{00000000-0005-0000-0000-0000A7670000}"/>
    <cellStyle name="Input 3 3 2 2 5" xfId="8458" xr:uid="{00000000-0005-0000-0000-0000A8670000}"/>
    <cellStyle name="Input 3 3 2 2 6" xfId="12374" xr:uid="{00000000-0005-0000-0000-0000A9670000}"/>
    <cellStyle name="Input 3 3 2 2 7" xfId="16467" xr:uid="{00000000-0005-0000-0000-0000AA670000}"/>
    <cellStyle name="Input 3 3 2 2 8" xfId="20410" xr:uid="{00000000-0005-0000-0000-0000AB670000}"/>
    <cellStyle name="Input 3 3 2 2 9" xfId="24428" xr:uid="{00000000-0005-0000-0000-0000AC670000}"/>
    <cellStyle name="Input 3 3 2 3" xfId="3868" xr:uid="{00000000-0005-0000-0000-0000AD670000}"/>
    <cellStyle name="Input 3 3 2 3 10" xfId="40852" xr:uid="{00000000-0005-0000-0000-0000AE670000}"/>
    <cellStyle name="Input 3 3 2 3 2" xfId="9396" xr:uid="{00000000-0005-0000-0000-0000AF670000}"/>
    <cellStyle name="Input 3 3 2 3 3" xfId="13303" xr:uid="{00000000-0005-0000-0000-0000B0670000}"/>
    <cellStyle name="Input 3 3 2 3 4" xfId="17395" xr:uid="{00000000-0005-0000-0000-0000B1670000}"/>
    <cellStyle name="Input 3 3 2 3 5" xfId="21325" xr:uid="{00000000-0005-0000-0000-0000B2670000}"/>
    <cellStyle name="Input 3 3 2 3 6" xfId="25351" xr:uid="{00000000-0005-0000-0000-0000B3670000}"/>
    <cellStyle name="Input 3 3 2 3 7" xfId="29340" xr:uid="{00000000-0005-0000-0000-0000B4670000}"/>
    <cellStyle name="Input 3 3 2 3 8" xfId="33171" xr:uid="{00000000-0005-0000-0000-0000B5670000}"/>
    <cellStyle name="Input 3 3 2 3 9" xfId="37062" xr:uid="{00000000-0005-0000-0000-0000B6670000}"/>
    <cellStyle name="Input 3 3 2 4" xfId="4086" xr:uid="{00000000-0005-0000-0000-0000B7670000}"/>
    <cellStyle name="Input 3 3 2 4 10" xfId="41070" xr:uid="{00000000-0005-0000-0000-0000B8670000}"/>
    <cellStyle name="Input 3 3 2 4 2" xfId="9614" xr:uid="{00000000-0005-0000-0000-0000B9670000}"/>
    <cellStyle name="Input 3 3 2 4 3" xfId="13521" xr:uid="{00000000-0005-0000-0000-0000BA670000}"/>
    <cellStyle name="Input 3 3 2 4 4" xfId="17613" xr:uid="{00000000-0005-0000-0000-0000BB670000}"/>
    <cellStyle name="Input 3 3 2 4 5" xfId="21543" xr:uid="{00000000-0005-0000-0000-0000BC670000}"/>
    <cellStyle name="Input 3 3 2 4 6" xfId="25569" xr:uid="{00000000-0005-0000-0000-0000BD670000}"/>
    <cellStyle name="Input 3 3 2 4 7" xfId="29558" xr:uid="{00000000-0005-0000-0000-0000BE670000}"/>
    <cellStyle name="Input 3 3 2 4 8" xfId="33389" xr:uid="{00000000-0005-0000-0000-0000BF670000}"/>
    <cellStyle name="Input 3 3 2 4 9" xfId="37280" xr:uid="{00000000-0005-0000-0000-0000C0670000}"/>
    <cellStyle name="Input 3 3 2 5" xfId="3435" xr:uid="{00000000-0005-0000-0000-0000C1670000}"/>
    <cellStyle name="Input 3 3 2 5 10" xfId="40464" xr:uid="{00000000-0005-0000-0000-0000C2670000}"/>
    <cellStyle name="Input 3 3 2 5 2" xfId="8970" xr:uid="{00000000-0005-0000-0000-0000C3670000}"/>
    <cellStyle name="Input 3 3 2 5 3" xfId="12886" xr:uid="{00000000-0005-0000-0000-0000C4670000}"/>
    <cellStyle name="Input 3 3 2 5 4" xfId="16979" xr:uid="{00000000-0005-0000-0000-0000C5670000}"/>
    <cellStyle name="Input 3 3 2 5 5" xfId="20922" xr:uid="{00000000-0005-0000-0000-0000C6670000}"/>
    <cellStyle name="Input 3 3 2 5 6" xfId="24940" xr:uid="{00000000-0005-0000-0000-0000C7670000}"/>
    <cellStyle name="Input 3 3 2 5 7" xfId="28944" xr:uid="{00000000-0005-0000-0000-0000C8670000}"/>
    <cellStyle name="Input 3 3 2 5 8" xfId="32767" xr:uid="{00000000-0005-0000-0000-0000C9670000}"/>
    <cellStyle name="Input 3 3 2 5 9" xfId="36674" xr:uid="{00000000-0005-0000-0000-0000CA670000}"/>
    <cellStyle name="Input 3 3 2 6" xfId="5850" xr:uid="{00000000-0005-0000-0000-0000CB670000}"/>
    <cellStyle name="Input 3 3 2 6 10" xfId="42832" xr:uid="{00000000-0005-0000-0000-0000CC670000}"/>
    <cellStyle name="Input 3 3 2 6 2" xfId="11378" xr:uid="{00000000-0005-0000-0000-0000CD670000}"/>
    <cellStyle name="Input 3 3 2 6 3" xfId="15283" xr:uid="{00000000-0005-0000-0000-0000CE670000}"/>
    <cellStyle name="Input 3 3 2 6 4" xfId="19377" xr:uid="{00000000-0005-0000-0000-0000CF670000}"/>
    <cellStyle name="Input 3 3 2 6 5" xfId="23305" xr:uid="{00000000-0005-0000-0000-0000D0670000}"/>
    <cellStyle name="Input 3 3 2 6 6" xfId="27331" xr:uid="{00000000-0005-0000-0000-0000D1670000}"/>
    <cellStyle name="Input 3 3 2 6 7" xfId="31320" xr:uid="{00000000-0005-0000-0000-0000D2670000}"/>
    <cellStyle name="Input 3 3 2 6 8" xfId="35151" xr:uid="{00000000-0005-0000-0000-0000D3670000}"/>
    <cellStyle name="Input 3 3 2 6 9" xfId="39042" xr:uid="{00000000-0005-0000-0000-0000D4670000}"/>
    <cellStyle name="Input 3 3 2 7" xfId="7723" xr:uid="{00000000-0005-0000-0000-0000D5670000}"/>
    <cellStyle name="Input 3 3 2 8" xfId="8095" xr:uid="{00000000-0005-0000-0000-0000D6670000}"/>
    <cellStyle name="Input 3 3 2 9" xfId="6770" xr:uid="{00000000-0005-0000-0000-0000D7670000}"/>
    <cellStyle name="Input 3 3 3" xfId="2922" xr:uid="{00000000-0005-0000-0000-0000D8670000}"/>
    <cellStyle name="Input 3 3 3 10" xfId="28431" xr:uid="{00000000-0005-0000-0000-0000D9670000}"/>
    <cellStyle name="Input 3 3 3 11" xfId="32254" xr:uid="{00000000-0005-0000-0000-0000DA670000}"/>
    <cellStyle name="Input 3 3 3 12" xfId="36161" xr:uid="{00000000-0005-0000-0000-0000DB670000}"/>
    <cellStyle name="Input 3 3 3 13" xfId="39951" xr:uid="{00000000-0005-0000-0000-0000DC670000}"/>
    <cellStyle name="Input 3 3 3 2" xfId="5223" xr:uid="{00000000-0005-0000-0000-0000DD670000}"/>
    <cellStyle name="Input 3 3 3 2 10" xfId="42207" xr:uid="{00000000-0005-0000-0000-0000DE670000}"/>
    <cellStyle name="Input 3 3 3 2 2" xfId="10751" xr:uid="{00000000-0005-0000-0000-0000DF670000}"/>
    <cellStyle name="Input 3 3 3 2 3" xfId="14658" xr:uid="{00000000-0005-0000-0000-0000E0670000}"/>
    <cellStyle name="Input 3 3 3 2 4" xfId="18750" xr:uid="{00000000-0005-0000-0000-0000E1670000}"/>
    <cellStyle name="Input 3 3 3 2 5" xfId="22680" xr:uid="{00000000-0005-0000-0000-0000E2670000}"/>
    <cellStyle name="Input 3 3 3 2 6" xfId="26706" xr:uid="{00000000-0005-0000-0000-0000E3670000}"/>
    <cellStyle name="Input 3 3 3 2 7" xfId="30695" xr:uid="{00000000-0005-0000-0000-0000E4670000}"/>
    <cellStyle name="Input 3 3 3 2 8" xfId="34526" xr:uid="{00000000-0005-0000-0000-0000E5670000}"/>
    <cellStyle name="Input 3 3 3 2 9" xfId="38417" xr:uid="{00000000-0005-0000-0000-0000E6670000}"/>
    <cellStyle name="Input 3 3 3 3" xfId="4595" xr:uid="{00000000-0005-0000-0000-0000E7670000}"/>
    <cellStyle name="Input 3 3 3 3 10" xfId="41579" xr:uid="{00000000-0005-0000-0000-0000E8670000}"/>
    <cellStyle name="Input 3 3 3 3 2" xfId="10123" xr:uid="{00000000-0005-0000-0000-0000E9670000}"/>
    <cellStyle name="Input 3 3 3 3 3" xfId="14030" xr:uid="{00000000-0005-0000-0000-0000EA670000}"/>
    <cellStyle name="Input 3 3 3 3 4" xfId="18122" xr:uid="{00000000-0005-0000-0000-0000EB670000}"/>
    <cellStyle name="Input 3 3 3 3 5" xfId="22052" xr:uid="{00000000-0005-0000-0000-0000EC670000}"/>
    <cellStyle name="Input 3 3 3 3 6" xfId="26078" xr:uid="{00000000-0005-0000-0000-0000ED670000}"/>
    <cellStyle name="Input 3 3 3 3 7" xfId="30067" xr:uid="{00000000-0005-0000-0000-0000EE670000}"/>
    <cellStyle name="Input 3 3 3 3 8" xfId="33898" xr:uid="{00000000-0005-0000-0000-0000EF670000}"/>
    <cellStyle name="Input 3 3 3 3 9" xfId="37789" xr:uid="{00000000-0005-0000-0000-0000F0670000}"/>
    <cellStyle name="Input 3 3 3 4" xfId="6304" xr:uid="{00000000-0005-0000-0000-0000F1670000}"/>
    <cellStyle name="Input 3 3 3 4 10" xfId="43282" xr:uid="{00000000-0005-0000-0000-0000F2670000}"/>
    <cellStyle name="Input 3 3 3 4 2" xfId="11833" xr:uid="{00000000-0005-0000-0000-0000F3670000}"/>
    <cellStyle name="Input 3 3 3 4 3" xfId="15737" xr:uid="{00000000-0005-0000-0000-0000F4670000}"/>
    <cellStyle name="Input 3 3 3 4 4" xfId="19831" xr:uid="{00000000-0005-0000-0000-0000F5670000}"/>
    <cellStyle name="Input 3 3 3 4 5" xfId="23758" xr:uid="{00000000-0005-0000-0000-0000F6670000}"/>
    <cellStyle name="Input 3 3 3 4 6" xfId="27785" xr:uid="{00000000-0005-0000-0000-0000F7670000}"/>
    <cellStyle name="Input 3 3 3 4 7" xfId="31770" xr:uid="{00000000-0005-0000-0000-0000F8670000}"/>
    <cellStyle name="Input 3 3 3 4 8" xfId="35603" xr:uid="{00000000-0005-0000-0000-0000F9670000}"/>
    <cellStyle name="Input 3 3 3 4 9" xfId="39492" xr:uid="{00000000-0005-0000-0000-0000FA670000}"/>
    <cellStyle name="Input 3 3 3 5" xfId="8457" xr:uid="{00000000-0005-0000-0000-0000FB670000}"/>
    <cellStyle name="Input 3 3 3 6" xfId="12373" xr:uid="{00000000-0005-0000-0000-0000FC670000}"/>
    <cellStyle name="Input 3 3 3 7" xfId="16466" xr:uid="{00000000-0005-0000-0000-0000FD670000}"/>
    <cellStyle name="Input 3 3 3 8" xfId="20409" xr:uid="{00000000-0005-0000-0000-0000FE670000}"/>
    <cellStyle name="Input 3 3 3 9" xfId="24427" xr:uid="{00000000-0005-0000-0000-0000FF670000}"/>
    <cellStyle name="Input 3 3 4" xfId="3867" xr:uid="{00000000-0005-0000-0000-000000680000}"/>
    <cellStyle name="Input 3 3 4 10" xfId="40851" xr:uid="{00000000-0005-0000-0000-000001680000}"/>
    <cellStyle name="Input 3 3 4 2" xfId="9395" xr:uid="{00000000-0005-0000-0000-000002680000}"/>
    <cellStyle name="Input 3 3 4 3" xfId="13302" xr:uid="{00000000-0005-0000-0000-000003680000}"/>
    <cellStyle name="Input 3 3 4 4" xfId="17394" xr:uid="{00000000-0005-0000-0000-000004680000}"/>
    <cellStyle name="Input 3 3 4 5" xfId="21324" xr:uid="{00000000-0005-0000-0000-000005680000}"/>
    <cellStyle name="Input 3 3 4 6" xfId="25350" xr:uid="{00000000-0005-0000-0000-000006680000}"/>
    <cellStyle name="Input 3 3 4 7" xfId="29339" xr:uid="{00000000-0005-0000-0000-000007680000}"/>
    <cellStyle name="Input 3 3 4 8" xfId="33170" xr:uid="{00000000-0005-0000-0000-000008680000}"/>
    <cellStyle name="Input 3 3 4 9" xfId="37061" xr:uid="{00000000-0005-0000-0000-000009680000}"/>
    <cellStyle name="Input 3 3 5" xfId="4087" xr:uid="{00000000-0005-0000-0000-00000A680000}"/>
    <cellStyle name="Input 3 3 5 10" xfId="41071" xr:uid="{00000000-0005-0000-0000-00000B680000}"/>
    <cellStyle name="Input 3 3 5 2" xfId="9615" xr:uid="{00000000-0005-0000-0000-00000C680000}"/>
    <cellStyle name="Input 3 3 5 3" xfId="13522" xr:uid="{00000000-0005-0000-0000-00000D680000}"/>
    <cellStyle name="Input 3 3 5 4" xfId="17614" xr:uid="{00000000-0005-0000-0000-00000E680000}"/>
    <cellStyle name="Input 3 3 5 5" xfId="21544" xr:uid="{00000000-0005-0000-0000-00000F680000}"/>
    <cellStyle name="Input 3 3 5 6" xfId="25570" xr:uid="{00000000-0005-0000-0000-000010680000}"/>
    <cellStyle name="Input 3 3 5 7" xfId="29559" xr:uid="{00000000-0005-0000-0000-000011680000}"/>
    <cellStyle name="Input 3 3 5 8" xfId="33390" xr:uid="{00000000-0005-0000-0000-000012680000}"/>
    <cellStyle name="Input 3 3 5 9" xfId="37281" xr:uid="{00000000-0005-0000-0000-000013680000}"/>
    <cellStyle name="Input 3 3 6" xfId="3434" xr:uid="{00000000-0005-0000-0000-000014680000}"/>
    <cellStyle name="Input 3 3 6 10" xfId="40463" xr:uid="{00000000-0005-0000-0000-000015680000}"/>
    <cellStyle name="Input 3 3 6 2" xfId="8969" xr:uid="{00000000-0005-0000-0000-000016680000}"/>
    <cellStyle name="Input 3 3 6 3" xfId="12885" xr:uid="{00000000-0005-0000-0000-000017680000}"/>
    <cellStyle name="Input 3 3 6 4" xfId="16978" xr:uid="{00000000-0005-0000-0000-000018680000}"/>
    <cellStyle name="Input 3 3 6 5" xfId="20921" xr:uid="{00000000-0005-0000-0000-000019680000}"/>
    <cellStyle name="Input 3 3 6 6" xfId="24939" xr:uid="{00000000-0005-0000-0000-00001A680000}"/>
    <cellStyle name="Input 3 3 6 7" xfId="28943" xr:uid="{00000000-0005-0000-0000-00001B680000}"/>
    <cellStyle name="Input 3 3 6 8" xfId="32766" xr:uid="{00000000-0005-0000-0000-00001C680000}"/>
    <cellStyle name="Input 3 3 6 9" xfId="36673" xr:uid="{00000000-0005-0000-0000-00001D680000}"/>
    <cellStyle name="Input 3 3 7" xfId="5849" xr:uid="{00000000-0005-0000-0000-00001E680000}"/>
    <cellStyle name="Input 3 3 7 10" xfId="42831" xr:uid="{00000000-0005-0000-0000-00001F680000}"/>
    <cellStyle name="Input 3 3 7 2" xfId="11377" xr:uid="{00000000-0005-0000-0000-000020680000}"/>
    <cellStyle name="Input 3 3 7 3" xfId="15282" xr:uid="{00000000-0005-0000-0000-000021680000}"/>
    <cellStyle name="Input 3 3 7 4" xfId="19376" xr:uid="{00000000-0005-0000-0000-000022680000}"/>
    <cellStyle name="Input 3 3 7 5" xfId="23304" xr:uid="{00000000-0005-0000-0000-000023680000}"/>
    <cellStyle name="Input 3 3 7 6" xfId="27330" xr:uid="{00000000-0005-0000-0000-000024680000}"/>
    <cellStyle name="Input 3 3 7 7" xfId="31319" xr:uid="{00000000-0005-0000-0000-000025680000}"/>
    <cellStyle name="Input 3 3 7 8" xfId="35150" xr:uid="{00000000-0005-0000-0000-000026680000}"/>
    <cellStyle name="Input 3 3 7 9" xfId="39041" xr:uid="{00000000-0005-0000-0000-000027680000}"/>
    <cellStyle name="Input 3 3 8" xfId="7724" xr:uid="{00000000-0005-0000-0000-000028680000}"/>
    <cellStyle name="Input 3 3 9" xfId="8096" xr:uid="{00000000-0005-0000-0000-000029680000}"/>
    <cellStyle name="Input 3 4" xfId="493" xr:uid="{00000000-0005-0000-0000-00002A680000}"/>
    <cellStyle name="Input 3 4 10" xfId="6771" xr:uid="{00000000-0005-0000-0000-00002B680000}"/>
    <cellStyle name="Input 3 4 11" xfId="24117" xr:uid="{00000000-0005-0000-0000-00002C680000}"/>
    <cellStyle name="Input 3 4 2" xfId="494" xr:uid="{00000000-0005-0000-0000-00002D680000}"/>
    <cellStyle name="Input 3 4 2 10" xfId="20026" xr:uid="{00000000-0005-0000-0000-00002E680000}"/>
    <cellStyle name="Input 3 4 2 2" xfId="2925" xr:uid="{00000000-0005-0000-0000-00002F680000}"/>
    <cellStyle name="Input 3 4 2 2 10" xfId="28434" xr:uid="{00000000-0005-0000-0000-000030680000}"/>
    <cellStyle name="Input 3 4 2 2 11" xfId="32257" xr:uid="{00000000-0005-0000-0000-000031680000}"/>
    <cellStyle name="Input 3 4 2 2 12" xfId="36164" xr:uid="{00000000-0005-0000-0000-000032680000}"/>
    <cellStyle name="Input 3 4 2 2 13" xfId="39954" xr:uid="{00000000-0005-0000-0000-000033680000}"/>
    <cellStyle name="Input 3 4 2 2 2" xfId="5226" xr:uid="{00000000-0005-0000-0000-000034680000}"/>
    <cellStyle name="Input 3 4 2 2 2 10" xfId="42210" xr:uid="{00000000-0005-0000-0000-000035680000}"/>
    <cellStyle name="Input 3 4 2 2 2 2" xfId="10754" xr:uid="{00000000-0005-0000-0000-000036680000}"/>
    <cellStyle name="Input 3 4 2 2 2 3" xfId="14661" xr:uid="{00000000-0005-0000-0000-000037680000}"/>
    <cellStyle name="Input 3 4 2 2 2 4" xfId="18753" xr:uid="{00000000-0005-0000-0000-000038680000}"/>
    <cellStyle name="Input 3 4 2 2 2 5" xfId="22683" xr:uid="{00000000-0005-0000-0000-000039680000}"/>
    <cellStyle name="Input 3 4 2 2 2 6" xfId="26709" xr:uid="{00000000-0005-0000-0000-00003A680000}"/>
    <cellStyle name="Input 3 4 2 2 2 7" xfId="30698" xr:uid="{00000000-0005-0000-0000-00003B680000}"/>
    <cellStyle name="Input 3 4 2 2 2 8" xfId="34529" xr:uid="{00000000-0005-0000-0000-00003C680000}"/>
    <cellStyle name="Input 3 4 2 2 2 9" xfId="38420" xr:uid="{00000000-0005-0000-0000-00003D680000}"/>
    <cellStyle name="Input 3 4 2 2 3" xfId="4598" xr:uid="{00000000-0005-0000-0000-00003E680000}"/>
    <cellStyle name="Input 3 4 2 2 3 10" xfId="41582" xr:uid="{00000000-0005-0000-0000-00003F680000}"/>
    <cellStyle name="Input 3 4 2 2 3 2" xfId="10126" xr:uid="{00000000-0005-0000-0000-000040680000}"/>
    <cellStyle name="Input 3 4 2 2 3 3" xfId="14033" xr:uid="{00000000-0005-0000-0000-000041680000}"/>
    <cellStyle name="Input 3 4 2 2 3 4" xfId="18125" xr:uid="{00000000-0005-0000-0000-000042680000}"/>
    <cellStyle name="Input 3 4 2 2 3 5" xfId="22055" xr:uid="{00000000-0005-0000-0000-000043680000}"/>
    <cellStyle name="Input 3 4 2 2 3 6" xfId="26081" xr:uid="{00000000-0005-0000-0000-000044680000}"/>
    <cellStyle name="Input 3 4 2 2 3 7" xfId="30070" xr:uid="{00000000-0005-0000-0000-000045680000}"/>
    <cellStyle name="Input 3 4 2 2 3 8" xfId="33901" xr:uid="{00000000-0005-0000-0000-000046680000}"/>
    <cellStyle name="Input 3 4 2 2 3 9" xfId="37792" xr:uid="{00000000-0005-0000-0000-000047680000}"/>
    <cellStyle name="Input 3 4 2 2 4" xfId="6307" xr:uid="{00000000-0005-0000-0000-000048680000}"/>
    <cellStyle name="Input 3 4 2 2 4 10" xfId="43285" xr:uid="{00000000-0005-0000-0000-000049680000}"/>
    <cellStyle name="Input 3 4 2 2 4 2" xfId="11836" xr:uid="{00000000-0005-0000-0000-00004A680000}"/>
    <cellStyle name="Input 3 4 2 2 4 3" xfId="15740" xr:uid="{00000000-0005-0000-0000-00004B680000}"/>
    <cellStyle name="Input 3 4 2 2 4 4" xfId="19834" xr:uid="{00000000-0005-0000-0000-00004C680000}"/>
    <cellStyle name="Input 3 4 2 2 4 5" xfId="23761" xr:uid="{00000000-0005-0000-0000-00004D680000}"/>
    <cellStyle name="Input 3 4 2 2 4 6" xfId="27788" xr:uid="{00000000-0005-0000-0000-00004E680000}"/>
    <cellStyle name="Input 3 4 2 2 4 7" xfId="31773" xr:uid="{00000000-0005-0000-0000-00004F680000}"/>
    <cellStyle name="Input 3 4 2 2 4 8" xfId="35606" xr:uid="{00000000-0005-0000-0000-000050680000}"/>
    <cellStyle name="Input 3 4 2 2 4 9" xfId="39495" xr:uid="{00000000-0005-0000-0000-000051680000}"/>
    <cellStyle name="Input 3 4 2 2 5" xfId="8460" xr:uid="{00000000-0005-0000-0000-000052680000}"/>
    <cellStyle name="Input 3 4 2 2 6" xfId="12376" xr:uid="{00000000-0005-0000-0000-000053680000}"/>
    <cellStyle name="Input 3 4 2 2 7" xfId="16469" xr:uid="{00000000-0005-0000-0000-000054680000}"/>
    <cellStyle name="Input 3 4 2 2 8" xfId="20412" xr:uid="{00000000-0005-0000-0000-000055680000}"/>
    <cellStyle name="Input 3 4 2 2 9" xfId="24430" xr:uid="{00000000-0005-0000-0000-000056680000}"/>
    <cellStyle name="Input 3 4 2 3" xfId="3870" xr:uid="{00000000-0005-0000-0000-000057680000}"/>
    <cellStyle name="Input 3 4 2 3 10" xfId="40854" xr:uid="{00000000-0005-0000-0000-000058680000}"/>
    <cellStyle name="Input 3 4 2 3 2" xfId="9398" xr:uid="{00000000-0005-0000-0000-000059680000}"/>
    <cellStyle name="Input 3 4 2 3 3" xfId="13305" xr:uid="{00000000-0005-0000-0000-00005A680000}"/>
    <cellStyle name="Input 3 4 2 3 4" xfId="17397" xr:uid="{00000000-0005-0000-0000-00005B680000}"/>
    <cellStyle name="Input 3 4 2 3 5" xfId="21327" xr:uid="{00000000-0005-0000-0000-00005C680000}"/>
    <cellStyle name="Input 3 4 2 3 6" xfId="25353" xr:uid="{00000000-0005-0000-0000-00005D680000}"/>
    <cellStyle name="Input 3 4 2 3 7" xfId="29342" xr:uid="{00000000-0005-0000-0000-00005E680000}"/>
    <cellStyle name="Input 3 4 2 3 8" xfId="33173" xr:uid="{00000000-0005-0000-0000-00005F680000}"/>
    <cellStyle name="Input 3 4 2 3 9" xfId="37064" xr:uid="{00000000-0005-0000-0000-000060680000}"/>
    <cellStyle name="Input 3 4 2 4" xfId="4084" xr:uid="{00000000-0005-0000-0000-000061680000}"/>
    <cellStyle name="Input 3 4 2 4 10" xfId="41068" xr:uid="{00000000-0005-0000-0000-000062680000}"/>
    <cellStyle name="Input 3 4 2 4 2" xfId="9612" xr:uid="{00000000-0005-0000-0000-000063680000}"/>
    <cellStyle name="Input 3 4 2 4 3" xfId="13519" xr:uid="{00000000-0005-0000-0000-000064680000}"/>
    <cellStyle name="Input 3 4 2 4 4" xfId="17611" xr:uid="{00000000-0005-0000-0000-000065680000}"/>
    <cellStyle name="Input 3 4 2 4 5" xfId="21541" xr:uid="{00000000-0005-0000-0000-000066680000}"/>
    <cellStyle name="Input 3 4 2 4 6" xfId="25567" xr:uid="{00000000-0005-0000-0000-000067680000}"/>
    <cellStyle name="Input 3 4 2 4 7" xfId="29556" xr:uid="{00000000-0005-0000-0000-000068680000}"/>
    <cellStyle name="Input 3 4 2 4 8" xfId="33387" xr:uid="{00000000-0005-0000-0000-000069680000}"/>
    <cellStyle name="Input 3 4 2 4 9" xfId="37278" xr:uid="{00000000-0005-0000-0000-00006A680000}"/>
    <cellStyle name="Input 3 4 2 5" xfId="3437" xr:uid="{00000000-0005-0000-0000-00006B680000}"/>
    <cellStyle name="Input 3 4 2 5 10" xfId="40466" xr:uid="{00000000-0005-0000-0000-00006C680000}"/>
    <cellStyle name="Input 3 4 2 5 2" xfId="8972" xr:uid="{00000000-0005-0000-0000-00006D680000}"/>
    <cellStyle name="Input 3 4 2 5 3" xfId="12888" xr:uid="{00000000-0005-0000-0000-00006E680000}"/>
    <cellStyle name="Input 3 4 2 5 4" xfId="16981" xr:uid="{00000000-0005-0000-0000-00006F680000}"/>
    <cellStyle name="Input 3 4 2 5 5" xfId="20924" xr:uid="{00000000-0005-0000-0000-000070680000}"/>
    <cellStyle name="Input 3 4 2 5 6" xfId="24942" xr:uid="{00000000-0005-0000-0000-000071680000}"/>
    <cellStyle name="Input 3 4 2 5 7" xfId="28946" xr:uid="{00000000-0005-0000-0000-000072680000}"/>
    <cellStyle name="Input 3 4 2 5 8" xfId="32769" xr:uid="{00000000-0005-0000-0000-000073680000}"/>
    <cellStyle name="Input 3 4 2 5 9" xfId="36676" xr:uid="{00000000-0005-0000-0000-000074680000}"/>
    <cellStyle name="Input 3 4 2 6" xfId="5852" xr:uid="{00000000-0005-0000-0000-000075680000}"/>
    <cellStyle name="Input 3 4 2 6 10" xfId="42834" xr:uid="{00000000-0005-0000-0000-000076680000}"/>
    <cellStyle name="Input 3 4 2 6 2" xfId="11380" xr:uid="{00000000-0005-0000-0000-000077680000}"/>
    <cellStyle name="Input 3 4 2 6 3" xfId="15285" xr:uid="{00000000-0005-0000-0000-000078680000}"/>
    <cellStyle name="Input 3 4 2 6 4" xfId="19379" xr:uid="{00000000-0005-0000-0000-000079680000}"/>
    <cellStyle name="Input 3 4 2 6 5" xfId="23307" xr:uid="{00000000-0005-0000-0000-00007A680000}"/>
    <cellStyle name="Input 3 4 2 6 6" xfId="27333" xr:uid="{00000000-0005-0000-0000-00007B680000}"/>
    <cellStyle name="Input 3 4 2 6 7" xfId="31322" xr:uid="{00000000-0005-0000-0000-00007C680000}"/>
    <cellStyle name="Input 3 4 2 6 8" xfId="35153" xr:uid="{00000000-0005-0000-0000-00007D680000}"/>
    <cellStyle name="Input 3 4 2 6 9" xfId="39044" xr:uid="{00000000-0005-0000-0000-00007E680000}"/>
    <cellStyle name="Input 3 4 2 7" xfId="7721" xr:uid="{00000000-0005-0000-0000-00007F680000}"/>
    <cellStyle name="Input 3 4 2 8" xfId="8094" xr:uid="{00000000-0005-0000-0000-000080680000}"/>
    <cellStyle name="Input 3 4 2 9" xfId="6772" xr:uid="{00000000-0005-0000-0000-000081680000}"/>
    <cellStyle name="Input 3 4 3" xfId="2924" xr:uid="{00000000-0005-0000-0000-000082680000}"/>
    <cellStyle name="Input 3 4 3 10" xfId="28433" xr:uid="{00000000-0005-0000-0000-000083680000}"/>
    <cellStyle name="Input 3 4 3 11" xfId="32256" xr:uid="{00000000-0005-0000-0000-000084680000}"/>
    <cellStyle name="Input 3 4 3 12" xfId="36163" xr:uid="{00000000-0005-0000-0000-000085680000}"/>
    <cellStyle name="Input 3 4 3 13" xfId="39953" xr:uid="{00000000-0005-0000-0000-000086680000}"/>
    <cellStyle name="Input 3 4 3 2" xfId="5225" xr:uid="{00000000-0005-0000-0000-000087680000}"/>
    <cellStyle name="Input 3 4 3 2 10" xfId="42209" xr:uid="{00000000-0005-0000-0000-000088680000}"/>
    <cellStyle name="Input 3 4 3 2 2" xfId="10753" xr:uid="{00000000-0005-0000-0000-000089680000}"/>
    <cellStyle name="Input 3 4 3 2 3" xfId="14660" xr:uid="{00000000-0005-0000-0000-00008A680000}"/>
    <cellStyle name="Input 3 4 3 2 4" xfId="18752" xr:uid="{00000000-0005-0000-0000-00008B680000}"/>
    <cellStyle name="Input 3 4 3 2 5" xfId="22682" xr:uid="{00000000-0005-0000-0000-00008C680000}"/>
    <cellStyle name="Input 3 4 3 2 6" xfId="26708" xr:uid="{00000000-0005-0000-0000-00008D680000}"/>
    <cellStyle name="Input 3 4 3 2 7" xfId="30697" xr:uid="{00000000-0005-0000-0000-00008E680000}"/>
    <cellStyle name="Input 3 4 3 2 8" xfId="34528" xr:uid="{00000000-0005-0000-0000-00008F680000}"/>
    <cellStyle name="Input 3 4 3 2 9" xfId="38419" xr:uid="{00000000-0005-0000-0000-000090680000}"/>
    <cellStyle name="Input 3 4 3 3" xfId="4597" xr:uid="{00000000-0005-0000-0000-000091680000}"/>
    <cellStyle name="Input 3 4 3 3 10" xfId="41581" xr:uid="{00000000-0005-0000-0000-000092680000}"/>
    <cellStyle name="Input 3 4 3 3 2" xfId="10125" xr:uid="{00000000-0005-0000-0000-000093680000}"/>
    <cellStyle name="Input 3 4 3 3 3" xfId="14032" xr:uid="{00000000-0005-0000-0000-000094680000}"/>
    <cellStyle name="Input 3 4 3 3 4" xfId="18124" xr:uid="{00000000-0005-0000-0000-000095680000}"/>
    <cellStyle name="Input 3 4 3 3 5" xfId="22054" xr:uid="{00000000-0005-0000-0000-000096680000}"/>
    <cellStyle name="Input 3 4 3 3 6" xfId="26080" xr:uid="{00000000-0005-0000-0000-000097680000}"/>
    <cellStyle name="Input 3 4 3 3 7" xfId="30069" xr:uid="{00000000-0005-0000-0000-000098680000}"/>
    <cellStyle name="Input 3 4 3 3 8" xfId="33900" xr:uid="{00000000-0005-0000-0000-000099680000}"/>
    <cellStyle name="Input 3 4 3 3 9" xfId="37791" xr:uid="{00000000-0005-0000-0000-00009A680000}"/>
    <cellStyle name="Input 3 4 3 4" xfId="6306" xr:uid="{00000000-0005-0000-0000-00009B680000}"/>
    <cellStyle name="Input 3 4 3 4 10" xfId="43284" xr:uid="{00000000-0005-0000-0000-00009C680000}"/>
    <cellStyle name="Input 3 4 3 4 2" xfId="11835" xr:uid="{00000000-0005-0000-0000-00009D680000}"/>
    <cellStyle name="Input 3 4 3 4 3" xfId="15739" xr:uid="{00000000-0005-0000-0000-00009E680000}"/>
    <cellStyle name="Input 3 4 3 4 4" xfId="19833" xr:uid="{00000000-0005-0000-0000-00009F680000}"/>
    <cellStyle name="Input 3 4 3 4 5" xfId="23760" xr:uid="{00000000-0005-0000-0000-0000A0680000}"/>
    <cellStyle name="Input 3 4 3 4 6" xfId="27787" xr:uid="{00000000-0005-0000-0000-0000A1680000}"/>
    <cellStyle name="Input 3 4 3 4 7" xfId="31772" xr:uid="{00000000-0005-0000-0000-0000A2680000}"/>
    <cellStyle name="Input 3 4 3 4 8" xfId="35605" xr:uid="{00000000-0005-0000-0000-0000A3680000}"/>
    <cellStyle name="Input 3 4 3 4 9" xfId="39494" xr:uid="{00000000-0005-0000-0000-0000A4680000}"/>
    <cellStyle name="Input 3 4 3 5" xfId="8459" xr:uid="{00000000-0005-0000-0000-0000A5680000}"/>
    <cellStyle name="Input 3 4 3 6" xfId="12375" xr:uid="{00000000-0005-0000-0000-0000A6680000}"/>
    <cellStyle name="Input 3 4 3 7" xfId="16468" xr:uid="{00000000-0005-0000-0000-0000A7680000}"/>
    <cellStyle name="Input 3 4 3 8" xfId="20411" xr:uid="{00000000-0005-0000-0000-0000A8680000}"/>
    <cellStyle name="Input 3 4 3 9" xfId="24429" xr:uid="{00000000-0005-0000-0000-0000A9680000}"/>
    <cellStyle name="Input 3 4 4" xfId="3869" xr:uid="{00000000-0005-0000-0000-0000AA680000}"/>
    <cellStyle name="Input 3 4 4 10" xfId="40853" xr:uid="{00000000-0005-0000-0000-0000AB680000}"/>
    <cellStyle name="Input 3 4 4 2" xfId="9397" xr:uid="{00000000-0005-0000-0000-0000AC680000}"/>
    <cellStyle name="Input 3 4 4 3" xfId="13304" xr:uid="{00000000-0005-0000-0000-0000AD680000}"/>
    <cellStyle name="Input 3 4 4 4" xfId="17396" xr:uid="{00000000-0005-0000-0000-0000AE680000}"/>
    <cellStyle name="Input 3 4 4 5" xfId="21326" xr:uid="{00000000-0005-0000-0000-0000AF680000}"/>
    <cellStyle name="Input 3 4 4 6" xfId="25352" xr:uid="{00000000-0005-0000-0000-0000B0680000}"/>
    <cellStyle name="Input 3 4 4 7" xfId="29341" xr:uid="{00000000-0005-0000-0000-0000B1680000}"/>
    <cellStyle name="Input 3 4 4 8" xfId="33172" xr:uid="{00000000-0005-0000-0000-0000B2680000}"/>
    <cellStyle name="Input 3 4 4 9" xfId="37063" xr:uid="{00000000-0005-0000-0000-0000B3680000}"/>
    <cellStyle name="Input 3 4 5" xfId="4085" xr:uid="{00000000-0005-0000-0000-0000B4680000}"/>
    <cellStyle name="Input 3 4 5 10" xfId="41069" xr:uid="{00000000-0005-0000-0000-0000B5680000}"/>
    <cellStyle name="Input 3 4 5 2" xfId="9613" xr:uid="{00000000-0005-0000-0000-0000B6680000}"/>
    <cellStyle name="Input 3 4 5 3" xfId="13520" xr:uid="{00000000-0005-0000-0000-0000B7680000}"/>
    <cellStyle name="Input 3 4 5 4" xfId="17612" xr:uid="{00000000-0005-0000-0000-0000B8680000}"/>
    <cellStyle name="Input 3 4 5 5" xfId="21542" xr:uid="{00000000-0005-0000-0000-0000B9680000}"/>
    <cellStyle name="Input 3 4 5 6" xfId="25568" xr:uid="{00000000-0005-0000-0000-0000BA680000}"/>
    <cellStyle name="Input 3 4 5 7" xfId="29557" xr:uid="{00000000-0005-0000-0000-0000BB680000}"/>
    <cellStyle name="Input 3 4 5 8" xfId="33388" xr:uid="{00000000-0005-0000-0000-0000BC680000}"/>
    <cellStyle name="Input 3 4 5 9" xfId="37279" xr:uid="{00000000-0005-0000-0000-0000BD680000}"/>
    <cellStyle name="Input 3 4 6" xfId="3436" xr:uid="{00000000-0005-0000-0000-0000BE680000}"/>
    <cellStyle name="Input 3 4 6 10" xfId="40465" xr:uid="{00000000-0005-0000-0000-0000BF680000}"/>
    <cellStyle name="Input 3 4 6 2" xfId="8971" xr:uid="{00000000-0005-0000-0000-0000C0680000}"/>
    <cellStyle name="Input 3 4 6 3" xfId="12887" xr:uid="{00000000-0005-0000-0000-0000C1680000}"/>
    <cellStyle name="Input 3 4 6 4" xfId="16980" xr:uid="{00000000-0005-0000-0000-0000C2680000}"/>
    <cellStyle name="Input 3 4 6 5" xfId="20923" xr:uid="{00000000-0005-0000-0000-0000C3680000}"/>
    <cellStyle name="Input 3 4 6 6" xfId="24941" xr:uid="{00000000-0005-0000-0000-0000C4680000}"/>
    <cellStyle name="Input 3 4 6 7" xfId="28945" xr:uid="{00000000-0005-0000-0000-0000C5680000}"/>
    <cellStyle name="Input 3 4 6 8" xfId="32768" xr:uid="{00000000-0005-0000-0000-0000C6680000}"/>
    <cellStyle name="Input 3 4 6 9" xfId="36675" xr:uid="{00000000-0005-0000-0000-0000C7680000}"/>
    <cellStyle name="Input 3 4 7" xfId="5851" xr:uid="{00000000-0005-0000-0000-0000C8680000}"/>
    <cellStyle name="Input 3 4 7 10" xfId="42833" xr:uid="{00000000-0005-0000-0000-0000C9680000}"/>
    <cellStyle name="Input 3 4 7 2" xfId="11379" xr:uid="{00000000-0005-0000-0000-0000CA680000}"/>
    <cellStyle name="Input 3 4 7 3" xfId="15284" xr:uid="{00000000-0005-0000-0000-0000CB680000}"/>
    <cellStyle name="Input 3 4 7 4" xfId="19378" xr:uid="{00000000-0005-0000-0000-0000CC680000}"/>
    <cellStyle name="Input 3 4 7 5" xfId="23306" xr:uid="{00000000-0005-0000-0000-0000CD680000}"/>
    <cellStyle name="Input 3 4 7 6" xfId="27332" xr:uid="{00000000-0005-0000-0000-0000CE680000}"/>
    <cellStyle name="Input 3 4 7 7" xfId="31321" xr:uid="{00000000-0005-0000-0000-0000CF680000}"/>
    <cellStyle name="Input 3 4 7 8" xfId="35152" xr:uid="{00000000-0005-0000-0000-0000D0680000}"/>
    <cellStyle name="Input 3 4 7 9" xfId="39043" xr:uid="{00000000-0005-0000-0000-0000D1680000}"/>
    <cellStyle name="Input 3 4 8" xfId="7722" xr:uid="{00000000-0005-0000-0000-0000D2680000}"/>
    <cellStyle name="Input 3 4 9" xfId="12058" xr:uid="{00000000-0005-0000-0000-0000D3680000}"/>
    <cellStyle name="Input 3 5" xfId="495" xr:uid="{00000000-0005-0000-0000-0000D4680000}"/>
    <cellStyle name="Input 3 5 10" xfId="20025" xr:uid="{00000000-0005-0000-0000-0000D5680000}"/>
    <cellStyle name="Input 3 5 2" xfId="2926" xr:uid="{00000000-0005-0000-0000-0000D6680000}"/>
    <cellStyle name="Input 3 5 2 10" xfId="28435" xr:uid="{00000000-0005-0000-0000-0000D7680000}"/>
    <cellStyle name="Input 3 5 2 11" xfId="32258" xr:uid="{00000000-0005-0000-0000-0000D8680000}"/>
    <cellStyle name="Input 3 5 2 12" xfId="36165" xr:uid="{00000000-0005-0000-0000-0000D9680000}"/>
    <cellStyle name="Input 3 5 2 13" xfId="39955" xr:uid="{00000000-0005-0000-0000-0000DA680000}"/>
    <cellStyle name="Input 3 5 2 2" xfId="5227" xr:uid="{00000000-0005-0000-0000-0000DB680000}"/>
    <cellStyle name="Input 3 5 2 2 10" xfId="42211" xr:uid="{00000000-0005-0000-0000-0000DC680000}"/>
    <cellStyle name="Input 3 5 2 2 2" xfId="10755" xr:uid="{00000000-0005-0000-0000-0000DD680000}"/>
    <cellStyle name="Input 3 5 2 2 3" xfId="14662" xr:uid="{00000000-0005-0000-0000-0000DE680000}"/>
    <cellStyle name="Input 3 5 2 2 4" xfId="18754" xr:uid="{00000000-0005-0000-0000-0000DF680000}"/>
    <cellStyle name="Input 3 5 2 2 5" xfId="22684" xr:uid="{00000000-0005-0000-0000-0000E0680000}"/>
    <cellStyle name="Input 3 5 2 2 6" xfId="26710" xr:uid="{00000000-0005-0000-0000-0000E1680000}"/>
    <cellStyle name="Input 3 5 2 2 7" xfId="30699" xr:uid="{00000000-0005-0000-0000-0000E2680000}"/>
    <cellStyle name="Input 3 5 2 2 8" xfId="34530" xr:uid="{00000000-0005-0000-0000-0000E3680000}"/>
    <cellStyle name="Input 3 5 2 2 9" xfId="38421" xr:uid="{00000000-0005-0000-0000-0000E4680000}"/>
    <cellStyle name="Input 3 5 2 3" xfId="4599" xr:uid="{00000000-0005-0000-0000-0000E5680000}"/>
    <cellStyle name="Input 3 5 2 3 10" xfId="41583" xr:uid="{00000000-0005-0000-0000-0000E6680000}"/>
    <cellStyle name="Input 3 5 2 3 2" xfId="10127" xr:uid="{00000000-0005-0000-0000-0000E7680000}"/>
    <cellStyle name="Input 3 5 2 3 3" xfId="14034" xr:uid="{00000000-0005-0000-0000-0000E8680000}"/>
    <cellStyle name="Input 3 5 2 3 4" xfId="18126" xr:uid="{00000000-0005-0000-0000-0000E9680000}"/>
    <cellStyle name="Input 3 5 2 3 5" xfId="22056" xr:uid="{00000000-0005-0000-0000-0000EA680000}"/>
    <cellStyle name="Input 3 5 2 3 6" xfId="26082" xr:uid="{00000000-0005-0000-0000-0000EB680000}"/>
    <cellStyle name="Input 3 5 2 3 7" xfId="30071" xr:uid="{00000000-0005-0000-0000-0000EC680000}"/>
    <cellStyle name="Input 3 5 2 3 8" xfId="33902" xr:uid="{00000000-0005-0000-0000-0000ED680000}"/>
    <cellStyle name="Input 3 5 2 3 9" xfId="37793" xr:uid="{00000000-0005-0000-0000-0000EE680000}"/>
    <cellStyle name="Input 3 5 2 4" xfId="6308" xr:uid="{00000000-0005-0000-0000-0000EF680000}"/>
    <cellStyle name="Input 3 5 2 4 10" xfId="43286" xr:uid="{00000000-0005-0000-0000-0000F0680000}"/>
    <cellStyle name="Input 3 5 2 4 2" xfId="11837" xr:uid="{00000000-0005-0000-0000-0000F1680000}"/>
    <cellStyle name="Input 3 5 2 4 3" xfId="15741" xr:uid="{00000000-0005-0000-0000-0000F2680000}"/>
    <cellStyle name="Input 3 5 2 4 4" xfId="19835" xr:uid="{00000000-0005-0000-0000-0000F3680000}"/>
    <cellStyle name="Input 3 5 2 4 5" xfId="23762" xr:uid="{00000000-0005-0000-0000-0000F4680000}"/>
    <cellStyle name="Input 3 5 2 4 6" xfId="27789" xr:uid="{00000000-0005-0000-0000-0000F5680000}"/>
    <cellStyle name="Input 3 5 2 4 7" xfId="31774" xr:uid="{00000000-0005-0000-0000-0000F6680000}"/>
    <cellStyle name="Input 3 5 2 4 8" xfId="35607" xr:uid="{00000000-0005-0000-0000-0000F7680000}"/>
    <cellStyle name="Input 3 5 2 4 9" xfId="39496" xr:uid="{00000000-0005-0000-0000-0000F8680000}"/>
    <cellStyle name="Input 3 5 2 5" xfId="8461" xr:uid="{00000000-0005-0000-0000-0000F9680000}"/>
    <cellStyle name="Input 3 5 2 6" xfId="12377" xr:uid="{00000000-0005-0000-0000-0000FA680000}"/>
    <cellStyle name="Input 3 5 2 7" xfId="16470" xr:uid="{00000000-0005-0000-0000-0000FB680000}"/>
    <cellStyle name="Input 3 5 2 8" xfId="20413" xr:uid="{00000000-0005-0000-0000-0000FC680000}"/>
    <cellStyle name="Input 3 5 2 9" xfId="24431" xr:uid="{00000000-0005-0000-0000-0000FD680000}"/>
    <cellStyle name="Input 3 5 3" xfId="3871" xr:uid="{00000000-0005-0000-0000-0000FE680000}"/>
    <cellStyle name="Input 3 5 3 10" xfId="40855" xr:uid="{00000000-0005-0000-0000-0000FF680000}"/>
    <cellStyle name="Input 3 5 3 2" xfId="9399" xr:uid="{00000000-0005-0000-0000-000000690000}"/>
    <cellStyle name="Input 3 5 3 3" xfId="13306" xr:uid="{00000000-0005-0000-0000-000001690000}"/>
    <cellStyle name="Input 3 5 3 4" xfId="17398" xr:uid="{00000000-0005-0000-0000-000002690000}"/>
    <cellStyle name="Input 3 5 3 5" xfId="21328" xr:uid="{00000000-0005-0000-0000-000003690000}"/>
    <cellStyle name="Input 3 5 3 6" xfId="25354" xr:uid="{00000000-0005-0000-0000-000004690000}"/>
    <cellStyle name="Input 3 5 3 7" xfId="29343" xr:uid="{00000000-0005-0000-0000-000005690000}"/>
    <cellStyle name="Input 3 5 3 8" xfId="33174" xr:uid="{00000000-0005-0000-0000-000006690000}"/>
    <cellStyle name="Input 3 5 3 9" xfId="37065" xr:uid="{00000000-0005-0000-0000-000007690000}"/>
    <cellStyle name="Input 3 5 4" xfId="4083" xr:uid="{00000000-0005-0000-0000-000008690000}"/>
    <cellStyle name="Input 3 5 4 10" xfId="41067" xr:uid="{00000000-0005-0000-0000-000009690000}"/>
    <cellStyle name="Input 3 5 4 2" xfId="9611" xr:uid="{00000000-0005-0000-0000-00000A690000}"/>
    <cellStyle name="Input 3 5 4 3" xfId="13518" xr:uid="{00000000-0005-0000-0000-00000B690000}"/>
    <cellStyle name="Input 3 5 4 4" xfId="17610" xr:uid="{00000000-0005-0000-0000-00000C690000}"/>
    <cellStyle name="Input 3 5 4 5" xfId="21540" xr:uid="{00000000-0005-0000-0000-00000D690000}"/>
    <cellStyle name="Input 3 5 4 6" xfId="25566" xr:uid="{00000000-0005-0000-0000-00000E690000}"/>
    <cellStyle name="Input 3 5 4 7" xfId="29555" xr:uid="{00000000-0005-0000-0000-00000F690000}"/>
    <cellStyle name="Input 3 5 4 8" xfId="33386" xr:uid="{00000000-0005-0000-0000-000010690000}"/>
    <cellStyle name="Input 3 5 4 9" xfId="37277" xr:uid="{00000000-0005-0000-0000-000011690000}"/>
    <cellStyle name="Input 3 5 5" xfId="3438" xr:uid="{00000000-0005-0000-0000-000012690000}"/>
    <cellStyle name="Input 3 5 5 10" xfId="40467" xr:uid="{00000000-0005-0000-0000-000013690000}"/>
    <cellStyle name="Input 3 5 5 2" xfId="8973" xr:uid="{00000000-0005-0000-0000-000014690000}"/>
    <cellStyle name="Input 3 5 5 3" xfId="12889" xr:uid="{00000000-0005-0000-0000-000015690000}"/>
    <cellStyle name="Input 3 5 5 4" xfId="16982" xr:uid="{00000000-0005-0000-0000-000016690000}"/>
    <cellStyle name="Input 3 5 5 5" xfId="20925" xr:uid="{00000000-0005-0000-0000-000017690000}"/>
    <cellStyle name="Input 3 5 5 6" xfId="24943" xr:uid="{00000000-0005-0000-0000-000018690000}"/>
    <cellStyle name="Input 3 5 5 7" xfId="28947" xr:uid="{00000000-0005-0000-0000-000019690000}"/>
    <cellStyle name="Input 3 5 5 8" xfId="32770" xr:uid="{00000000-0005-0000-0000-00001A690000}"/>
    <cellStyle name="Input 3 5 5 9" xfId="36677" xr:uid="{00000000-0005-0000-0000-00001B690000}"/>
    <cellStyle name="Input 3 5 6" xfId="5853" xr:uid="{00000000-0005-0000-0000-00001C690000}"/>
    <cellStyle name="Input 3 5 6 10" xfId="42835" xr:uid="{00000000-0005-0000-0000-00001D690000}"/>
    <cellStyle name="Input 3 5 6 2" xfId="11381" xr:uid="{00000000-0005-0000-0000-00001E690000}"/>
    <cellStyle name="Input 3 5 6 3" xfId="15286" xr:uid="{00000000-0005-0000-0000-00001F690000}"/>
    <cellStyle name="Input 3 5 6 4" xfId="19380" xr:uid="{00000000-0005-0000-0000-000020690000}"/>
    <cellStyle name="Input 3 5 6 5" xfId="23308" xr:uid="{00000000-0005-0000-0000-000021690000}"/>
    <cellStyle name="Input 3 5 6 6" xfId="27334" xr:uid="{00000000-0005-0000-0000-000022690000}"/>
    <cellStyle name="Input 3 5 6 7" xfId="31323" xr:uid="{00000000-0005-0000-0000-000023690000}"/>
    <cellStyle name="Input 3 5 6 8" xfId="35154" xr:uid="{00000000-0005-0000-0000-000024690000}"/>
    <cellStyle name="Input 3 5 6 9" xfId="39045" xr:uid="{00000000-0005-0000-0000-000025690000}"/>
    <cellStyle name="Input 3 5 7" xfId="7720" xr:uid="{00000000-0005-0000-0000-000026690000}"/>
    <cellStyle name="Input 3 5 8" xfId="8093" xr:uid="{00000000-0005-0000-0000-000027690000}"/>
    <cellStyle name="Input 3 5 9" xfId="6773" xr:uid="{00000000-0005-0000-0000-000028690000}"/>
    <cellStyle name="Input 3 6" xfId="2919" xr:uid="{00000000-0005-0000-0000-000029690000}"/>
    <cellStyle name="Input 3 6 10" xfId="28428" xr:uid="{00000000-0005-0000-0000-00002A690000}"/>
    <cellStyle name="Input 3 6 11" xfId="32251" xr:uid="{00000000-0005-0000-0000-00002B690000}"/>
    <cellStyle name="Input 3 6 12" xfId="36158" xr:uid="{00000000-0005-0000-0000-00002C690000}"/>
    <cellStyle name="Input 3 6 13" xfId="39948" xr:uid="{00000000-0005-0000-0000-00002D690000}"/>
    <cellStyle name="Input 3 6 2" xfId="5220" xr:uid="{00000000-0005-0000-0000-00002E690000}"/>
    <cellStyle name="Input 3 6 2 10" xfId="42204" xr:uid="{00000000-0005-0000-0000-00002F690000}"/>
    <cellStyle name="Input 3 6 2 2" xfId="10748" xr:uid="{00000000-0005-0000-0000-000030690000}"/>
    <cellStyle name="Input 3 6 2 3" xfId="14655" xr:uid="{00000000-0005-0000-0000-000031690000}"/>
    <cellStyle name="Input 3 6 2 4" xfId="18747" xr:uid="{00000000-0005-0000-0000-000032690000}"/>
    <cellStyle name="Input 3 6 2 5" xfId="22677" xr:uid="{00000000-0005-0000-0000-000033690000}"/>
    <cellStyle name="Input 3 6 2 6" xfId="26703" xr:uid="{00000000-0005-0000-0000-000034690000}"/>
    <cellStyle name="Input 3 6 2 7" xfId="30692" xr:uid="{00000000-0005-0000-0000-000035690000}"/>
    <cellStyle name="Input 3 6 2 8" xfId="34523" xr:uid="{00000000-0005-0000-0000-000036690000}"/>
    <cellStyle name="Input 3 6 2 9" xfId="38414" xr:uid="{00000000-0005-0000-0000-000037690000}"/>
    <cellStyle name="Input 3 6 3" xfId="4592" xr:uid="{00000000-0005-0000-0000-000038690000}"/>
    <cellStyle name="Input 3 6 3 10" xfId="41576" xr:uid="{00000000-0005-0000-0000-000039690000}"/>
    <cellStyle name="Input 3 6 3 2" xfId="10120" xr:uid="{00000000-0005-0000-0000-00003A690000}"/>
    <cellStyle name="Input 3 6 3 3" xfId="14027" xr:uid="{00000000-0005-0000-0000-00003B690000}"/>
    <cellStyle name="Input 3 6 3 4" xfId="18119" xr:uid="{00000000-0005-0000-0000-00003C690000}"/>
    <cellStyle name="Input 3 6 3 5" xfId="22049" xr:uid="{00000000-0005-0000-0000-00003D690000}"/>
    <cellStyle name="Input 3 6 3 6" xfId="26075" xr:uid="{00000000-0005-0000-0000-00003E690000}"/>
    <cellStyle name="Input 3 6 3 7" xfId="30064" xr:uid="{00000000-0005-0000-0000-00003F690000}"/>
    <cellStyle name="Input 3 6 3 8" xfId="33895" xr:uid="{00000000-0005-0000-0000-000040690000}"/>
    <cellStyle name="Input 3 6 3 9" xfId="37786" xr:uid="{00000000-0005-0000-0000-000041690000}"/>
    <cellStyle name="Input 3 6 4" xfId="6301" xr:uid="{00000000-0005-0000-0000-000042690000}"/>
    <cellStyle name="Input 3 6 4 10" xfId="43279" xr:uid="{00000000-0005-0000-0000-000043690000}"/>
    <cellStyle name="Input 3 6 4 2" xfId="11830" xr:uid="{00000000-0005-0000-0000-000044690000}"/>
    <cellStyle name="Input 3 6 4 3" xfId="15734" xr:uid="{00000000-0005-0000-0000-000045690000}"/>
    <cellStyle name="Input 3 6 4 4" xfId="19828" xr:uid="{00000000-0005-0000-0000-000046690000}"/>
    <cellStyle name="Input 3 6 4 5" xfId="23755" xr:uid="{00000000-0005-0000-0000-000047690000}"/>
    <cellStyle name="Input 3 6 4 6" xfId="27782" xr:uid="{00000000-0005-0000-0000-000048690000}"/>
    <cellStyle name="Input 3 6 4 7" xfId="31767" xr:uid="{00000000-0005-0000-0000-000049690000}"/>
    <cellStyle name="Input 3 6 4 8" xfId="35600" xr:uid="{00000000-0005-0000-0000-00004A690000}"/>
    <cellStyle name="Input 3 6 4 9" xfId="39489" xr:uid="{00000000-0005-0000-0000-00004B690000}"/>
    <cellStyle name="Input 3 6 5" xfId="8454" xr:uid="{00000000-0005-0000-0000-00004C690000}"/>
    <cellStyle name="Input 3 6 6" xfId="12370" xr:uid="{00000000-0005-0000-0000-00004D690000}"/>
    <cellStyle name="Input 3 6 7" xfId="16463" xr:uid="{00000000-0005-0000-0000-00004E690000}"/>
    <cellStyle name="Input 3 6 8" xfId="20406" xr:uid="{00000000-0005-0000-0000-00004F690000}"/>
    <cellStyle name="Input 3 6 9" xfId="24424" xr:uid="{00000000-0005-0000-0000-000050690000}"/>
    <cellStyle name="Input 3 7" xfId="3864" xr:uid="{00000000-0005-0000-0000-000051690000}"/>
    <cellStyle name="Input 3 7 10" xfId="40848" xr:uid="{00000000-0005-0000-0000-000052690000}"/>
    <cellStyle name="Input 3 7 2" xfId="9392" xr:uid="{00000000-0005-0000-0000-000053690000}"/>
    <cellStyle name="Input 3 7 3" xfId="13299" xr:uid="{00000000-0005-0000-0000-000054690000}"/>
    <cellStyle name="Input 3 7 4" xfId="17391" xr:uid="{00000000-0005-0000-0000-000055690000}"/>
    <cellStyle name="Input 3 7 5" xfId="21321" xr:uid="{00000000-0005-0000-0000-000056690000}"/>
    <cellStyle name="Input 3 7 6" xfId="25347" xr:uid="{00000000-0005-0000-0000-000057690000}"/>
    <cellStyle name="Input 3 7 7" xfId="29336" xr:uid="{00000000-0005-0000-0000-000058690000}"/>
    <cellStyle name="Input 3 7 8" xfId="33167" xr:uid="{00000000-0005-0000-0000-000059690000}"/>
    <cellStyle name="Input 3 7 9" xfId="37058" xr:uid="{00000000-0005-0000-0000-00005A690000}"/>
    <cellStyle name="Input 3 8" xfId="4090" xr:uid="{00000000-0005-0000-0000-00005B690000}"/>
    <cellStyle name="Input 3 8 10" xfId="41074" xr:uid="{00000000-0005-0000-0000-00005C690000}"/>
    <cellStyle name="Input 3 8 2" xfId="9618" xr:uid="{00000000-0005-0000-0000-00005D690000}"/>
    <cellStyle name="Input 3 8 3" xfId="13525" xr:uid="{00000000-0005-0000-0000-00005E690000}"/>
    <cellStyle name="Input 3 8 4" xfId="17617" xr:uid="{00000000-0005-0000-0000-00005F690000}"/>
    <cellStyle name="Input 3 8 5" xfId="21547" xr:uid="{00000000-0005-0000-0000-000060690000}"/>
    <cellStyle name="Input 3 8 6" xfId="25573" xr:uid="{00000000-0005-0000-0000-000061690000}"/>
    <cellStyle name="Input 3 8 7" xfId="29562" xr:uid="{00000000-0005-0000-0000-000062690000}"/>
    <cellStyle name="Input 3 8 8" xfId="33393" xr:uid="{00000000-0005-0000-0000-000063690000}"/>
    <cellStyle name="Input 3 8 9" xfId="37284" xr:uid="{00000000-0005-0000-0000-000064690000}"/>
    <cellStyle name="Input 3 9" xfId="3431" xr:uid="{00000000-0005-0000-0000-000065690000}"/>
    <cellStyle name="Input 3 9 10" xfId="40460" xr:uid="{00000000-0005-0000-0000-000066690000}"/>
    <cellStyle name="Input 3 9 2" xfId="8966" xr:uid="{00000000-0005-0000-0000-000067690000}"/>
    <cellStyle name="Input 3 9 3" xfId="12882" xr:uid="{00000000-0005-0000-0000-000068690000}"/>
    <cellStyle name="Input 3 9 4" xfId="16975" xr:uid="{00000000-0005-0000-0000-000069690000}"/>
    <cellStyle name="Input 3 9 5" xfId="20918" xr:uid="{00000000-0005-0000-0000-00006A690000}"/>
    <cellStyle name="Input 3 9 6" xfId="24936" xr:uid="{00000000-0005-0000-0000-00006B690000}"/>
    <cellStyle name="Input 3 9 7" xfId="28940" xr:uid="{00000000-0005-0000-0000-00006C690000}"/>
    <cellStyle name="Input 3 9 8" xfId="32763" xr:uid="{00000000-0005-0000-0000-00006D690000}"/>
    <cellStyle name="Input 3 9 9" xfId="36670" xr:uid="{00000000-0005-0000-0000-00006E690000}"/>
    <cellStyle name="Input 4" xfId="496" xr:uid="{00000000-0005-0000-0000-00006F690000}"/>
    <cellStyle name="Input 5" xfId="3088" xr:uid="{00000000-0005-0000-0000-000070690000}"/>
    <cellStyle name="Input 5 10" xfId="28597" xr:uid="{00000000-0005-0000-0000-000071690000}"/>
    <cellStyle name="Input 5 11" xfId="32420" xr:uid="{00000000-0005-0000-0000-000072690000}"/>
    <cellStyle name="Input 5 12" xfId="36327" xr:uid="{00000000-0005-0000-0000-000073690000}"/>
    <cellStyle name="Input 5 13" xfId="40117" xr:uid="{00000000-0005-0000-0000-000074690000}"/>
    <cellStyle name="Input 5 2" xfId="5389" xr:uid="{00000000-0005-0000-0000-000075690000}"/>
    <cellStyle name="Input 5 2 10" xfId="42373" xr:uid="{00000000-0005-0000-0000-000076690000}"/>
    <cellStyle name="Input 5 2 2" xfId="10917" xr:uid="{00000000-0005-0000-0000-000077690000}"/>
    <cellStyle name="Input 5 2 3" xfId="14824" xr:uid="{00000000-0005-0000-0000-000078690000}"/>
    <cellStyle name="Input 5 2 4" xfId="18916" xr:uid="{00000000-0005-0000-0000-000079690000}"/>
    <cellStyle name="Input 5 2 5" xfId="22846" xr:uid="{00000000-0005-0000-0000-00007A690000}"/>
    <cellStyle name="Input 5 2 6" xfId="26872" xr:uid="{00000000-0005-0000-0000-00007B690000}"/>
    <cellStyle name="Input 5 2 7" xfId="30861" xr:uid="{00000000-0005-0000-0000-00007C690000}"/>
    <cellStyle name="Input 5 2 8" xfId="34692" xr:uid="{00000000-0005-0000-0000-00007D690000}"/>
    <cellStyle name="Input 5 2 9" xfId="38583" xr:uid="{00000000-0005-0000-0000-00007E690000}"/>
    <cellStyle name="Input 5 3" xfId="4761" xr:uid="{00000000-0005-0000-0000-00007F690000}"/>
    <cellStyle name="Input 5 3 10" xfId="41745" xr:uid="{00000000-0005-0000-0000-000080690000}"/>
    <cellStyle name="Input 5 3 2" xfId="10289" xr:uid="{00000000-0005-0000-0000-000081690000}"/>
    <cellStyle name="Input 5 3 3" xfId="14196" xr:uid="{00000000-0005-0000-0000-000082690000}"/>
    <cellStyle name="Input 5 3 4" xfId="18288" xr:uid="{00000000-0005-0000-0000-000083690000}"/>
    <cellStyle name="Input 5 3 5" xfId="22218" xr:uid="{00000000-0005-0000-0000-000084690000}"/>
    <cellStyle name="Input 5 3 6" xfId="26244" xr:uid="{00000000-0005-0000-0000-000085690000}"/>
    <cellStyle name="Input 5 3 7" xfId="30233" xr:uid="{00000000-0005-0000-0000-000086690000}"/>
    <cellStyle name="Input 5 3 8" xfId="34064" xr:uid="{00000000-0005-0000-0000-000087690000}"/>
    <cellStyle name="Input 5 3 9" xfId="37955" xr:uid="{00000000-0005-0000-0000-000088690000}"/>
    <cellStyle name="Input 5 4" xfId="6470" xr:uid="{00000000-0005-0000-0000-000089690000}"/>
    <cellStyle name="Input 5 4 10" xfId="43448" xr:uid="{00000000-0005-0000-0000-00008A690000}"/>
    <cellStyle name="Input 5 4 2" xfId="11999" xr:uid="{00000000-0005-0000-0000-00008B690000}"/>
    <cellStyle name="Input 5 4 3" xfId="15903" xr:uid="{00000000-0005-0000-0000-00008C690000}"/>
    <cellStyle name="Input 5 4 4" xfId="19997" xr:uid="{00000000-0005-0000-0000-00008D690000}"/>
    <cellStyle name="Input 5 4 5" xfId="23924" xr:uid="{00000000-0005-0000-0000-00008E690000}"/>
    <cellStyle name="Input 5 4 6" xfId="27951" xr:uid="{00000000-0005-0000-0000-00008F690000}"/>
    <cellStyle name="Input 5 4 7" xfId="31936" xr:uid="{00000000-0005-0000-0000-000090690000}"/>
    <cellStyle name="Input 5 4 8" xfId="35769" xr:uid="{00000000-0005-0000-0000-000091690000}"/>
    <cellStyle name="Input 5 4 9" xfId="39658" xr:uid="{00000000-0005-0000-0000-000092690000}"/>
    <cellStyle name="Input 5 5" xfId="8623" xr:uid="{00000000-0005-0000-0000-000093690000}"/>
    <cellStyle name="Input 5 6" xfId="12539" xr:uid="{00000000-0005-0000-0000-000094690000}"/>
    <cellStyle name="Input 5 7" xfId="16632" xr:uid="{00000000-0005-0000-0000-000095690000}"/>
    <cellStyle name="Input 5 8" xfId="20575" xr:uid="{00000000-0005-0000-0000-000096690000}"/>
    <cellStyle name="Input 5 9" xfId="24593" xr:uid="{00000000-0005-0000-0000-000097690000}"/>
    <cellStyle name="Input 6" xfId="4311" xr:uid="{00000000-0005-0000-0000-000098690000}"/>
    <cellStyle name="Input 6 10" xfId="41295" xr:uid="{00000000-0005-0000-0000-000099690000}"/>
    <cellStyle name="Input 6 2" xfId="9839" xr:uid="{00000000-0005-0000-0000-00009A690000}"/>
    <cellStyle name="Input 6 3" xfId="13746" xr:uid="{00000000-0005-0000-0000-00009B690000}"/>
    <cellStyle name="Input 6 4" xfId="17838" xr:uid="{00000000-0005-0000-0000-00009C690000}"/>
    <cellStyle name="Input 6 5" xfId="21768" xr:uid="{00000000-0005-0000-0000-00009D690000}"/>
    <cellStyle name="Input 6 6" xfId="25794" xr:uid="{00000000-0005-0000-0000-00009E690000}"/>
    <cellStyle name="Input 6 7" xfId="29783" xr:uid="{00000000-0005-0000-0000-00009F690000}"/>
    <cellStyle name="Input 6 8" xfId="33614" xr:uid="{00000000-0005-0000-0000-0000A0690000}"/>
    <cellStyle name="Input 6 9" xfId="37505" xr:uid="{00000000-0005-0000-0000-0000A1690000}"/>
    <cellStyle name="Input 7" xfId="4944" xr:uid="{00000000-0005-0000-0000-0000A2690000}"/>
    <cellStyle name="Input 7 10" xfId="41928" xr:uid="{00000000-0005-0000-0000-0000A3690000}"/>
    <cellStyle name="Input 7 2" xfId="10472" xr:uid="{00000000-0005-0000-0000-0000A4690000}"/>
    <cellStyle name="Input 7 3" xfId="14379" xr:uid="{00000000-0005-0000-0000-0000A5690000}"/>
    <cellStyle name="Input 7 4" xfId="18471" xr:uid="{00000000-0005-0000-0000-0000A6690000}"/>
    <cellStyle name="Input 7 5" xfId="22401" xr:uid="{00000000-0005-0000-0000-0000A7690000}"/>
    <cellStyle name="Input 7 6" xfId="26427" xr:uid="{00000000-0005-0000-0000-0000A8690000}"/>
    <cellStyle name="Input 7 7" xfId="30416" xr:uid="{00000000-0005-0000-0000-0000A9690000}"/>
    <cellStyle name="Input 7 8" xfId="34247" xr:uid="{00000000-0005-0000-0000-0000AA690000}"/>
    <cellStyle name="Input 7 9" xfId="38138" xr:uid="{00000000-0005-0000-0000-0000AB690000}"/>
    <cellStyle name="Input 8" xfId="3582" xr:uid="{00000000-0005-0000-0000-0000AC690000}"/>
    <cellStyle name="Input 8 10" xfId="40567" xr:uid="{00000000-0005-0000-0000-0000AD690000}"/>
    <cellStyle name="Input 8 2" xfId="9110" xr:uid="{00000000-0005-0000-0000-0000AE690000}"/>
    <cellStyle name="Input 8 3" xfId="13017" xr:uid="{00000000-0005-0000-0000-0000AF690000}"/>
    <cellStyle name="Input 8 4" xfId="17110" xr:uid="{00000000-0005-0000-0000-0000B0690000}"/>
    <cellStyle name="Input 8 5" xfId="21039" xr:uid="{00000000-0005-0000-0000-0000B1690000}"/>
    <cellStyle name="Input 8 6" xfId="25065" xr:uid="{00000000-0005-0000-0000-0000B2690000}"/>
    <cellStyle name="Input 8 7" xfId="29055" xr:uid="{00000000-0005-0000-0000-0000B3690000}"/>
    <cellStyle name="Input 8 8" xfId="32886" xr:uid="{00000000-0005-0000-0000-0000B4690000}"/>
    <cellStyle name="Input 8 9" xfId="36777" xr:uid="{00000000-0005-0000-0000-0000B5690000}"/>
    <cellStyle name="Input 9" xfId="6019" xr:uid="{00000000-0005-0000-0000-0000B6690000}"/>
    <cellStyle name="Input 9 10" xfId="42998" xr:uid="{00000000-0005-0000-0000-0000B7690000}"/>
    <cellStyle name="Input 9 2" xfId="11548" xr:uid="{00000000-0005-0000-0000-0000B8690000}"/>
    <cellStyle name="Input 9 3" xfId="15452" xr:uid="{00000000-0005-0000-0000-0000B9690000}"/>
    <cellStyle name="Input 9 4" xfId="19545" xr:uid="{00000000-0005-0000-0000-0000BA690000}"/>
    <cellStyle name="Input 9 5" xfId="23473" xr:uid="{00000000-0005-0000-0000-0000BB690000}"/>
    <cellStyle name="Input 9 6" xfId="27500" xr:uid="{00000000-0005-0000-0000-0000BC690000}"/>
    <cellStyle name="Input 9 7" xfId="31486" xr:uid="{00000000-0005-0000-0000-0000BD690000}"/>
    <cellStyle name="Input 9 8" xfId="35319" xr:uid="{00000000-0005-0000-0000-0000BE690000}"/>
    <cellStyle name="Input 9 9" xfId="39208" xr:uid="{00000000-0005-0000-0000-0000BF690000}"/>
    <cellStyle name="InputCells" xfId="497" xr:uid="{00000000-0005-0000-0000-0000C0690000}"/>
    <cellStyle name="InputCells 2" xfId="498" xr:uid="{00000000-0005-0000-0000-0000C1690000}"/>
    <cellStyle name="InputCells 3" xfId="499" xr:uid="{00000000-0005-0000-0000-0000C2690000}"/>
    <cellStyle name="InputCells 4" xfId="500" xr:uid="{00000000-0005-0000-0000-0000C3690000}"/>
    <cellStyle name="InputCells_Bborder_1" xfId="501" xr:uid="{00000000-0005-0000-0000-0000C4690000}"/>
    <cellStyle name="InputCells12" xfId="502" xr:uid="{00000000-0005-0000-0000-0000C5690000}"/>
    <cellStyle name="InputCells12 10" xfId="6906" xr:uid="{00000000-0005-0000-0000-0000C6690000}"/>
    <cellStyle name="InputCells12 11" xfId="7713" xr:uid="{00000000-0005-0000-0000-0000C7690000}"/>
    <cellStyle name="InputCells12 12" xfId="7278" xr:uid="{00000000-0005-0000-0000-0000C8690000}"/>
    <cellStyle name="InputCells12 13" xfId="12059" xr:uid="{00000000-0005-0000-0000-0000C9690000}"/>
    <cellStyle name="InputCells12 14" xfId="6780" xr:uid="{00000000-0005-0000-0000-0000CA690000}"/>
    <cellStyle name="InputCells12 15" xfId="7586" xr:uid="{00000000-0005-0000-0000-0000CB690000}"/>
    <cellStyle name="InputCells12 16" xfId="7219" xr:uid="{00000000-0005-0000-0000-0000CC690000}"/>
    <cellStyle name="InputCells12 17" xfId="20099" xr:uid="{00000000-0005-0000-0000-0000CD690000}"/>
    <cellStyle name="InputCells12 18" xfId="31959" xr:uid="{00000000-0005-0000-0000-0000CE690000}"/>
    <cellStyle name="InputCells12 2" xfId="503" xr:uid="{00000000-0005-0000-0000-0000CF690000}"/>
    <cellStyle name="InputCells12 2 10" xfId="7712" xr:uid="{00000000-0005-0000-0000-0000D0690000}"/>
    <cellStyle name="InputCells12 2 11" xfId="9092" xr:uid="{00000000-0005-0000-0000-0000D1690000}"/>
    <cellStyle name="InputCells12 2 12" xfId="12060" xr:uid="{00000000-0005-0000-0000-0000D2690000}"/>
    <cellStyle name="InputCells12 2 13" xfId="6781" xr:uid="{00000000-0005-0000-0000-0000D3690000}"/>
    <cellStyle name="InputCells12 2 14" xfId="7618" xr:uid="{00000000-0005-0000-0000-0000D4690000}"/>
    <cellStyle name="InputCells12 2 15" xfId="7016" xr:uid="{00000000-0005-0000-0000-0000D5690000}"/>
    <cellStyle name="InputCells12 2 16" xfId="7073" xr:uid="{00000000-0005-0000-0000-0000D6690000}"/>
    <cellStyle name="InputCells12 2 17" xfId="31960" xr:uid="{00000000-0005-0000-0000-0000D7690000}"/>
    <cellStyle name="InputCells12 2 2" xfId="504" xr:uid="{00000000-0005-0000-0000-0000D8690000}"/>
    <cellStyle name="InputCells12 2 2 10" xfId="7279" xr:uid="{00000000-0005-0000-0000-0000D9690000}"/>
    <cellStyle name="InputCells12 2 2 11" xfId="12061" xr:uid="{00000000-0005-0000-0000-0000DA690000}"/>
    <cellStyle name="InputCells12 2 2 12" xfId="6782" xr:uid="{00000000-0005-0000-0000-0000DB690000}"/>
    <cellStyle name="InputCells12 2 2 13" xfId="7585" xr:uid="{00000000-0005-0000-0000-0000DC690000}"/>
    <cellStyle name="InputCells12 2 2 14" xfId="7323" xr:uid="{00000000-0005-0000-0000-0000DD690000}"/>
    <cellStyle name="InputCells12 2 2 15" xfId="7072" xr:uid="{00000000-0005-0000-0000-0000DE690000}"/>
    <cellStyle name="InputCells12 2 2 16" xfId="31961" xr:uid="{00000000-0005-0000-0000-0000DF690000}"/>
    <cellStyle name="InputCells12 2 2 2" xfId="505" xr:uid="{00000000-0005-0000-0000-0000E0690000}"/>
    <cellStyle name="InputCells12 2 2 2 10" xfId="12062" xr:uid="{00000000-0005-0000-0000-0000E1690000}"/>
    <cellStyle name="InputCells12 2 2 2 11" xfId="8153" xr:uid="{00000000-0005-0000-0000-0000E2690000}"/>
    <cellStyle name="InputCells12 2 2 2 12" xfId="7617" xr:uid="{00000000-0005-0000-0000-0000E3690000}"/>
    <cellStyle name="InputCells12 2 2 2 13" xfId="9065" xr:uid="{00000000-0005-0000-0000-0000E4690000}"/>
    <cellStyle name="InputCells12 2 2 2 14" xfId="20100" xr:uid="{00000000-0005-0000-0000-0000E5690000}"/>
    <cellStyle name="InputCells12 2 2 2 15" xfId="31962" xr:uid="{00000000-0005-0000-0000-0000E6690000}"/>
    <cellStyle name="InputCells12 2 2 2 2" xfId="506" xr:uid="{00000000-0005-0000-0000-0000E7690000}"/>
    <cellStyle name="InputCells12 2 2 2 2 10" xfId="6783" xr:uid="{00000000-0005-0000-0000-0000E8690000}"/>
    <cellStyle name="InputCells12 2 2 2 2 11" xfId="7584" xr:uid="{00000000-0005-0000-0000-0000E9690000}"/>
    <cellStyle name="InputCells12 2 2 2 2 12" xfId="7017" xr:uid="{00000000-0005-0000-0000-0000EA690000}"/>
    <cellStyle name="InputCells12 2 2 2 2 13" xfId="20101" xr:uid="{00000000-0005-0000-0000-0000EB690000}"/>
    <cellStyle name="InputCells12 2 2 2 2 14" xfId="6807" xr:uid="{00000000-0005-0000-0000-0000EC690000}"/>
    <cellStyle name="InputCells12 2 2 2 2 2" xfId="2931" xr:uid="{00000000-0005-0000-0000-0000ED690000}"/>
    <cellStyle name="InputCells12 2 2 2 2 2 10" xfId="28440" xr:uid="{00000000-0005-0000-0000-0000EE690000}"/>
    <cellStyle name="InputCells12 2 2 2 2 2 11" xfId="32263" xr:uid="{00000000-0005-0000-0000-0000EF690000}"/>
    <cellStyle name="InputCells12 2 2 2 2 2 12" xfId="36170" xr:uid="{00000000-0005-0000-0000-0000F0690000}"/>
    <cellStyle name="InputCells12 2 2 2 2 2 13" xfId="39960" xr:uid="{00000000-0005-0000-0000-0000F1690000}"/>
    <cellStyle name="InputCells12 2 2 2 2 2 2" xfId="5232" xr:uid="{00000000-0005-0000-0000-0000F2690000}"/>
    <cellStyle name="InputCells12 2 2 2 2 2 2 10" xfId="42216" xr:uid="{00000000-0005-0000-0000-0000F3690000}"/>
    <cellStyle name="InputCells12 2 2 2 2 2 2 2" xfId="10760" xr:uid="{00000000-0005-0000-0000-0000F4690000}"/>
    <cellStyle name="InputCells12 2 2 2 2 2 2 3" xfId="14667" xr:uid="{00000000-0005-0000-0000-0000F5690000}"/>
    <cellStyle name="InputCells12 2 2 2 2 2 2 4" xfId="18759" xr:uid="{00000000-0005-0000-0000-0000F6690000}"/>
    <cellStyle name="InputCells12 2 2 2 2 2 2 5" xfId="22689" xr:uid="{00000000-0005-0000-0000-0000F7690000}"/>
    <cellStyle name="InputCells12 2 2 2 2 2 2 6" xfId="26715" xr:uid="{00000000-0005-0000-0000-0000F8690000}"/>
    <cellStyle name="InputCells12 2 2 2 2 2 2 7" xfId="30704" xr:uid="{00000000-0005-0000-0000-0000F9690000}"/>
    <cellStyle name="InputCells12 2 2 2 2 2 2 8" xfId="34535" xr:uid="{00000000-0005-0000-0000-0000FA690000}"/>
    <cellStyle name="InputCells12 2 2 2 2 2 2 9" xfId="38426" xr:uid="{00000000-0005-0000-0000-0000FB690000}"/>
    <cellStyle name="InputCells12 2 2 2 2 2 3" xfId="4604" xr:uid="{00000000-0005-0000-0000-0000FC690000}"/>
    <cellStyle name="InputCells12 2 2 2 2 2 3 10" xfId="41588" xr:uid="{00000000-0005-0000-0000-0000FD690000}"/>
    <cellStyle name="InputCells12 2 2 2 2 2 3 2" xfId="10132" xr:uid="{00000000-0005-0000-0000-0000FE690000}"/>
    <cellStyle name="InputCells12 2 2 2 2 2 3 3" xfId="14039" xr:uid="{00000000-0005-0000-0000-0000FF690000}"/>
    <cellStyle name="InputCells12 2 2 2 2 2 3 4" xfId="18131" xr:uid="{00000000-0005-0000-0000-0000006A0000}"/>
    <cellStyle name="InputCells12 2 2 2 2 2 3 5" xfId="22061" xr:uid="{00000000-0005-0000-0000-0000016A0000}"/>
    <cellStyle name="InputCells12 2 2 2 2 2 3 6" xfId="26087" xr:uid="{00000000-0005-0000-0000-0000026A0000}"/>
    <cellStyle name="InputCells12 2 2 2 2 2 3 7" xfId="30076" xr:uid="{00000000-0005-0000-0000-0000036A0000}"/>
    <cellStyle name="InputCells12 2 2 2 2 2 3 8" xfId="33907" xr:uid="{00000000-0005-0000-0000-0000046A0000}"/>
    <cellStyle name="InputCells12 2 2 2 2 2 3 9" xfId="37798" xr:uid="{00000000-0005-0000-0000-0000056A0000}"/>
    <cellStyle name="InputCells12 2 2 2 2 2 4" xfId="6313" xr:uid="{00000000-0005-0000-0000-0000066A0000}"/>
    <cellStyle name="InputCells12 2 2 2 2 2 4 10" xfId="43291" xr:uid="{00000000-0005-0000-0000-0000076A0000}"/>
    <cellStyle name="InputCells12 2 2 2 2 2 4 2" xfId="11842" xr:uid="{00000000-0005-0000-0000-0000086A0000}"/>
    <cellStyle name="InputCells12 2 2 2 2 2 4 3" xfId="15746" xr:uid="{00000000-0005-0000-0000-0000096A0000}"/>
    <cellStyle name="InputCells12 2 2 2 2 2 4 4" xfId="19840" xr:uid="{00000000-0005-0000-0000-00000A6A0000}"/>
    <cellStyle name="InputCells12 2 2 2 2 2 4 5" xfId="23767" xr:uid="{00000000-0005-0000-0000-00000B6A0000}"/>
    <cellStyle name="InputCells12 2 2 2 2 2 4 6" xfId="27794" xr:uid="{00000000-0005-0000-0000-00000C6A0000}"/>
    <cellStyle name="InputCells12 2 2 2 2 2 4 7" xfId="31779" xr:uid="{00000000-0005-0000-0000-00000D6A0000}"/>
    <cellStyle name="InputCells12 2 2 2 2 2 4 8" xfId="35612" xr:uid="{00000000-0005-0000-0000-00000E6A0000}"/>
    <cellStyle name="InputCells12 2 2 2 2 2 4 9" xfId="39501" xr:uid="{00000000-0005-0000-0000-00000F6A0000}"/>
    <cellStyle name="InputCells12 2 2 2 2 2 5" xfId="8466" xr:uid="{00000000-0005-0000-0000-0000106A0000}"/>
    <cellStyle name="InputCells12 2 2 2 2 2 6" xfId="12382" xr:uid="{00000000-0005-0000-0000-0000116A0000}"/>
    <cellStyle name="InputCells12 2 2 2 2 2 7" xfId="16475" xr:uid="{00000000-0005-0000-0000-0000126A0000}"/>
    <cellStyle name="InputCells12 2 2 2 2 2 8" xfId="20418" xr:uid="{00000000-0005-0000-0000-0000136A0000}"/>
    <cellStyle name="InputCells12 2 2 2 2 2 9" xfId="24436" xr:uid="{00000000-0005-0000-0000-0000146A0000}"/>
    <cellStyle name="InputCells12 2 2 2 2 3" xfId="3212" xr:uid="{00000000-0005-0000-0000-0000156A0000}"/>
    <cellStyle name="InputCells12 2 2 2 2 3 10" xfId="32544" xr:uid="{00000000-0005-0000-0000-0000166A0000}"/>
    <cellStyle name="InputCells12 2 2 2 2 3 11" xfId="36451" xr:uid="{00000000-0005-0000-0000-0000176A0000}"/>
    <cellStyle name="InputCells12 2 2 2 2 3 12" xfId="40241" xr:uid="{00000000-0005-0000-0000-0000186A0000}"/>
    <cellStyle name="InputCells12 2 2 2 2 3 2" xfId="5513" xr:uid="{00000000-0005-0000-0000-0000196A0000}"/>
    <cellStyle name="InputCells12 2 2 2 2 3 2 10" xfId="42497" xr:uid="{00000000-0005-0000-0000-00001A6A0000}"/>
    <cellStyle name="InputCells12 2 2 2 2 3 2 2" xfId="11041" xr:uid="{00000000-0005-0000-0000-00001B6A0000}"/>
    <cellStyle name="InputCells12 2 2 2 2 3 2 3" xfId="14948" xr:uid="{00000000-0005-0000-0000-00001C6A0000}"/>
    <cellStyle name="InputCells12 2 2 2 2 3 2 4" xfId="19040" xr:uid="{00000000-0005-0000-0000-00001D6A0000}"/>
    <cellStyle name="InputCells12 2 2 2 2 3 2 5" xfId="22970" xr:uid="{00000000-0005-0000-0000-00001E6A0000}"/>
    <cellStyle name="InputCells12 2 2 2 2 3 2 6" xfId="26996" xr:uid="{00000000-0005-0000-0000-00001F6A0000}"/>
    <cellStyle name="InputCells12 2 2 2 2 3 2 7" xfId="30985" xr:uid="{00000000-0005-0000-0000-0000206A0000}"/>
    <cellStyle name="InputCells12 2 2 2 2 3 2 8" xfId="34816" xr:uid="{00000000-0005-0000-0000-0000216A0000}"/>
    <cellStyle name="InputCells12 2 2 2 2 3 2 9" xfId="38707" xr:uid="{00000000-0005-0000-0000-0000226A0000}"/>
    <cellStyle name="InputCells12 2 2 2 2 3 3" xfId="4885" xr:uid="{00000000-0005-0000-0000-0000236A0000}"/>
    <cellStyle name="InputCells12 2 2 2 2 3 3 10" xfId="41869" xr:uid="{00000000-0005-0000-0000-0000246A0000}"/>
    <cellStyle name="InputCells12 2 2 2 2 3 3 2" xfId="10413" xr:uid="{00000000-0005-0000-0000-0000256A0000}"/>
    <cellStyle name="InputCells12 2 2 2 2 3 3 3" xfId="14320" xr:uid="{00000000-0005-0000-0000-0000266A0000}"/>
    <cellStyle name="InputCells12 2 2 2 2 3 3 4" xfId="18412" xr:uid="{00000000-0005-0000-0000-0000276A0000}"/>
    <cellStyle name="InputCells12 2 2 2 2 3 3 5" xfId="22342" xr:uid="{00000000-0005-0000-0000-0000286A0000}"/>
    <cellStyle name="InputCells12 2 2 2 2 3 3 6" xfId="26368" xr:uid="{00000000-0005-0000-0000-0000296A0000}"/>
    <cellStyle name="InputCells12 2 2 2 2 3 3 7" xfId="30357" xr:uid="{00000000-0005-0000-0000-00002A6A0000}"/>
    <cellStyle name="InputCells12 2 2 2 2 3 3 8" xfId="34188" xr:uid="{00000000-0005-0000-0000-00002B6A0000}"/>
    <cellStyle name="InputCells12 2 2 2 2 3 3 9" xfId="38079" xr:uid="{00000000-0005-0000-0000-00002C6A0000}"/>
    <cellStyle name="InputCells12 2 2 2 2 3 4" xfId="8747" xr:uid="{00000000-0005-0000-0000-00002D6A0000}"/>
    <cellStyle name="InputCells12 2 2 2 2 3 5" xfId="12663" xr:uid="{00000000-0005-0000-0000-00002E6A0000}"/>
    <cellStyle name="InputCells12 2 2 2 2 3 6" xfId="16756" xr:uid="{00000000-0005-0000-0000-00002F6A0000}"/>
    <cellStyle name="InputCells12 2 2 2 2 3 7" xfId="20699" xr:uid="{00000000-0005-0000-0000-0000306A0000}"/>
    <cellStyle name="InputCells12 2 2 2 2 3 8" xfId="24717" xr:uid="{00000000-0005-0000-0000-0000316A0000}"/>
    <cellStyle name="InputCells12 2 2 2 2 3 9" xfId="28721" xr:uid="{00000000-0005-0000-0000-0000326A0000}"/>
    <cellStyle name="InputCells12 2 2 2 2 4" xfId="3876" xr:uid="{00000000-0005-0000-0000-0000336A0000}"/>
    <cellStyle name="InputCells12 2 2 2 2 4 10" xfId="40860" xr:uid="{00000000-0005-0000-0000-0000346A0000}"/>
    <cellStyle name="InputCells12 2 2 2 2 4 2" xfId="9404" xr:uid="{00000000-0005-0000-0000-0000356A0000}"/>
    <cellStyle name="InputCells12 2 2 2 2 4 3" xfId="13311" xr:uid="{00000000-0005-0000-0000-0000366A0000}"/>
    <cellStyle name="InputCells12 2 2 2 2 4 4" xfId="17403" xr:uid="{00000000-0005-0000-0000-0000376A0000}"/>
    <cellStyle name="InputCells12 2 2 2 2 4 5" xfId="21333" xr:uid="{00000000-0005-0000-0000-0000386A0000}"/>
    <cellStyle name="InputCells12 2 2 2 2 4 6" xfId="25359" xr:uid="{00000000-0005-0000-0000-0000396A0000}"/>
    <cellStyle name="InputCells12 2 2 2 2 4 7" xfId="29348" xr:uid="{00000000-0005-0000-0000-00003A6A0000}"/>
    <cellStyle name="InputCells12 2 2 2 2 4 8" xfId="33179" xr:uid="{00000000-0005-0000-0000-00003B6A0000}"/>
    <cellStyle name="InputCells12 2 2 2 2 4 9" xfId="37070" xr:uid="{00000000-0005-0000-0000-00003C6A0000}"/>
    <cellStyle name="InputCells12 2 2 2 2 5" xfId="5858" xr:uid="{00000000-0005-0000-0000-00003D6A0000}"/>
    <cellStyle name="InputCells12 2 2 2 2 5 10" xfId="42840" xr:uid="{00000000-0005-0000-0000-00003E6A0000}"/>
    <cellStyle name="InputCells12 2 2 2 2 5 2" xfId="11386" xr:uid="{00000000-0005-0000-0000-00003F6A0000}"/>
    <cellStyle name="InputCells12 2 2 2 2 5 3" xfId="15291" xr:uid="{00000000-0005-0000-0000-0000406A0000}"/>
    <cellStyle name="InputCells12 2 2 2 2 5 4" xfId="19385" xr:uid="{00000000-0005-0000-0000-0000416A0000}"/>
    <cellStyle name="InputCells12 2 2 2 2 5 5" xfId="23313" xr:uid="{00000000-0005-0000-0000-0000426A0000}"/>
    <cellStyle name="InputCells12 2 2 2 2 5 6" xfId="27339" xr:uid="{00000000-0005-0000-0000-0000436A0000}"/>
    <cellStyle name="InputCells12 2 2 2 2 5 7" xfId="31328" xr:uid="{00000000-0005-0000-0000-0000446A0000}"/>
    <cellStyle name="InputCells12 2 2 2 2 5 8" xfId="35159" xr:uid="{00000000-0005-0000-0000-0000456A0000}"/>
    <cellStyle name="InputCells12 2 2 2 2 5 9" xfId="39050" xr:uid="{00000000-0005-0000-0000-0000466A0000}"/>
    <cellStyle name="InputCells12 2 2 2 2 6" xfId="6910" xr:uid="{00000000-0005-0000-0000-0000476A0000}"/>
    <cellStyle name="InputCells12 2 2 2 2 7" xfId="7709" xr:uid="{00000000-0005-0000-0000-0000486A0000}"/>
    <cellStyle name="InputCells12 2 2 2 2 8" xfId="7280" xr:uid="{00000000-0005-0000-0000-0000496A0000}"/>
    <cellStyle name="InputCells12 2 2 2 2 9" xfId="12063" xr:uid="{00000000-0005-0000-0000-00004A6A0000}"/>
    <cellStyle name="InputCells12 2 2 2 3" xfId="2930" xr:uid="{00000000-0005-0000-0000-00004B6A0000}"/>
    <cellStyle name="InputCells12 2 2 2 3 10" xfId="28439" xr:uid="{00000000-0005-0000-0000-00004C6A0000}"/>
    <cellStyle name="InputCells12 2 2 2 3 11" xfId="32262" xr:uid="{00000000-0005-0000-0000-00004D6A0000}"/>
    <cellStyle name="InputCells12 2 2 2 3 12" xfId="36169" xr:uid="{00000000-0005-0000-0000-00004E6A0000}"/>
    <cellStyle name="InputCells12 2 2 2 3 13" xfId="39959" xr:uid="{00000000-0005-0000-0000-00004F6A0000}"/>
    <cellStyle name="InputCells12 2 2 2 3 2" xfId="5231" xr:uid="{00000000-0005-0000-0000-0000506A0000}"/>
    <cellStyle name="InputCells12 2 2 2 3 2 10" xfId="42215" xr:uid="{00000000-0005-0000-0000-0000516A0000}"/>
    <cellStyle name="InputCells12 2 2 2 3 2 2" xfId="10759" xr:uid="{00000000-0005-0000-0000-0000526A0000}"/>
    <cellStyle name="InputCells12 2 2 2 3 2 3" xfId="14666" xr:uid="{00000000-0005-0000-0000-0000536A0000}"/>
    <cellStyle name="InputCells12 2 2 2 3 2 4" xfId="18758" xr:uid="{00000000-0005-0000-0000-0000546A0000}"/>
    <cellStyle name="InputCells12 2 2 2 3 2 5" xfId="22688" xr:uid="{00000000-0005-0000-0000-0000556A0000}"/>
    <cellStyle name="InputCells12 2 2 2 3 2 6" xfId="26714" xr:uid="{00000000-0005-0000-0000-0000566A0000}"/>
    <cellStyle name="InputCells12 2 2 2 3 2 7" xfId="30703" xr:uid="{00000000-0005-0000-0000-0000576A0000}"/>
    <cellStyle name="InputCells12 2 2 2 3 2 8" xfId="34534" xr:uid="{00000000-0005-0000-0000-0000586A0000}"/>
    <cellStyle name="InputCells12 2 2 2 3 2 9" xfId="38425" xr:uid="{00000000-0005-0000-0000-0000596A0000}"/>
    <cellStyle name="InputCells12 2 2 2 3 3" xfId="4603" xr:uid="{00000000-0005-0000-0000-00005A6A0000}"/>
    <cellStyle name="InputCells12 2 2 2 3 3 10" xfId="41587" xr:uid="{00000000-0005-0000-0000-00005B6A0000}"/>
    <cellStyle name="InputCells12 2 2 2 3 3 2" xfId="10131" xr:uid="{00000000-0005-0000-0000-00005C6A0000}"/>
    <cellStyle name="InputCells12 2 2 2 3 3 3" xfId="14038" xr:uid="{00000000-0005-0000-0000-00005D6A0000}"/>
    <cellStyle name="InputCells12 2 2 2 3 3 4" xfId="18130" xr:uid="{00000000-0005-0000-0000-00005E6A0000}"/>
    <cellStyle name="InputCells12 2 2 2 3 3 5" xfId="22060" xr:uid="{00000000-0005-0000-0000-00005F6A0000}"/>
    <cellStyle name="InputCells12 2 2 2 3 3 6" xfId="26086" xr:uid="{00000000-0005-0000-0000-0000606A0000}"/>
    <cellStyle name="InputCells12 2 2 2 3 3 7" xfId="30075" xr:uid="{00000000-0005-0000-0000-0000616A0000}"/>
    <cellStyle name="InputCells12 2 2 2 3 3 8" xfId="33906" xr:uid="{00000000-0005-0000-0000-0000626A0000}"/>
    <cellStyle name="InputCells12 2 2 2 3 3 9" xfId="37797" xr:uid="{00000000-0005-0000-0000-0000636A0000}"/>
    <cellStyle name="InputCells12 2 2 2 3 4" xfId="6312" xr:uid="{00000000-0005-0000-0000-0000646A0000}"/>
    <cellStyle name="InputCells12 2 2 2 3 4 10" xfId="43290" xr:uid="{00000000-0005-0000-0000-0000656A0000}"/>
    <cellStyle name="InputCells12 2 2 2 3 4 2" xfId="11841" xr:uid="{00000000-0005-0000-0000-0000666A0000}"/>
    <cellStyle name="InputCells12 2 2 2 3 4 3" xfId="15745" xr:uid="{00000000-0005-0000-0000-0000676A0000}"/>
    <cellStyle name="InputCells12 2 2 2 3 4 4" xfId="19839" xr:uid="{00000000-0005-0000-0000-0000686A0000}"/>
    <cellStyle name="InputCells12 2 2 2 3 4 5" xfId="23766" xr:uid="{00000000-0005-0000-0000-0000696A0000}"/>
    <cellStyle name="InputCells12 2 2 2 3 4 6" xfId="27793" xr:uid="{00000000-0005-0000-0000-00006A6A0000}"/>
    <cellStyle name="InputCells12 2 2 2 3 4 7" xfId="31778" xr:uid="{00000000-0005-0000-0000-00006B6A0000}"/>
    <cellStyle name="InputCells12 2 2 2 3 4 8" xfId="35611" xr:uid="{00000000-0005-0000-0000-00006C6A0000}"/>
    <cellStyle name="InputCells12 2 2 2 3 4 9" xfId="39500" xr:uid="{00000000-0005-0000-0000-00006D6A0000}"/>
    <cellStyle name="InputCells12 2 2 2 3 5" xfId="8465" xr:uid="{00000000-0005-0000-0000-00006E6A0000}"/>
    <cellStyle name="InputCells12 2 2 2 3 6" xfId="12381" xr:uid="{00000000-0005-0000-0000-00006F6A0000}"/>
    <cellStyle name="InputCells12 2 2 2 3 7" xfId="16474" xr:uid="{00000000-0005-0000-0000-0000706A0000}"/>
    <cellStyle name="InputCells12 2 2 2 3 8" xfId="20417" xr:uid="{00000000-0005-0000-0000-0000716A0000}"/>
    <cellStyle name="InputCells12 2 2 2 3 9" xfId="24435" xr:uid="{00000000-0005-0000-0000-0000726A0000}"/>
    <cellStyle name="InputCells12 2 2 2 4" xfId="3211" xr:uid="{00000000-0005-0000-0000-0000736A0000}"/>
    <cellStyle name="InputCells12 2 2 2 4 10" xfId="32543" xr:uid="{00000000-0005-0000-0000-0000746A0000}"/>
    <cellStyle name="InputCells12 2 2 2 4 11" xfId="36450" xr:uid="{00000000-0005-0000-0000-0000756A0000}"/>
    <cellStyle name="InputCells12 2 2 2 4 12" xfId="40240" xr:uid="{00000000-0005-0000-0000-0000766A0000}"/>
    <cellStyle name="InputCells12 2 2 2 4 2" xfId="5512" xr:uid="{00000000-0005-0000-0000-0000776A0000}"/>
    <cellStyle name="InputCells12 2 2 2 4 2 10" xfId="42496" xr:uid="{00000000-0005-0000-0000-0000786A0000}"/>
    <cellStyle name="InputCells12 2 2 2 4 2 2" xfId="11040" xr:uid="{00000000-0005-0000-0000-0000796A0000}"/>
    <cellStyle name="InputCells12 2 2 2 4 2 3" xfId="14947" xr:uid="{00000000-0005-0000-0000-00007A6A0000}"/>
    <cellStyle name="InputCells12 2 2 2 4 2 4" xfId="19039" xr:uid="{00000000-0005-0000-0000-00007B6A0000}"/>
    <cellStyle name="InputCells12 2 2 2 4 2 5" xfId="22969" xr:uid="{00000000-0005-0000-0000-00007C6A0000}"/>
    <cellStyle name="InputCells12 2 2 2 4 2 6" xfId="26995" xr:uid="{00000000-0005-0000-0000-00007D6A0000}"/>
    <cellStyle name="InputCells12 2 2 2 4 2 7" xfId="30984" xr:uid="{00000000-0005-0000-0000-00007E6A0000}"/>
    <cellStyle name="InputCells12 2 2 2 4 2 8" xfId="34815" xr:uid="{00000000-0005-0000-0000-00007F6A0000}"/>
    <cellStyle name="InputCells12 2 2 2 4 2 9" xfId="38706" xr:uid="{00000000-0005-0000-0000-0000806A0000}"/>
    <cellStyle name="InputCells12 2 2 2 4 3" xfId="4884" xr:uid="{00000000-0005-0000-0000-0000816A0000}"/>
    <cellStyle name="InputCells12 2 2 2 4 3 10" xfId="41868" xr:uid="{00000000-0005-0000-0000-0000826A0000}"/>
    <cellStyle name="InputCells12 2 2 2 4 3 2" xfId="10412" xr:uid="{00000000-0005-0000-0000-0000836A0000}"/>
    <cellStyle name="InputCells12 2 2 2 4 3 3" xfId="14319" xr:uid="{00000000-0005-0000-0000-0000846A0000}"/>
    <cellStyle name="InputCells12 2 2 2 4 3 4" xfId="18411" xr:uid="{00000000-0005-0000-0000-0000856A0000}"/>
    <cellStyle name="InputCells12 2 2 2 4 3 5" xfId="22341" xr:uid="{00000000-0005-0000-0000-0000866A0000}"/>
    <cellStyle name="InputCells12 2 2 2 4 3 6" xfId="26367" xr:uid="{00000000-0005-0000-0000-0000876A0000}"/>
    <cellStyle name="InputCells12 2 2 2 4 3 7" xfId="30356" xr:uid="{00000000-0005-0000-0000-0000886A0000}"/>
    <cellStyle name="InputCells12 2 2 2 4 3 8" xfId="34187" xr:uid="{00000000-0005-0000-0000-0000896A0000}"/>
    <cellStyle name="InputCells12 2 2 2 4 3 9" xfId="38078" xr:uid="{00000000-0005-0000-0000-00008A6A0000}"/>
    <cellStyle name="InputCells12 2 2 2 4 4" xfId="8746" xr:uid="{00000000-0005-0000-0000-00008B6A0000}"/>
    <cellStyle name="InputCells12 2 2 2 4 5" xfId="12662" xr:uid="{00000000-0005-0000-0000-00008C6A0000}"/>
    <cellStyle name="InputCells12 2 2 2 4 6" xfId="16755" xr:uid="{00000000-0005-0000-0000-00008D6A0000}"/>
    <cellStyle name="InputCells12 2 2 2 4 7" xfId="20698" xr:uid="{00000000-0005-0000-0000-00008E6A0000}"/>
    <cellStyle name="InputCells12 2 2 2 4 8" xfId="24716" xr:uid="{00000000-0005-0000-0000-00008F6A0000}"/>
    <cellStyle name="InputCells12 2 2 2 4 9" xfId="28720" xr:uid="{00000000-0005-0000-0000-0000906A0000}"/>
    <cellStyle name="InputCells12 2 2 2 5" xfId="3875" xr:uid="{00000000-0005-0000-0000-0000916A0000}"/>
    <cellStyle name="InputCells12 2 2 2 5 10" xfId="40859" xr:uid="{00000000-0005-0000-0000-0000926A0000}"/>
    <cellStyle name="InputCells12 2 2 2 5 2" xfId="9403" xr:uid="{00000000-0005-0000-0000-0000936A0000}"/>
    <cellStyle name="InputCells12 2 2 2 5 3" xfId="13310" xr:uid="{00000000-0005-0000-0000-0000946A0000}"/>
    <cellStyle name="InputCells12 2 2 2 5 4" xfId="17402" xr:uid="{00000000-0005-0000-0000-0000956A0000}"/>
    <cellStyle name="InputCells12 2 2 2 5 5" xfId="21332" xr:uid="{00000000-0005-0000-0000-0000966A0000}"/>
    <cellStyle name="InputCells12 2 2 2 5 6" xfId="25358" xr:uid="{00000000-0005-0000-0000-0000976A0000}"/>
    <cellStyle name="InputCells12 2 2 2 5 7" xfId="29347" xr:uid="{00000000-0005-0000-0000-0000986A0000}"/>
    <cellStyle name="InputCells12 2 2 2 5 8" xfId="33178" xr:uid="{00000000-0005-0000-0000-0000996A0000}"/>
    <cellStyle name="InputCells12 2 2 2 5 9" xfId="37069" xr:uid="{00000000-0005-0000-0000-00009A6A0000}"/>
    <cellStyle name="InputCells12 2 2 2 6" xfId="5857" xr:uid="{00000000-0005-0000-0000-00009B6A0000}"/>
    <cellStyle name="InputCells12 2 2 2 6 10" xfId="42839" xr:uid="{00000000-0005-0000-0000-00009C6A0000}"/>
    <cellStyle name="InputCells12 2 2 2 6 2" xfId="11385" xr:uid="{00000000-0005-0000-0000-00009D6A0000}"/>
    <cellStyle name="InputCells12 2 2 2 6 3" xfId="15290" xr:uid="{00000000-0005-0000-0000-00009E6A0000}"/>
    <cellStyle name="InputCells12 2 2 2 6 4" xfId="19384" xr:uid="{00000000-0005-0000-0000-00009F6A0000}"/>
    <cellStyle name="InputCells12 2 2 2 6 5" xfId="23312" xr:uid="{00000000-0005-0000-0000-0000A06A0000}"/>
    <cellStyle name="InputCells12 2 2 2 6 6" xfId="27338" xr:uid="{00000000-0005-0000-0000-0000A16A0000}"/>
    <cellStyle name="InputCells12 2 2 2 6 7" xfId="31327" xr:uid="{00000000-0005-0000-0000-0000A26A0000}"/>
    <cellStyle name="InputCells12 2 2 2 6 8" xfId="35158" xr:uid="{00000000-0005-0000-0000-0000A36A0000}"/>
    <cellStyle name="InputCells12 2 2 2 6 9" xfId="39049" xr:uid="{00000000-0005-0000-0000-0000A46A0000}"/>
    <cellStyle name="InputCells12 2 2 2 7" xfId="6909" xr:uid="{00000000-0005-0000-0000-0000A56A0000}"/>
    <cellStyle name="InputCells12 2 2 2 8" xfId="7710" xr:uid="{00000000-0005-0000-0000-0000A66A0000}"/>
    <cellStyle name="InputCells12 2 2 2 9" xfId="9093" xr:uid="{00000000-0005-0000-0000-0000A76A0000}"/>
    <cellStyle name="InputCells12 2 2 3" xfId="507" xr:uid="{00000000-0005-0000-0000-0000A86A0000}"/>
    <cellStyle name="InputCells12 2 2 3 10" xfId="6784" xr:uid="{00000000-0005-0000-0000-0000A96A0000}"/>
    <cellStyle name="InputCells12 2 2 3 11" xfId="7616" xr:uid="{00000000-0005-0000-0000-0000AA6A0000}"/>
    <cellStyle name="InputCells12 2 2 3 12" xfId="9107" xr:uid="{00000000-0005-0000-0000-0000AB6A0000}"/>
    <cellStyle name="InputCells12 2 2 3 13" xfId="20102" xr:uid="{00000000-0005-0000-0000-0000AC6A0000}"/>
    <cellStyle name="InputCells12 2 2 3 14" xfId="16173" xr:uid="{00000000-0005-0000-0000-0000AD6A0000}"/>
    <cellStyle name="InputCells12 2 2 3 2" xfId="2932" xr:uid="{00000000-0005-0000-0000-0000AE6A0000}"/>
    <cellStyle name="InputCells12 2 2 3 2 10" xfId="28441" xr:uid="{00000000-0005-0000-0000-0000AF6A0000}"/>
    <cellStyle name="InputCells12 2 2 3 2 11" xfId="32264" xr:uid="{00000000-0005-0000-0000-0000B06A0000}"/>
    <cellStyle name="InputCells12 2 2 3 2 12" xfId="36171" xr:uid="{00000000-0005-0000-0000-0000B16A0000}"/>
    <cellStyle name="InputCells12 2 2 3 2 13" xfId="39961" xr:uid="{00000000-0005-0000-0000-0000B26A0000}"/>
    <cellStyle name="InputCells12 2 2 3 2 2" xfId="5233" xr:uid="{00000000-0005-0000-0000-0000B36A0000}"/>
    <cellStyle name="InputCells12 2 2 3 2 2 10" xfId="42217" xr:uid="{00000000-0005-0000-0000-0000B46A0000}"/>
    <cellStyle name="InputCells12 2 2 3 2 2 2" xfId="10761" xr:uid="{00000000-0005-0000-0000-0000B56A0000}"/>
    <cellStyle name="InputCells12 2 2 3 2 2 3" xfId="14668" xr:uid="{00000000-0005-0000-0000-0000B66A0000}"/>
    <cellStyle name="InputCells12 2 2 3 2 2 4" xfId="18760" xr:uid="{00000000-0005-0000-0000-0000B76A0000}"/>
    <cellStyle name="InputCells12 2 2 3 2 2 5" xfId="22690" xr:uid="{00000000-0005-0000-0000-0000B86A0000}"/>
    <cellStyle name="InputCells12 2 2 3 2 2 6" xfId="26716" xr:uid="{00000000-0005-0000-0000-0000B96A0000}"/>
    <cellStyle name="InputCells12 2 2 3 2 2 7" xfId="30705" xr:uid="{00000000-0005-0000-0000-0000BA6A0000}"/>
    <cellStyle name="InputCells12 2 2 3 2 2 8" xfId="34536" xr:uid="{00000000-0005-0000-0000-0000BB6A0000}"/>
    <cellStyle name="InputCells12 2 2 3 2 2 9" xfId="38427" xr:uid="{00000000-0005-0000-0000-0000BC6A0000}"/>
    <cellStyle name="InputCells12 2 2 3 2 3" xfId="4605" xr:uid="{00000000-0005-0000-0000-0000BD6A0000}"/>
    <cellStyle name="InputCells12 2 2 3 2 3 10" xfId="41589" xr:uid="{00000000-0005-0000-0000-0000BE6A0000}"/>
    <cellStyle name="InputCells12 2 2 3 2 3 2" xfId="10133" xr:uid="{00000000-0005-0000-0000-0000BF6A0000}"/>
    <cellStyle name="InputCells12 2 2 3 2 3 3" xfId="14040" xr:uid="{00000000-0005-0000-0000-0000C06A0000}"/>
    <cellStyle name="InputCells12 2 2 3 2 3 4" xfId="18132" xr:uid="{00000000-0005-0000-0000-0000C16A0000}"/>
    <cellStyle name="InputCells12 2 2 3 2 3 5" xfId="22062" xr:uid="{00000000-0005-0000-0000-0000C26A0000}"/>
    <cellStyle name="InputCells12 2 2 3 2 3 6" xfId="26088" xr:uid="{00000000-0005-0000-0000-0000C36A0000}"/>
    <cellStyle name="InputCells12 2 2 3 2 3 7" xfId="30077" xr:uid="{00000000-0005-0000-0000-0000C46A0000}"/>
    <cellStyle name="InputCells12 2 2 3 2 3 8" xfId="33908" xr:uid="{00000000-0005-0000-0000-0000C56A0000}"/>
    <cellStyle name="InputCells12 2 2 3 2 3 9" xfId="37799" xr:uid="{00000000-0005-0000-0000-0000C66A0000}"/>
    <cellStyle name="InputCells12 2 2 3 2 4" xfId="6314" xr:uid="{00000000-0005-0000-0000-0000C76A0000}"/>
    <cellStyle name="InputCells12 2 2 3 2 4 10" xfId="43292" xr:uid="{00000000-0005-0000-0000-0000C86A0000}"/>
    <cellStyle name="InputCells12 2 2 3 2 4 2" xfId="11843" xr:uid="{00000000-0005-0000-0000-0000C96A0000}"/>
    <cellStyle name="InputCells12 2 2 3 2 4 3" xfId="15747" xr:uid="{00000000-0005-0000-0000-0000CA6A0000}"/>
    <cellStyle name="InputCells12 2 2 3 2 4 4" xfId="19841" xr:uid="{00000000-0005-0000-0000-0000CB6A0000}"/>
    <cellStyle name="InputCells12 2 2 3 2 4 5" xfId="23768" xr:uid="{00000000-0005-0000-0000-0000CC6A0000}"/>
    <cellStyle name="InputCells12 2 2 3 2 4 6" xfId="27795" xr:uid="{00000000-0005-0000-0000-0000CD6A0000}"/>
    <cellStyle name="InputCells12 2 2 3 2 4 7" xfId="31780" xr:uid="{00000000-0005-0000-0000-0000CE6A0000}"/>
    <cellStyle name="InputCells12 2 2 3 2 4 8" xfId="35613" xr:uid="{00000000-0005-0000-0000-0000CF6A0000}"/>
    <cellStyle name="InputCells12 2 2 3 2 4 9" xfId="39502" xr:uid="{00000000-0005-0000-0000-0000D06A0000}"/>
    <cellStyle name="InputCells12 2 2 3 2 5" xfId="8467" xr:uid="{00000000-0005-0000-0000-0000D16A0000}"/>
    <cellStyle name="InputCells12 2 2 3 2 6" xfId="12383" xr:uid="{00000000-0005-0000-0000-0000D26A0000}"/>
    <cellStyle name="InputCells12 2 2 3 2 7" xfId="16476" xr:uid="{00000000-0005-0000-0000-0000D36A0000}"/>
    <cellStyle name="InputCells12 2 2 3 2 8" xfId="20419" xr:uid="{00000000-0005-0000-0000-0000D46A0000}"/>
    <cellStyle name="InputCells12 2 2 3 2 9" xfId="24437" xr:uid="{00000000-0005-0000-0000-0000D56A0000}"/>
    <cellStyle name="InputCells12 2 2 3 3" xfId="3213" xr:uid="{00000000-0005-0000-0000-0000D66A0000}"/>
    <cellStyle name="InputCells12 2 2 3 3 10" xfId="32545" xr:uid="{00000000-0005-0000-0000-0000D76A0000}"/>
    <cellStyle name="InputCells12 2 2 3 3 11" xfId="36452" xr:uid="{00000000-0005-0000-0000-0000D86A0000}"/>
    <cellStyle name="InputCells12 2 2 3 3 12" xfId="40242" xr:uid="{00000000-0005-0000-0000-0000D96A0000}"/>
    <cellStyle name="InputCells12 2 2 3 3 2" xfId="5514" xr:uid="{00000000-0005-0000-0000-0000DA6A0000}"/>
    <cellStyle name="InputCells12 2 2 3 3 2 10" xfId="42498" xr:uid="{00000000-0005-0000-0000-0000DB6A0000}"/>
    <cellStyle name="InputCells12 2 2 3 3 2 2" xfId="11042" xr:uid="{00000000-0005-0000-0000-0000DC6A0000}"/>
    <cellStyle name="InputCells12 2 2 3 3 2 3" xfId="14949" xr:uid="{00000000-0005-0000-0000-0000DD6A0000}"/>
    <cellStyle name="InputCells12 2 2 3 3 2 4" xfId="19041" xr:uid="{00000000-0005-0000-0000-0000DE6A0000}"/>
    <cellStyle name="InputCells12 2 2 3 3 2 5" xfId="22971" xr:uid="{00000000-0005-0000-0000-0000DF6A0000}"/>
    <cellStyle name="InputCells12 2 2 3 3 2 6" xfId="26997" xr:uid="{00000000-0005-0000-0000-0000E06A0000}"/>
    <cellStyle name="InputCells12 2 2 3 3 2 7" xfId="30986" xr:uid="{00000000-0005-0000-0000-0000E16A0000}"/>
    <cellStyle name="InputCells12 2 2 3 3 2 8" xfId="34817" xr:uid="{00000000-0005-0000-0000-0000E26A0000}"/>
    <cellStyle name="InputCells12 2 2 3 3 2 9" xfId="38708" xr:uid="{00000000-0005-0000-0000-0000E36A0000}"/>
    <cellStyle name="InputCells12 2 2 3 3 3" xfId="4886" xr:uid="{00000000-0005-0000-0000-0000E46A0000}"/>
    <cellStyle name="InputCells12 2 2 3 3 3 10" xfId="41870" xr:uid="{00000000-0005-0000-0000-0000E56A0000}"/>
    <cellStyle name="InputCells12 2 2 3 3 3 2" xfId="10414" xr:uid="{00000000-0005-0000-0000-0000E66A0000}"/>
    <cellStyle name="InputCells12 2 2 3 3 3 3" xfId="14321" xr:uid="{00000000-0005-0000-0000-0000E76A0000}"/>
    <cellStyle name="InputCells12 2 2 3 3 3 4" xfId="18413" xr:uid="{00000000-0005-0000-0000-0000E86A0000}"/>
    <cellStyle name="InputCells12 2 2 3 3 3 5" xfId="22343" xr:uid="{00000000-0005-0000-0000-0000E96A0000}"/>
    <cellStyle name="InputCells12 2 2 3 3 3 6" xfId="26369" xr:uid="{00000000-0005-0000-0000-0000EA6A0000}"/>
    <cellStyle name="InputCells12 2 2 3 3 3 7" xfId="30358" xr:uid="{00000000-0005-0000-0000-0000EB6A0000}"/>
    <cellStyle name="InputCells12 2 2 3 3 3 8" xfId="34189" xr:uid="{00000000-0005-0000-0000-0000EC6A0000}"/>
    <cellStyle name="InputCells12 2 2 3 3 3 9" xfId="38080" xr:uid="{00000000-0005-0000-0000-0000ED6A0000}"/>
    <cellStyle name="InputCells12 2 2 3 3 4" xfId="8748" xr:uid="{00000000-0005-0000-0000-0000EE6A0000}"/>
    <cellStyle name="InputCells12 2 2 3 3 5" xfId="12664" xr:uid="{00000000-0005-0000-0000-0000EF6A0000}"/>
    <cellStyle name="InputCells12 2 2 3 3 6" xfId="16757" xr:uid="{00000000-0005-0000-0000-0000F06A0000}"/>
    <cellStyle name="InputCells12 2 2 3 3 7" xfId="20700" xr:uid="{00000000-0005-0000-0000-0000F16A0000}"/>
    <cellStyle name="InputCells12 2 2 3 3 8" xfId="24718" xr:uid="{00000000-0005-0000-0000-0000F26A0000}"/>
    <cellStyle name="InputCells12 2 2 3 3 9" xfId="28722" xr:uid="{00000000-0005-0000-0000-0000F36A0000}"/>
    <cellStyle name="InputCells12 2 2 3 4" xfId="3877" xr:uid="{00000000-0005-0000-0000-0000F46A0000}"/>
    <cellStyle name="InputCells12 2 2 3 4 10" xfId="40861" xr:uid="{00000000-0005-0000-0000-0000F56A0000}"/>
    <cellStyle name="InputCells12 2 2 3 4 2" xfId="9405" xr:uid="{00000000-0005-0000-0000-0000F66A0000}"/>
    <cellStyle name="InputCells12 2 2 3 4 3" xfId="13312" xr:uid="{00000000-0005-0000-0000-0000F76A0000}"/>
    <cellStyle name="InputCells12 2 2 3 4 4" xfId="17404" xr:uid="{00000000-0005-0000-0000-0000F86A0000}"/>
    <cellStyle name="InputCells12 2 2 3 4 5" xfId="21334" xr:uid="{00000000-0005-0000-0000-0000F96A0000}"/>
    <cellStyle name="InputCells12 2 2 3 4 6" xfId="25360" xr:uid="{00000000-0005-0000-0000-0000FA6A0000}"/>
    <cellStyle name="InputCells12 2 2 3 4 7" xfId="29349" xr:uid="{00000000-0005-0000-0000-0000FB6A0000}"/>
    <cellStyle name="InputCells12 2 2 3 4 8" xfId="33180" xr:uid="{00000000-0005-0000-0000-0000FC6A0000}"/>
    <cellStyle name="InputCells12 2 2 3 4 9" xfId="37071" xr:uid="{00000000-0005-0000-0000-0000FD6A0000}"/>
    <cellStyle name="InputCells12 2 2 3 5" xfId="5859" xr:uid="{00000000-0005-0000-0000-0000FE6A0000}"/>
    <cellStyle name="InputCells12 2 2 3 5 10" xfId="42841" xr:uid="{00000000-0005-0000-0000-0000FF6A0000}"/>
    <cellStyle name="InputCells12 2 2 3 5 2" xfId="11387" xr:uid="{00000000-0005-0000-0000-0000006B0000}"/>
    <cellStyle name="InputCells12 2 2 3 5 3" xfId="15292" xr:uid="{00000000-0005-0000-0000-0000016B0000}"/>
    <cellStyle name="InputCells12 2 2 3 5 4" xfId="19386" xr:uid="{00000000-0005-0000-0000-0000026B0000}"/>
    <cellStyle name="InputCells12 2 2 3 5 5" xfId="23314" xr:uid="{00000000-0005-0000-0000-0000036B0000}"/>
    <cellStyle name="InputCells12 2 2 3 5 6" xfId="27340" xr:uid="{00000000-0005-0000-0000-0000046B0000}"/>
    <cellStyle name="InputCells12 2 2 3 5 7" xfId="31329" xr:uid="{00000000-0005-0000-0000-0000056B0000}"/>
    <cellStyle name="InputCells12 2 2 3 5 8" xfId="35160" xr:uid="{00000000-0005-0000-0000-0000066B0000}"/>
    <cellStyle name="InputCells12 2 2 3 5 9" xfId="39051" xr:uid="{00000000-0005-0000-0000-0000076B0000}"/>
    <cellStyle name="InputCells12 2 2 3 6" xfId="6911" xr:uid="{00000000-0005-0000-0000-0000086B0000}"/>
    <cellStyle name="InputCells12 2 2 3 7" xfId="7708" xr:uid="{00000000-0005-0000-0000-0000096B0000}"/>
    <cellStyle name="InputCells12 2 2 3 8" xfId="9094" xr:uid="{00000000-0005-0000-0000-00000A6B0000}"/>
    <cellStyle name="InputCells12 2 2 3 9" xfId="12064" xr:uid="{00000000-0005-0000-0000-00000B6B0000}"/>
    <cellStyle name="InputCells12 2 2 4" xfId="2929" xr:uid="{00000000-0005-0000-0000-00000C6B0000}"/>
    <cellStyle name="InputCells12 2 2 4 10" xfId="28438" xr:uid="{00000000-0005-0000-0000-00000D6B0000}"/>
    <cellStyle name="InputCells12 2 2 4 11" xfId="32261" xr:uid="{00000000-0005-0000-0000-00000E6B0000}"/>
    <cellStyle name="InputCells12 2 2 4 12" xfId="36168" xr:uid="{00000000-0005-0000-0000-00000F6B0000}"/>
    <cellStyle name="InputCells12 2 2 4 13" xfId="39958" xr:uid="{00000000-0005-0000-0000-0000106B0000}"/>
    <cellStyle name="InputCells12 2 2 4 2" xfId="5230" xr:uid="{00000000-0005-0000-0000-0000116B0000}"/>
    <cellStyle name="InputCells12 2 2 4 2 10" xfId="42214" xr:uid="{00000000-0005-0000-0000-0000126B0000}"/>
    <cellStyle name="InputCells12 2 2 4 2 2" xfId="10758" xr:uid="{00000000-0005-0000-0000-0000136B0000}"/>
    <cellStyle name="InputCells12 2 2 4 2 3" xfId="14665" xr:uid="{00000000-0005-0000-0000-0000146B0000}"/>
    <cellStyle name="InputCells12 2 2 4 2 4" xfId="18757" xr:uid="{00000000-0005-0000-0000-0000156B0000}"/>
    <cellStyle name="InputCells12 2 2 4 2 5" xfId="22687" xr:uid="{00000000-0005-0000-0000-0000166B0000}"/>
    <cellStyle name="InputCells12 2 2 4 2 6" xfId="26713" xr:uid="{00000000-0005-0000-0000-0000176B0000}"/>
    <cellStyle name="InputCells12 2 2 4 2 7" xfId="30702" xr:uid="{00000000-0005-0000-0000-0000186B0000}"/>
    <cellStyle name="InputCells12 2 2 4 2 8" xfId="34533" xr:uid="{00000000-0005-0000-0000-0000196B0000}"/>
    <cellStyle name="InputCells12 2 2 4 2 9" xfId="38424" xr:uid="{00000000-0005-0000-0000-00001A6B0000}"/>
    <cellStyle name="InputCells12 2 2 4 3" xfId="4602" xr:uid="{00000000-0005-0000-0000-00001B6B0000}"/>
    <cellStyle name="InputCells12 2 2 4 3 10" xfId="41586" xr:uid="{00000000-0005-0000-0000-00001C6B0000}"/>
    <cellStyle name="InputCells12 2 2 4 3 2" xfId="10130" xr:uid="{00000000-0005-0000-0000-00001D6B0000}"/>
    <cellStyle name="InputCells12 2 2 4 3 3" xfId="14037" xr:uid="{00000000-0005-0000-0000-00001E6B0000}"/>
    <cellStyle name="InputCells12 2 2 4 3 4" xfId="18129" xr:uid="{00000000-0005-0000-0000-00001F6B0000}"/>
    <cellStyle name="InputCells12 2 2 4 3 5" xfId="22059" xr:uid="{00000000-0005-0000-0000-0000206B0000}"/>
    <cellStyle name="InputCells12 2 2 4 3 6" xfId="26085" xr:uid="{00000000-0005-0000-0000-0000216B0000}"/>
    <cellStyle name="InputCells12 2 2 4 3 7" xfId="30074" xr:uid="{00000000-0005-0000-0000-0000226B0000}"/>
    <cellStyle name="InputCells12 2 2 4 3 8" xfId="33905" xr:uid="{00000000-0005-0000-0000-0000236B0000}"/>
    <cellStyle name="InputCells12 2 2 4 3 9" xfId="37796" xr:uid="{00000000-0005-0000-0000-0000246B0000}"/>
    <cellStyle name="InputCells12 2 2 4 4" xfId="6311" xr:uid="{00000000-0005-0000-0000-0000256B0000}"/>
    <cellStyle name="InputCells12 2 2 4 4 10" xfId="43289" xr:uid="{00000000-0005-0000-0000-0000266B0000}"/>
    <cellStyle name="InputCells12 2 2 4 4 2" xfId="11840" xr:uid="{00000000-0005-0000-0000-0000276B0000}"/>
    <cellStyle name="InputCells12 2 2 4 4 3" xfId="15744" xr:uid="{00000000-0005-0000-0000-0000286B0000}"/>
    <cellStyle name="InputCells12 2 2 4 4 4" xfId="19838" xr:uid="{00000000-0005-0000-0000-0000296B0000}"/>
    <cellStyle name="InputCells12 2 2 4 4 5" xfId="23765" xr:uid="{00000000-0005-0000-0000-00002A6B0000}"/>
    <cellStyle name="InputCells12 2 2 4 4 6" xfId="27792" xr:uid="{00000000-0005-0000-0000-00002B6B0000}"/>
    <cellStyle name="InputCells12 2 2 4 4 7" xfId="31777" xr:uid="{00000000-0005-0000-0000-00002C6B0000}"/>
    <cellStyle name="InputCells12 2 2 4 4 8" xfId="35610" xr:uid="{00000000-0005-0000-0000-00002D6B0000}"/>
    <cellStyle name="InputCells12 2 2 4 4 9" xfId="39499" xr:uid="{00000000-0005-0000-0000-00002E6B0000}"/>
    <cellStyle name="InputCells12 2 2 4 5" xfId="8464" xr:uid="{00000000-0005-0000-0000-00002F6B0000}"/>
    <cellStyle name="InputCells12 2 2 4 6" xfId="12380" xr:uid="{00000000-0005-0000-0000-0000306B0000}"/>
    <cellStyle name="InputCells12 2 2 4 7" xfId="16473" xr:uid="{00000000-0005-0000-0000-0000316B0000}"/>
    <cellStyle name="InputCells12 2 2 4 8" xfId="20416" xr:uid="{00000000-0005-0000-0000-0000326B0000}"/>
    <cellStyle name="InputCells12 2 2 4 9" xfId="24434" xr:uid="{00000000-0005-0000-0000-0000336B0000}"/>
    <cellStyle name="InputCells12 2 2 5" xfId="3210" xr:uid="{00000000-0005-0000-0000-0000346B0000}"/>
    <cellStyle name="InputCells12 2 2 5 10" xfId="32542" xr:uid="{00000000-0005-0000-0000-0000356B0000}"/>
    <cellStyle name="InputCells12 2 2 5 11" xfId="36449" xr:uid="{00000000-0005-0000-0000-0000366B0000}"/>
    <cellStyle name="InputCells12 2 2 5 12" xfId="40239" xr:uid="{00000000-0005-0000-0000-0000376B0000}"/>
    <cellStyle name="InputCells12 2 2 5 2" xfId="5511" xr:uid="{00000000-0005-0000-0000-0000386B0000}"/>
    <cellStyle name="InputCells12 2 2 5 2 10" xfId="42495" xr:uid="{00000000-0005-0000-0000-0000396B0000}"/>
    <cellStyle name="InputCells12 2 2 5 2 2" xfId="11039" xr:uid="{00000000-0005-0000-0000-00003A6B0000}"/>
    <cellStyle name="InputCells12 2 2 5 2 3" xfId="14946" xr:uid="{00000000-0005-0000-0000-00003B6B0000}"/>
    <cellStyle name="InputCells12 2 2 5 2 4" xfId="19038" xr:uid="{00000000-0005-0000-0000-00003C6B0000}"/>
    <cellStyle name="InputCells12 2 2 5 2 5" xfId="22968" xr:uid="{00000000-0005-0000-0000-00003D6B0000}"/>
    <cellStyle name="InputCells12 2 2 5 2 6" xfId="26994" xr:uid="{00000000-0005-0000-0000-00003E6B0000}"/>
    <cellStyle name="InputCells12 2 2 5 2 7" xfId="30983" xr:uid="{00000000-0005-0000-0000-00003F6B0000}"/>
    <cellStyle name="InputCells12 2 2 5 2 8" xfId="34814" xr:uid="{00000000-0005-0000-0000-0000406B0000}"/>
    <cellStyle name="InputCells12 2 2 5 2 9" xfId="38705" xr:uid="{00000000-0005-0000-0000-0000416B0000}"/>
    <cellStyle name="InputCells12 2 2 5 3" xfId="4883" xr:uid="{00000000-0005-0000-0000-0000426B0000}"/>
    <cellStyle name="InputCells12 2 2 5 3 10" xfId="41867" xr:uid="{00000000-0005-0000-0000-0000436B0000}"/>
    <cellStyle name="InputCells12 2 2 5 3 2" xfId="10411" xr:uid="{00000000-0005-0000-0000-0000446B0000}"/>
    <cellStyle name="InputCells12 2 2 5 3 3" xfId="14318" xr:uid="{00000000-0005-0000-0000-0000456B0000}"/>
    <cellStyle name="InputCells12 2 2 5 3 4" xfId="18410" xr:uid="{00000000-0005-0000-0000-0000466B0000}"/>
    <cellStyle name="InputCells12 2 2 5 3 5" xfId="22340" xr:uid="{00000000-0005-0000-0000-0000476B0000}"/>
    <cellStyle name="InputCells12 2 2 5 3 6" xfId="26366" xr:uid="{00000000-0005-0000-0000-0000486B0000}"/>
    <cellStyle name="InputCells12 2 2 5 3 7" xfId="30355" xr:uid="{00000000-0005-0000-0000-0000496B0000}"/>
    <cellStyle name="InputCells12 2 2 5 3 8" xfId="34186" xr:uid="{00000000-0005-0000-0000-00004A6B0000}"/>
    <cellStyle name="InputCells12 2 2 5 3 9" xfId="38077" xr:uid="{00000000-0005-0000-0000-00004B6B0000}"/>
    <cellStyle name="InputCells12 2 2 5 4" xfId="8745" xr:uid="{00000000-0005-0000-0000-00004C6B0000}"/>
    <cellStyle name="InputCells12 2 2 5 5" xfId="12661" xr:uid="{00000000-0005-0000-0000-00004D6B0000}"/>
    <cellStyle name="InputCells12 2 2 5 6" xfId="16754" xr:uid="{00000000-0005-0000-0000-00004E6B0000}"/>
    <cellStyle name="InputCells12 2 2 5 7" xfId="20697" xr:uid="{00000000-0005-0000-0000-00004F6B0000}"/>
    <cellStyle name="InputCells12 2 2 5 8" xfId="24715" xr:uid="{00000000-0005-0000-0000-0000506B0000}"/>
    <cellStyle name="InputCells12 2 2 5 9" xfId="28719" xr:uid="{00000000-0005-0000-0000-0000516B0000}"/>
    <cellStyle name="InputCells12 2 2 6" xfId="3874" xr:uid="{00000000-0005-0000-0000-0000526B0000}"/>
    <cellStyle name="InputCells12 2 2 6 10" xfId="40858" xr:uid="{00000000-0005-0000-0000-0000536B0000}"/>
    <cellStyle name="InputCells12 2 2 6 2" xfId="9402" xr:uid="{00000000-0005-0000-0000-0000546B0000}"/>
    <cellStyle name="InputCells12 2 2 6 3" xfId="13309" xr:uid="{00000000-0005-0000-0000-0000556B0000}"/>
    <cellStyle name="InputCells12 2 2 6 4" xfId="17401" xr:uid="{00000000-0005-0000-0000-0000566B0000}"/>
    <cellStyle name="InputCells12 2 2 6 5" xfId="21331" xr:uid="{00000000-0005-0000-0000-0000576B0000}"/>
    <cellStyle name="InputCells12 2 2 6 6" xfId="25357" xr:uid="{00000000-0005-0000-0000-0000586B0000}"/>
    <cellStyle name="InputCells12 2 2 6 7" xfId="29346" xr:uid="{00000000-0005-0000-0000-0000596B0000}"/>
    <cellStyle name="InputCells12 2 2 6 8" xfId="33177" xr:uid="{00000000-0005-0000-0000-00005A6B0000}"/>
    <cellStyle name="InputCells12 2 2 6 9" xfId="37068" xr:uid="{00000000-0005-0000-0000-00005B6B0000}"/>
    <cellStyle name="InputCells12 2 2 7" xfId="5856" xr:uid="{00000000-0005-0000-0000-00005C6B0000}"/>
    <cellStyle name="InputCells12 2 2 7 10" xfId="42838" xr:uid="{00000000-0005-0000-0000-00005D6B0000}"/>
    <cellStyle name="InputCells12 2 2 7 2" xfId="11384" xr:uid="{00000000-0005-0000-0000-00005E6B0000}"/>
    <cellStyle name="InputCells12 2 2 7 3" xfId="15289" xr:uid="{00000000-0005-0000-0000-00005F6B0000}"/>
    <cellStyle name="InputCells12 2 2 7 4" xfId="19383" xr:uid="{00000000-0005-0000-0000-0000606B0000}"/>
    <cellStyle name="InputCells12 2 2 7 5" xfId="23311" xr:uid="{00000000-0005-0000-0000-0000616B0000}"/>
    <cellStyle name="InputCells12 2 2 7 6" xfId="27337" xr:uid="{00000000-0005-0000-0000-0000626B0000}"/>
    <cellStyle name="InputCells12 2 2 7 7" xfId="31326" xr:uid="{00000000-0005-0000-0000-0000636B0000}"/>
    <cellStyle name="InputCells12 2 2 7 8" xfId="35157" xr:uid="{00000000-0005-0000-0000-0000646B0000}"/>
    <cellStyle name="InputCells12 2 2 7 9" xfId="39048" xr:uid="{00000000-0005-0000-0000-0000656B0000}"/>
    <cellStyle name="InputCells12 2 2 8" xfId="6908" xr:uid="{00000000-0005-0000-0000-0000666B0000}"/>
    <cellStyle name="InputCells12 2 2 9" xfId="7711" xr:uid="{00000000-0005-0000-0000-0000676B0000}"/>
    <cellStyle name="InputCells12 2 3" xfId="508" xr:uid="{00000000-0005-0000-0000-0000686B0000}"/>
    <cellStyle name="InputCells12 2 3 10" xfId="7707" xr:uid="{00000000-0005-0000-0000-0000696B0000}"/>
    <cellStyle name="InputCells12 2 3 11" xfId="7281" xr:uid="{00000000-0005-0000-0000-00006A6B0000}"/>
    <cellStyle name="InputCells12 2 3 12" xfId="7422" xr:uid="{00000000-0005-0000-0000-00006B6B0000}"/>
    <cellStyle name="InputCells12 2 3 13" xfId="6785" xr:uid="{00000000-0005-0000-0000-00006C6B0000}"/>
    <cellStyle name="InputCells12 2 3 14" xfId="7583" xr:uid="{00000000-0005-0000-0000-00006D6B0000}"/>
    <cellStyle name="InputCells12 2 3 15" xfId="7018" xr:uid="{00000000-0005-0000-0000-00006E6B0000}"/>
    <cellStyle name="InputCells12 2 3 16" xfId="20103" xr:uid="{00000000-0005-0000-0000-00006F6B0000}"/>
    <cellStyle name="InputCells12 2 3 17" xfId="6827" xr:uid="{00000000-0005-0000-0000-0000706B0000}"/>
    <cellStyle name="InputCells12 2 3 2" xfId="509" xr:uid="{00000000-0005-0000-0000-0000716B0000}"/>
    <cellStyle name="InputCells12 2 3 2 10" xfId="7382" xr:uid="{00000000-0005-0000-0000-0000726B0000}"/>
    <cellStyle name="InputCells12 2 3 2 11" xfId="6786" xr:uid="{00000000-0005-0000-0000-0000736B0000}"/>
    <cellStyle name="InputCells12 2 3 2 12" xfId="7615" xr:uid="{00000000-0005-0000-0000-0000746B0000}"/>
    <cellStyle name="InputCells12 2 3 2 13" xfId="7187" xr:uid="{00000000-0005-0000-0000-0000756B0000}"/>
    <cellStyle name="InputCells12 2 3 2 14" xfId="20104" xr:uid="{00000000-0005-0000-0000-0000766B0000}"/>
    <cellStyle name="InputCells12 2 3 2 15" xfId="6808" xr:uid="{00000000-0005-0000-0000-0000776B0000}"/>
    <cellStyle name="InputCells12 2 3 2 2" xfId="510" xr:uid="{00000000-0005-0000-0000-0000786B0000}"/>
    <cellStyle name="InputCells12 2 3 2 2 10" xfId="6787" xr:uid="{00000000-0005-0000-0000-0000796B0000}"/>
    <cellStyle name="InputCells12 2 3 2 2 11" xfId="7582" xr:uid="{00000000-0005-0000-0000-00007A6B0000}"/>
    <cellStyle name="InputCells12 2 3 2 2 12" xfId="7019" xr:uid="{00000000-0005-0000-0000-00007B6B0000}"/>
    <cellStyle name="InputCells12 2 3 2 2 13" xfId="20105" xr:uid="{00000000-0005-0000-0000-00007C6B0000}"/>
    <cellStyle name="InputCells12 2 3 2 2 14" xfId="7267" xr:uid="{00000000-0005-0000-0000-00007D6B0000}"/>
    <cellStyle name="InputCells12 2 3 2 2 2" xfId="2935" xr:uid="{00000000-0005-0000-0000-00007E6B0000}"/>
    <cellStyle name="InputCells12 2 3 2 2 2 10" xfId="28444" xr:uid="{00000000-0005-0000-0000-00007F6B0000}"/>
    <cellStyle name="InputCells12 2 3 2 2 2 11" xfId="32267" xr:uid="{00000000-0005-0000-0000-0000806B0000}"/>
    <cellStyle name="InputCells12 2 3 2 2 2 12" xfId="36174" xr:uid="{00000000-0005-0000-0000-0000816B0000}"/>
    <cellStyle name="InputCells12 2 3 2 2 2 13" xfId="39964" xr:uid="{00000000-0005-0000-0000-0000826B0000}"/>
    <cellStyle name="InputCells12 2 3 2 2 2 2" xfId="5236" xr:uid="{00000000-0005-0000-0000-0000836B0000}"/>
    <cellStyle name="InputCells12 2 3 2 2 2 2 10" xfId="42220" xr:uid="{00000000-0005-0000-0000-0000846B0000}"/>
    <cellStyle name="InputCells12 2 3 2 2 2 2 2" xfId="10764" xr:uid="{00000000-0005-0000-0000-0000856B0000}"/>
    <cellStyle name="InputCells12 2 3 2 2 2 2 3" xfId="14671" xr:uid="{00000000-0005-0000-0000-0000866B0000}"/>
    <cellStyle name="InputCells12 2 3 2 2 2 2 4" xfId="18763" xr:uid="{00000000-0005-0000-0000-0000876B0000}"/>
    <cellStyle name="InputCells12 2 3 2 2 2 2 5" xfId="22693" xr:uid="{00000000-0005-0000-0000-0000886B0000}"/>
    <cellStyle name="InputCells12 2 3 2 2 2 2 6" xfId="26719" xr:uid="{00000000-0005-0000-0000-0000896B0000}"/>
    <cellStyle name="InputCells12 2 3 2 2 2 2 7" xfId="30708" xr:uid="{00000000-0005-0000-0000-00008A6B0000}"/>
    <cellStyle name="InputCells12 2 3 2 2 2 2 8" xfId="34539" xr:uid="{00000000-0005-0000-0000-00008B6B0000}"/>
    <cellStyle name="InputCells12 2 3 2 2 2 2 9" xfId="38430" xr:uid="{00000000-0005-0000-0000-00008C6B0000}"/>
    <cellStyle name="InputCells12 2 3 2 2 2 3" xfId="4608" xr:uid="{00000000-0005-0000-0000-00008D6B0000}"/>
    <cellStyle name="InputCells12 2 3 2 2 2 3 10" xfId="41592" xr:uid="{00000000-0005-0000-0000-00008E6B0000}"/>
    <cellStyle name="InputCells12 2 3 2 2 2 3 2" xfId="10136" xr:uid="{00000000-0005-0000-0000-00008F6B0000}"/>
    <cellStyle name="InputCells12 2 3 2 2 2 3 3" xfId="14043" xr:uid="{00000000-0005-0000-0000-0000906B0000}"/>
    <cellStyle name="InputCells12 2 3 2 2 2 3 4" xfId="18135" xr:uid="{00000000-0005-0000-0000-0000916B0000}"/>
    <cellStyle name="InputCells12 2 3 2 2 2 3 5" xfId="22065" xr:uid="{00000000-0005-0000-0000-0000926B0000}"/>
    <cellStyle name="InputCells12 2 3 2 2 2 3 6" xfId="26091" xr:uid="{00000000-0005-0000-0000-0000936B0000}"/>
    <cellStyle name="InputCells12 2 3 2 2 2 3 7" xfId="30080" xr:uid="{00000000-0005-0000-0000-0000946B0000}"/>
    <cellStyle name="InputCells12 2 3 2 2 2 3 8" xfId="33911" xr:uid="{00000000-0005-0000-0000-0000956B0000}"/>
    <cellStyle name="InputCells12 2 3 2 2 2 3 9" xfId="37802" xr:uid="{00000000-0005-0000-0000-0000966B0000}"/>
    <cellStyle name="InputCells12 2 3 2 2 2 4" xfId="6317" xr:uid="{00000000-0005-0000-0000-0000976B0000}"/>
    <cellStyle name="InputCells12 2 3 2 2 2 4 10" xfId="43295" xr:uid="{00000000-0005-0000-0000-0000986B0000}"/>
    <cellStyle name="InputCells12 2 3 2 2 2 4 2" xfId="11846" xr:uid="{00000000-0005-0000-0000-0000996B0000}"/>
    <cellStyle name="InputCells12 2 3 2 2 2 4 3" xfId="15750" xr:uid="{00000000-0005-0000-0000-00009A6B0000}"/>
    <cellStyle name="InputCells12 2 3 2 2 2 4 4" xfId="19844" xr:uid="{00000000-0005-0000-0000-00009B6B0000}"/>
    <cellStyle name="InputCells12 2 3 2 2 2 4 5" xfId="23771" xr:uid="{00000000-0005-0000-0000-00009C6B0000}"/>
    <cellStyle name="InputCells12 2 3 2 2 2 4 6" xfId="27798" xr:uid="{00000000-0005-0000-0000-00009D6B0000}"/>
    <cellStyle name="InputCells12 2 3 2 2 2 4 7" xfId="31783" xr:uid="{00000000-0005-0000-0000-00009E6B0000}"/>
    <cellStyle name="InputCells12 2 3 2 2 2 4 8" xfId="35616" xr:uid="{00000000-0005-0000-0000-00009F6B0000}"/>
    <cellStyle name="InputCells12 2 3 2 2 2 4 9" xfId="39505" xr:uid="{00000000-0005-0000-0000-0000A06B0000}"/>
    <cellStyle name="InputCells12 2 3 2 2 2 5" xfId="8470" xr:uid="{00000000-0005-0000-0000-0000A16B0000}"/>
    <cellStyle name="InputCells12 2 3 2 2 2 6" xfId="12386" xr:uid="{00000000-0005-0000-0000-0000A26B0000}"/>
    <cellStyle name="InputCells12 2 3 2 2 2 7" xfId="16479" xr:uid="{00000000-0005-0000-0000-0000A36B0000}"/>
    <cellStyle name="InputCells12 2 3 2 2 2 8" xfId="20422" xr:uid="{00000000-0005-0000-0000-0000A46B0000}"/>
    <cellStyle name="InputCells12 2 3 2 2 2 9" xfId="24440" xr:uid="{00000000-0005-0000-0000-0000A56B0000}"/>
    <cellStyle name="InputCells12 2 3 2 2 3" xfId="3216" xr:uid="{00000000-0005-0000-0000-0000A66B0000}"/>
    <cellStyle name="InputCells12 2 3 2 2 3 10" xfId="32548" xr:uid="{00000000-0005-0000-0000-0000A76B0000}"/>
    <cellStyle name="InputCells12 2 3 2 2 3 11" xfId="36455" xr:uid="{00000000-0005-0000-0000-0000A86B0000}"/>
    <cellStyle name="InputCells12 2 3 2 2 3 12" xfId="40245" xr:uid="{00000000-0005-0000-0000-0000A96B0000}"/>
    <cellStyle name="InputCells12 2 3 2 2 3 2" xfId="5517" xr:uid="{00000000-0005-0000-0000-0000AA6B0000}"/>
    <cellStyle name="InputCells12 2 3 2 2 3 2 10" xfId="42501" xr:uid="{00000000-0005-0000-0000-0000AB6B0000}"/>
    <cellStyle name="InputCells12 2 3 2 2 3 2 2" xfId="11045" xr:uid="{00000000-0005-0000-0000-0000AC6B0000}"/>
    <cellStyle name="InputCells12 2 3 2 2 3 2 3" xfId="14952" xr:uid="{00000000-0005-0000-0000-0000AD6B0000}"/>
    <cellStyle name="InputCells12 2 3 2 2 3 2 4" xfId="19044" xr:uid="{00000000-0005-0000-0000-0000AE6B0000}"/>
    <cellStyle name="InputCells12 2 3 2 2 3 2 5" xfId="22974" xr:uid="{00000000-0005-0000-0000-0000AF6B0000}"/>
    <cellStyle name="InputCells12 2 3 2 2 3 2 6" xfId="27000" xr:uid="{00000000-0005-0000-0000-0000B06B0000}"/>
    <cellStyle name="InputCells12 2 3 2 2 3 2 7" xfId="30989" xr:uid="{00000000-0005-0000-0000-0000B16B0000}"/>
    <cellStyle name="InputCells12 2 3 2 2 3 2 8" xfId="34820" xr:uid="{00000000-0005-0000-0000-0000B26B0000}"/>
    <cellStyle name="InputCells12 2 3 2 2 3 2 9" xfId="38711" xr:uid="{00000000-0005-0000-0000-0000B36B0000}"/>
    <cellStyle name="InputCells12 2 3 2 2 3 3" xfId="4889" xr:uid="{00000000-0005-0000-0000-0000B46B0000}"/>
    <cellStyle name="InputCells12 2 3 2 2 3 3 10" xfId="41873" xr:uid="{00000000-0005-0000-0000-0000B56B0000}"/>
    <cellStyle name="InputCells12 2 3 2 2 3 3 2" xfId="10417" xr:uid="{00000000-0005-0000-0000-0000B66B0000}"/>
    <cellStyle name="InputCells12 2 3 2 2 3 3 3" xfId="14324" xr:uid="{00000000-0005-0000-0000-0000B76B0000}"/>
    <cellStyle name="InputCells12 2 3 2 2 3 3 4" xfId="18416" xr:uid="{00000000-0005-0000-0000-0000B86B0000}"/>
    <cellStyle name="InputCells12 2 3 2 2 3 3 5" xfId="22346" xr:uid="{00000000-0005-0000-0000-0000B96B0000}"/>
    <cellStyle name="InputCells12 2 3 2 2 3 3 6" xfId="26372" xr:uid="{00000000-0005-0000-0000-0000BA6B0000}"/>
    <cellStyle name="InputCells12 2 3 2 2 3 3 7" xfId="30361" xr:uid="{00000000-0005-0000-0000-0000BB6B0000}"/>
    <cellStyle name="InputCells12 2 3 2 2 3 3 8" xfId="34192" xr:uid="{00000000-0005-0000-0000-0000BC6B0000}"/>
    <cellStyle name="InputCells12 2 3 2 2 3 3 9" xfId="38083" xr:uid="{00000000-0005-0000-0000-0000BD6B0000}"/>
    <cellStyle name="InputCells12 2 3 2 2 3 4" xfId="8751" xr:uid="{00000000-0005-0000-0000-0000BE6B0000}"/>
    <cellStyle name="InputCells12 2 3 2 2 3 5" xfId="12667" xr:uid="{00000000-0005-0000-0000-0000BF6B0000}"/>
    <cellStyle name="InputCells12 2 3 2 2 3 6" xfId="16760" xr:uid="{00000000-0005-0000-0000-0000C06B0000}"/>
    <cellStyle name="InputCells12 2 3 2 2 3 7" xfId="20703" xr:uid="{00000000-0005-0000-0000-0000C16B0000}"/>
    <cellStyle name="InputCells12 2 3 2 2 3 8" xfId="24721" xr:uid="{00000000-0005-0000-0000-0000C26B0000}"/>
    <cellStyle name="InputCells12 2 3 2 2 3 9" xfId="28725" xr:uid="{00000000-0005-0000-0000-0000C36B0000}"/>
    <cellStyle name="InputCells12 2 3 2 2 4" xfId="3880" xr:uid="{00000000-0005-0000-0000-0000C46B0000}"/>
    <cellStyle name="InputCells12 2 3 2 2 4 10" xfId="40864" xr:uid="{00000000-0005-0000-0000-0000C56B0000}"/>
    <cellStyle name="InputCells12 2 3 2 2 4 2" xfId="9408" xr:uid="{00000000-0005-0000-0000-0000C66B0000}"/>
    <cellStyle name="InputCells12 2 3 2 2 4 3" xfId="13315" xr:uid="{00000000-0005-0000-0000-0000C76B0000}"/>
    <cellStyle name="InputCells12 2 3 2 2 4 4" xfId="17407" xr:uid="{00000000-0005-0000-0000-0000C86B0000}"/>
    <cellStyle name="InputCells12 2 3 2 2 4 5" xfId="21337" xr:uid="{00000000-0005-0000-0000-0000C96B0000}"/>
    <cellStyle name="InputCells12 2 3 2 2 4 6" xfId="25363" xr:uid="{00000000-0005-0000-0000-0000CA6B0000}"/>
    <cellStyle name="InputCells12 2 3 2 2 4 7" xfId="29352" xr:uid="{00000000-0005-0000-0000-0000CB6B0000}"/>
    <cellStyle name="InputCells12 2 3 2 2 4 8" xfId="33183" xr:uid="{00000000-0005-0000-0000-0000CC6B0000}"/>
    <cellStyle name="InputCells12 2 3 2 2 4 9" xfId="37074" xr:uid="{00000000-0005-0000-0000-0000CD6B0000}"/>
    <cellStyle name="InputCells12 2 3 2 2 5" xfId="5862" xr:uid="{00000000-0005-0000-0000-0000CE6B0000}"/>
    <cellStyle name="InputCells12 2 3 2 2 5 10" xfId="42844" xr:uid="{00000000-0005-0000-0000-0000CF6B0000}"/>
    <cellStyle name="InputCells12 2 3 2 2 5 2" xfId="11390" xr:uid="{00000000-0005-0000-0000-0000D06B0000}"/>
    <cellStyle name="InputCells12 2 3 2 2 5 3" xfId="15295" xr:uid="{00000000-0005-0000-0000-0000D16B0000}"/>
    <cellStyle name="InputCells12 2 3 2 2 5 4" xfId="19389" xr:uid="{00000000-0005-0000-0000-0000D26B0000}"/>
    <cellStyle name="InputCells12 2 3 2 2 5 5" xfId="23317" xr:uid="{00000000-0005-0000-0000-0000D36B0000}"/>
    <cellStyle name="InputCells12 2 3 2 2 5 6" xfId="27343" xr:uid="{00000000-0005-0000-0000-0000D46B0000}"/>
    <cellStyle name="InputCells12 2 3 2 2 5 7" xfId="31332" xr:uid="{00000000-0005-0000-0000-0000D56B0000}"/>
    <cellStyle name="InputCells12 2 3 2 2 5 8" xfId="35163" xr:uid="{00000000-0005-0000-0000-0000D66B0000}"/>
    <cellStyle name="InputCells12 2 3 2 2 5 9" xfId="39054" xr:uid="{00000000-0005-0000-0000-0000D76B0000}"/>
    <cellStyle name="InputCells12 2 3 2 2 6" xfId="6914" xr:uid="{00000000-0005-0000-0000-0000D86B0000}"/>
    <cellStyle name="InputCells12 2 3 2 2 7" xfId="7705" xr:uid="{00000000-0005-0000-0000-0000D96B0000}"/>
    <cellStyle name="InputCells12 2 3 2 2 8" xfId="7282" xr:uid="{00000000-0005-0000-0000-0000DA6B0000}"/>
    <cellStyle name="InputCells12 2 3 2 2 9" xfId="7421" xr:uid="{00000000-0005-0000-0000-0000DB6B0000}"/>
    <cellStyle name="InputCells12 2 3 2 3" xfId="2934" xr:uid="{00000000-0005-0000-0000-0000DC6B0000}"/>
    <cellStyle name="InputCells12 2 3 2 3 10" xfId="28443" xr:uid="{00000000-0005-0000-0000-0000DD6B0000}"/>
    <cellStyle name="InputCells12 2 3 2 3 11" xfId="32266" xr:uid="{00000000-0005-0000-0000-0000DE6B0000}"/>
    <cellStyle name="InputCells12 2 3 2 3 12" xfId="36173" xr:uid="{00000000-0005-0000-0000-0000DF6B0000}"/>
    <cellStyle name="InputCells12 2 3 2 3 13" xfId="39963" xr:uid="{00000000-0005-0000-0000-0000E06B0000}"/>
    <cellStyle name="InputCells12 2 3 2 3 2" xfId="5235" xr:uid="{00000000-0005-0000-0000-0000E16B0000}"/>
    <cellStyle name="InputCells12 2 3 2 3 2 10" xfId="42219" xr:uid="{00000000-0005-0000-0000-0000E26B0000}"/>
    <cellStyle name="InputCells12 2 3 2 3 2 2" xfId="10763" xr:uid="{00000000-0005-0000-0000-0000E36B0000}"/>
    <cellStyle name="InputCells12 2 3 2 3 2 3" xfId="14670" xr:uid="{00000000-0005-0000-0000-0000E46B0000}"/>
    <cellStyle name="InputCells12 2 3 2 3 2 4" xfId="18762" xr:uid="{00000000-0005-0000-0000-0000E56B0000}"/>
    <cellStyle name="InputCells12 2 3 2 3 2 5" xfId="22692" xr:uid="{00000000-0005-0000-0000-0000E66B0000}"/>
    <cellStyle name="InputCells12 2 3 2 3 2 6" xfId="26718" xr:uid="{00000000-0005-0000-0000-0000E76B0000}"/>
    <cellStyle name="InputCells12 2 3 2 3 2 7" xfId="30707" xr:uid="{00000000-0005-0000-0000-0000E86B0000}"/>
    <cellStyle name="InputCells12 2 3 2 3 2 8" xfId="34538" xr:uid="{00000000-0005-0000-0000-0000E96B0000}"/>
    <cellStyle name="InputCells12 2 3 2 3 2 9" xfId="38429" xr:uid="{00000000-0005-0000-0000-0000EA6B0000}"/>
    <cellStyle name="InputCells12 2 3 2 3 3" xfId="4607" xr:uid="{00000000-0005-0000-0000-0000EB6B0000}"/>
    <cellStyle name="InputCells12 2 3 2 3 3 10" xfId="41591" xr:uid="{00000000-0005-0000-0000-0000EC6B0000}"/>
    <cellStyle name="InputCells12 2 3 2 3 3 2" xfId="10135" xr:uid="{00000000-0005-0000-0000-0000ED6B0000}"/>
    <cellStyle name="InputCells12 2 3 2 3 3 3" xfId="14042" xr:uid="{00000000-0005-0000-0000-0000EE6B0000}"/>
    <cellStyle name="InputCells12 2 3 2 3 3 4" xfId="18134" xr:uid="{00000000-0005-0000-0000-0000EF6B0000}"/>
    <cellStyle name="InputCells12 2 3 2 3 3 5" xfId="22064" xr:uid="{00000000-0005-0000-0000-0000F06B0000}"/>
    <cellStyle name="InputCells12 2 3 2 3 3 6" xfId="26090" xr:uid="{00000000-0005-0000-0000-0000F16B0000}"/>
    <cellStyle name="InputCells12 2 3 2 3 3 7" xfId="30079" xr:uid="{00000000-0005-0000-0000-0000F26B0000}"/>
    <cellStyle name="InputCells12 2 3 2 3 3 8" xfId="33910" xr:uid="{00000000-0005-0000-0000-0000F36B0000}"/>
    <cellStyle name="InputCells12 2 3 2 3 3 9" xfId="37801" xr:uid="{00000000-0005-0000-0000-0000F46B0000}"/>
    <cellStyle name="InputCells12 2 3 2 3 4" xfId="6316" xr:uid="{00000000-0005-0000-0000-0000F56B0000}"/>
    <cellStyle name="InputCells12 2 3 2 3 4 10" xfId="43294" xr:uid="{00000000-0005-0000-0000-0000F66B0000}"/>
    <cellStyle name="InputCells12 2 3 2 3 4 2" xfId="11845" xr:uid="{00000000-0005-0000-0000-0000F76B0000}"/>
    <cellStyle name="InputCells12 2 3 2 3 4 3" xfId="15749" xr:uid="{00000000-0005-0000-0000-0000F86B0000}"/>
    <cellStyle name="InputCells12 2 3 2 3 4 4" xfId="19843" xr:uid="{00000000-0005-0000-0000-0000F96B0000}"/>
    <cellStyle name="InputCells12 2 3 2 3 4 5" xfId="23770" xr:uid="{00000000-0005-0000-0000-0000FA6B0000}"/>
    <cellStyle name="InputCells12 2 3 2 3 4 6" xfId="27797" xr:uid="{00000000-0005-0000-0000-0000FB6B0000}"/>
    <cellStyle name="InputCells12 2 3 2 3 4 7" xfId="31782" xr:uid="{00000000-0005-0000-0000-0000FC6B0000}"/>
    <cellStyle name="InputCells12 2 3 2 3 4 8" xfId="35615" xr:uid="{00000000-0005-0000-0000-0000FD6B0000}"/>
    <cellStyle name="InputCells12 2 3 2 3 4 9" xfId="39504" xr:uid="{00000000-0005-0000-0000-0000FE6B0000}"/>
    <cellStyle name="InputCells12 2 3 2 3 5" xfId="8469" xr:uid="{00000000-0005-0000-0000-0000FF6B0000}"/>
    <cellStyle name="InputCells12 2 3 2 3 6" xfId="12385" xr:uid="{00000000-0005-0000-0000-0000006C0000}"/>
    <cellStyle name="InputCells12 2 3 2 3 7" xfId="16478" xr:uid="{00000000-0005-0000-0000-0000016C0000}"/>
    <cellStyle name="InputCells12 2 3 2 3 8" xfId="20421" xr:uid="{00000000-0005-0000-0000-0000026C0000}"/>
    <cellStyle name="InputCells12 2 3 2 3 9" xfId="24439" xr:uid="{00000000-0005-0000-0000-0000036C0000}"/>
    <cellStyle name="InputCells12 2 3 2 4" xfId="3215" xr:uid="{00000000-0005-0000-0000-0000046C0000}"/>
    <cellStyle name="InputCells12 2 3 2 4 10" xfId="32547" xr:uid="{00000000-0005-0000-0000-0000056C0000}"/>
    <cellStyle name="InputCells12 2 3 2 4 11" xfId="36454" xr:uid="{00000000-0005-0000-0000-0000066C0000}"/>
    <cellStyle name="InputCells12 2 3 2 4 12" xfId="40244" xr:uid="{00000000-0005-0000-0000-0000076C0000}"/>
    <cellStyle name="InputCells12 2 3 2 4 2" xfId="5516" xr:uid="{00000000-0005-0000-0000-0000086C0000}"/>
    <cellStyle name="InputCells12 2 3 2 4 2 10" xfId="42500" xr:uid="{00000000-0005-0000-0000-0000096C0000}"/>
    <cellStyle name="InputCells12 2 3 2 4 2 2" xfId="11044" xr:uid="{00000000-0005-0000-0000-00000A6C0000}"/>
    <cellStyle name="InputCells12 2 3 2 4 2 3" xfId="14951" xr:uid="{00000000-0005-0000-0000-00000B6C0000}"/>
    <cellStyle name="InputCells12 2 3 2 4 2 4" xfId="19043" xr:uid="{00000000-0005-0000-0000-00000C6C0000}"/>
    <cellStyle name="InputCells12 2 3 2 4 2 5" xfId="22973" xr:uid="{00000000-0005-0000-0000-00000D6C0000}"/>
    <cellStyle name="InputCells12 2 3 2 4 2 6" xfId="26999" xr:uid="{00000000-0005-0000-0000-00000E6C0000}"/>
    <cellStyle name="InputCells12 2 3 2 4 2 7" xfId="30988" xr:uid="{00000000-0005-0000-0000-00000F6C0000}"/>
    <cellStyle name="InputCells12 2 3 2 4 2 8" xfId="34819" xr:uid="{00000000-0005-0000-0000-0000106C0000}"/>
    <cellStyle name="InputCells12 2 3 2 4 2 9" xfId="38710" xr:uid="{00000000-0005-0000-0000-0000116C0000}"/>
    <cellStyle name="InputCells12 2 3 2 4 3" xfId="4888" xr:uid="{00000000-0005-0000-0000-0000126C0000}"/>
    <cellStyle name="InputCells12 2 3 2 4 3 10" xfId="41872" xr:uid="{00000000-0005-0000-0000-0000136C0000}"/>
    <cellStyle name="InputCells12 2 3 2 4 3 2" xfId="10416" xr:uid="{00000000-0005-0000-0000-0000146C0000}"/>
    <cellStyle name="InputCells12 2 3 2 4 3 3" xfId="14323" xr:uid="{00000000-0005-0000-0000-0000156C0000}"/>
    <cellStyle name="InputCells12 2 3 2 4 3 4" xfId="18415" xr:uid="{00000000-0005-0000-0000-0000166C0000}"/>
    <cellStyle name="InputCells12 2 3 2 4 3 5" xfId="22345" xr:uid="{00000000-0005-0000-0000-0000176C0000}"/>
    <cellStyle name="InputCells12 2 3 2 4 3 6" xfId="26371" xr:uid="{00000000-0005-0000-0000-0000186C0000}"/>
    <cellStyle name="InputCells12 2 3 2 4 3 7" xfId="30360" xr:uid="{00000000-0005-0000-0000-0000196C0000}"/>
    <cellStyle name="InputCells12 2 3 2 4 3 8" xfId="34191" xr:uid="{00000000-0005-0000-0000-00001A6C0000}"/>
    <cellStyle name="InputCells12 2 3 2 4 3 9" xfId="38082" xr:uid="{00000000-0005-0000-0000-00001B6C0000}"/>
    <cellStyle name="InputCells12 2 3 2 4 4" xfId="8750" xr:uid="{00000000-0005-0000-0000-00001C6C0000}"/>
    <cellStyle name="InputCells12 2 3 2 4 5" xfId="12666" xr:uid="{00000000-0005-0000-0000-00001D6C0000}"/>
    <cellStyle name="InputCells12 2 3 2 4 6" xfId="16759" xr:uid="{00000000-0005-0000-0000-00001E6C0000}"/>
    <cellStyle name="InputCells12 2 3 2 4 7" xfId="20702" xr:uid="{00000000-0005-0000-0000-00001F6C0000}"/>
    <cellStyle name="InputCells12 2 3 2 4 8" xfId="24720" xr:uid="{00000000-0005-0000-0000-0000206C0000}"/>
    <cellStyle name="InputCells12 2 3 2 4 9" xfId="28724" xr:uid="{00000000-0005-0000-0000-0000216C0000}"/>
    <cellStyle name="InputCells12 2 3 2 5" xfId="3879" xr:uid="{00000000-0005-0000-0000-0000226C0000}"/>
    <cellStyle name="InputCells12 2 3 2 5 10" xfId="40863" xr:uid="{00000000-0005-0000-0000-0000236C0000}"/>
    <cellStyle name="InputCells12 2 3 2 5 2" xfId="9407" xr:uid="{00000000-0005-0000-0000-0000246C0000}"/>
    <cellStyle name="InputCells12 2 3 2 5 3" xfId="13314" xr:uid="{00000000-0005-0000-0000-0000256C0000}"/>
    <cellStyle name="InputCells12 2 3 2 5 4" xfId="17406" xr:uid="{00000000-0005-0000-0000-0000266C0000}"/>
    <cellStyle name="InputCells12 2 3 2 5 5" xfId="21336" xr:uid="{00000000-0005-0000-0000-0000276C0000}"/>
    <cellStyle name="InputCells12 2 3 2 5 6" xfId="25362" xr:uid="{00000000-0005-0000-0000-0000286C0000}"/>
    <cellStyle name="InputCells12 2 3 2 5 7" xfId="29351" xr:uid="{00000000-0005-0000-0000-0000296C0000}"/>
    <cellStyle name="InputCells12 2 3 2 5 8" xfId="33182" xr:uid="{00000000-0005-0000-0000-00002A6C0000}"/>
    <cellStyle name="InputCells12 2 3 2 5 9" xfId="37073" xr:uid="{00000000-0005-0000-0000-00002B6C0000}"/>
    <cellStyle name="InputCells12 2 3 2 6" xfId="5861" xr:uid="{00000000-0005-0000-0000-00002C6C0000}"/>
    <cellStyle name="InputCells12 2 3 2 6 10" xfId="42843" xr:uid="{00000000-0005-0000-0000-00002D6C0000}"/>
    <cellStyle name="InputCells12 2 3 2 6 2" xfId="11389" xr:uid="{00000000-0005-0000-0000-00002E6C0000}"/>
    <cellStyle name="InputCells12 2 3 2 6 3" xfId="15294" xr:uid="{00000000-0005-0000-0000-00002F6C0000}"/>
    <cellStyle name="InputCells12 2 3 2 6 4" xfId="19388" xr:uid="{00000000-0005-0000-0000-0000306C0000}"/>
    <cellStyle name="InputCells12 2 3 2 6 5" xfId="23316" xr:uid="{00000000-0005-0000-0000-0000316C0000}"/>
    <cellStyle name="InputCells12 2 3 2 6 6" xfId="27342" xr:uid="{00000000-0005-0000-0000-0000326C0000}"/>
    <cellStyle name="InputCells12 2 3 2 6 7" xfId="31331" xr:uid="{00000000-0005-0000-0000-0000336C0000}"/>
    <cellStyle name="InputCells12 2 3 2 6 8" xfId="35162" xr:uid="{00000000-0005-0000-0000-0000346C0000}"/>
    <cellStyle name="InputCells12 2 3 2 6 9" xfId="39053" xr:uid="{00000000-0005-0000-0000-0000356C0000}"/>
    <cellStyle name="InputCells12 2 3 2 7" xfId="6913" xr:uid="{00000000-0005-0000-0000-0000366C0000}"/>
    <cellStyle name="InputCells12 2 3 2 8" xfId="7706" xr:uid="{00000000-0005-0000-0000-0000376C0000}"/>
    <cellStyle name="InputCells12 2 3 2 9" xfId="9095" xr:uid="{00000000-0005-0000-0000-0000386C0000}"/>
    <cellStyle name="InputCells12 2 3 3" xfId="511" xr:uid="{00000000-0005-0000-0000-0000396C0000}"/>
    <cellStyle name="InputCells12 2 3 3 10" xfId="7183" xr:uid="{00000000-0005-0000-0000-00003A6C0000}"/>
    <cellStyle name="InputCells12 2 3 3 11" xfId="6788" xr:uid="{00000000-0005-0000-0000-00003B6C0000}"/>
    <cellStyle name="InputCells12 2 3 3 12" xfId="7614" xr:uid="{00000000-0005-0000-0000-00003C6C0000}"/>
    <cellStyle name="InputCells12 2 3 3 13" xfId="7324" xr:uid="{00000000-0005-0000-0000-00003D6C0000}"/>
    <cellStyle name="InputCells12 2 3 3 14" xfId="7630" xr:uid="{00000000-0005-0000-0000-00003E6C0000}"/>
    <cellStyle name="InputCells12 2 3 3 15" xfId="6809" xr:uid="{00000000-0005-0000-0000-00003F6C0000}"/>
    <cellStyle name="InputCells12 2 3 3 2" xfId="512" xr:uid="{00000000-0005-0000-0000-0000406C0000}"/>
    <cellStyle name="InputCells12 2 3 3 2 10" xfId="6789" xr:uid="{00000000-0005-0000-0000-0000416C0000}"/>
    <cellStyle name="InputCells12 2 3 3 2 11" xfId="7581" xr:uid="{00000000-0005-0000-0000-0000426C0000}"/>
    <cellStyle name="InputCells12 2 3 3 2 12" xfId="8164" xr:uid="{00000000-0005-0000-0000-0000436C0000}"/>
    <cellStyle name="InputCells12 2 3 3 2 13" xfId="7629" xr:uid="{00000000-0005-0000-0000-0000446C0000}"/>
    <cellStyle name="InputCells12 2 3 3 2 14" xfId="7268" xr:uid="{00000000-0005-0000-0000-0000456C0000}"/>
    <cellStyle name="InputCells12 2 3 3 2 2" xfId="2937" xr:uid="{00000000-0005-0000-0000-0000466C0000}"/>
    <cellStyle name="InputCells12 2 3 3 2 2 10" xfId="28446" xr:uid="{00000000-0005-0000-0000-0000476C0000}"/>
    <cellStyle name="InputCells12 2 3 3 2 2 11" xfId="32269" xr:uid="{00000000-0005-0000-0000-0000486C0000}"/>
    <cellStyle name="InputCells12 2 3 3 2 2 12" xfId="36176" xr:uid="{00000000-0005-0000-0000-0000496C0000}"/>
    <cellStyle name="InputCells12 2 3 3 2 2 13" xfId="39966" xr:uid="{00000000-0005-0000-0000-00004A6C0000}"/>
    <cellStyle name="InputCells12 2 3 3 2 2 2" xfId="5238" xr:uid="{00000000-0005-0000-0000-00004B6C0000}"/>
    <cellStyle name="InputCells12 2 3 3 2 2 2 10" xfId="42222" xr:uid="{00000000-0005-0000-0000-00004C6C0000}"/>
    <cellStyle name="InputCells12 2 3 3 2 2 2 2" xfId="10766" xr:uid="{00000000-0005-0000-0000-00004D6C0000}"/>
    <cellStyle name="InputCells12 2 3 3 2 2 2 3" xfId="14673" xr:uid="{00000000-0005-0000-0000-00004E6C0000}"/>
    <cellStyle name="InputCells12 2 3 3 2 2 2 4" xfId="18765" xr:uid="{00000000-0005-0000-0000-00004F6C0000}"/>
    <cellStyle name="InputCells12 2 3 3 2 2 2 5" xfId="22695" xr:uid="{00000000-0005-0000-0000-0000506C0000}"/>
    <cellStyle name="InputCells12 2 3 3 2 2 2 6" xfId="26721" xr:uid="{00000000-0005-0000-0000-0000516C0000}"/>
    <cellStyle name="InputCells12 2 3 3 2 2 2 7" xfId="30710" xr:uid="{00000000-0005-0000-0000-0000526C0000}"/>
    <cellStyle name="InputCells12 2 3 3 2 2 2 8" xfId="34541" xr:uid="{00000000-0005-0000-0000-0000536C0000}"/>
    <cellStyle name="InputCells12 2 3 3 2 2 2 9" xfId="38432" xr:uid="{00000000-0005-0000-0000-0000546C0000}"/>
    <cellStyle name="InputCells12 2 3 3 2 2 3" xfId="4610" xr:uid="{00000000-0005-0000-0000-0000556C0000}"/>
    <cellStyle name="InputCells12 2 3 3 2 2 3 10" xfId="41594" xr:uid="{00000000-0005-0000-0000-0000566C0000}"/>
    <cellStyle name="InputCells12 2 3 3 2 2 3 2" xfId="10138" xr:uid="{00000000-0005-0000-0000-0000576C0000}"/>
    <cellStyle name="InputCells12 2 3 3 2 2 3 3" xfId="14045" xr:uid="{00000000-0005-0000-0000-0000586C0000}"/>
    <cellStyle name="InputCells12 2 3 3 2 2 3 4" xfId="18137" xr:uid="{00000000-0005-0000-0000-0000596C0000}"/>
    <cellStyle name="InputCells12 2 3 3 2 2 3 5" xfId="22067" xr:uid="{00000000-0005-0000-0000-00005A6C0000}"/>
    <cellStyle name="InputCells12 2 3 3 2 2 3 6" xfId="26093" xr:uid="{00000000-0005-0000-0000-00005B6C0000}"/>
    <cellStyle name="InputCells12 2 3 3 2 2 3 7" xfId="30082" xr:uid="{00000000-0005-0000-0000-00005C6C0000}"/>
    <cellStyle name="InputCells12 2 3 3 2 2 3 8" xfId="33913" xr:uid="{00000000-0005-0000-0000-00005D6C0000}"/>
    <cellStyle name="InputCells12 2 3 3 2 2 3 9" xfId="37804" xr:uid="{00000000-0005-0000-0000-00005E6C0000}"/>
    <cellStyle name="InputCells12 2 3 3 2 2 4" xfId="6319" xr:uid="{00000000-0005-0000-0000-00005F6C0000}"/>
    <cellStyle name="InputCells12 2 3 3 2 2 4 10" xfId="43297" xr:uid="{00000000-0005-0000-0000-0000606C0000}"/>
    <cellStyle name="InputCells12 2 3 3 2 2 4 2" xfId="11848" xr:uid="{00000000-0005-0000-0000-0000616C0000}"/>
    <cellStyle name="InputCells12 2 3 3 2 2 4 3" xfId="15752" xr:uid="{00000000-0005-0000-0000-0000626C0000}"/>
    <cellStyle name="InputCells12 2 3 3 2 2 4 4" xfId="19846" xr:uid="{00000000-0005-0000-0000-0000636C0000}"/>
    <cellStyle name="InputCells12 2 3 3 2 2 4 5" xfId="23773" xr:uid="{00000000-0005-0000-0000-0000646C0000}"/>
    <cellStyle name="InputCells12 2 3 3 2 2 4 6" xfId="27800" xr:uid="{00000000-0005-0000-0000-0000656C0000}"/>
    <cellStyle name="InputCells12 2 3 3 2 2 4 7" xfId="31785" xr:uid="{00000000-0005-0000-0000-0000666C0000}"/>
    <cellStyle name="InputCells12 2 3 3 2 2 4 8" xfId="35618" xr:uid="{00000000-0005-0000-0000-0000676C0000}"/>
    <cellStyle name="InputCells12 2 3 3 2 2 4 9" xfId="39507" xr:uid="{00000000-0005-0000-0000-0000686C0000}"/>
    <cellStyle name="InputCells12 2 3 3 2 2 5" xfId="8472" xr:uid="{00000000-0005-0000-0000-0000696C0000}"/>
    <cellStyle name="InputCells12 2 3 3 2 2 6" xfId="12388" xr:uid="{00000000-0005-0000-0000-00006A6C0000}"/>
    <cellStyle name="InputCells12 2 3 3 2 2 7" xfId="16481" xr:uid="{00000000-0005-0000-0000-00006B6C0000}"/>
    <cellStyle name="InputCells12 2 3 3 2 2 8" xfId="20424" xr:uid="{00000000-0005-0000-0000-00006C6C0000}"/>
    <cellStyle name="InputCells12 2 3 3 2 2 9" xfId="24442" xr:uid="{00000000-0005-0000-0000-00006D6C0000}"/>
    <cellStyle name="InputCells12 2 3 3 2 3" xfId="3218" xr:uid="{00000000-0005-0000-0000-00006E6C0000}"/>
    <cellStyle name="InputCells12 2 3 3 2 3 10" xfId="32550" xr:uid="{00000000-0005-0000-0000-00006F6C0000}"/>
    <cellStyle name="InputCells12 2 3 3 2 3 11" xfId="36457" xr:uid="{00000000-0005-0000-0000-0000706C0000}"/>
    <cellStyle name="InputCells12 2 3 3 2 3 12" xfId="40247" xr:uid="{00000000-0005-0000-0000-0000716C0000}"/>
    <cellStyle name="InputCells12 2 3 3 2 3 2" xfId="5519" xr:uid="{00000000-0005-0000-0000-0000726C0000}"/>
    <cellStyle name="InputCells12 2 3 3 2 3 2 10" xfId="42503" xr:uid="{00000000-0005-0000-0000-0000736C0000}"/>
    <cellStyle name="InputCells12 2 3 3 2 3 2 2" xfId="11047" xr:uid="{00000000-0005-0000-0000-0000746C0000}"/>
    <cellStyle name="InputCells12 2 3 3 2 3 2 3" xfId="14954" xr:uid="{00000000-0005-0000-0000-0000756C0000}"/>
    <cellStyle name="InputCells12 2 3 3 2 3 2 4" xfId="19046" xr:uid="{00000000-0005-0000-0000-0000766C0000}"/>
    <cellStyle name="InputCells12 2 3 3 2 3 2 5" xfId="22976" xr:uid="{00000000-0005-0000-0000-0000776C0000}"/>
    <cellStyle name="InputCells12 2 3 3 2 3 2 6" xfId="27002" xr:uid="{00000000-0005-0000-0000-0000786C0000}"/>
    <cellStyle name="InputCells12 2 3 3 2 3 2 7" xfId="30991" xr:uid="{00000000-0005-0000-0000-0000796C0000}"/>
    <cellStyle name="InputCells12 2 3 3 2 3 2 8" xfId="34822" xr:uid="{00000000-0005-0000-0000-00007A6C0000}"/>
    <cellStyle name="InputCells12 2 3 3 2 3 2 9" xfId="38713" xr:uid="{00000000-0005-0000-0000-00007B6C0000}"/>
    <cellStyle name="InputCells12 2 3 3 2 3 3" xfId="4891" xr:uid="{00000000-0005-0000-0000-00007C6C0000}"/>
    <cellStyle name="InputCells12 2 3 3 2 3 3 10" xfId="41875" xr:uid="{00000000-0005-0000-0000-00007D6C0000}"/>
    <cellStyle name="InputCells12 2 3 3 2 3 3 2" xfId="10419" xr:uid="{00000000-0005-0000-0000-00007E6C0000}"/>
    <cellStyle name="InputCells12 2 3 3 2 3 3 3" xfId="14326" xr:uid="{00000000-0005-0000-0000-00007F6C0000}"/>
    <cellStyle name="InputCells12 2 3 3 2 3 3 4" xfId="18418" xr:uid="{00000000-0005-0000-0000-0000806C0000}"/>
    <cellStyle name="InputCells12 2 3 3 2 3 3 5" xfId="22348" xr:uid="{00000000-0005-0000-0000-0000816C0000}"/>
    <cellStyle name="InputCells12 2 3 3 2 3 3 6" xfId="26374" xr:uid="{00000000-0005-0000-0000-0000826C0000}"/>
    <cellStyle name="InputCells12 2 3 3 2 3 3 7" xfId="30363" xr:uid="{00000000-0005-0000-0000-0000836C0000}"/>
    <cellStyle name="InputCells12 2 3 3 2 3 3 8" xfId="34194" xr:uid="{00000000-0005-0000-0000-0000846C0000}"/>
    <cellStyle name="InputCells12 2 3 3 2 3 3 9" xfId="38085" xr:uid="{00000000-0005-0000-0000-0000856C0000}"/>
    <cellStyle name="InputCells12 2 3 3 2 3 4" xfId="8753" xr:uid="{00000000-0005-0000-0000-0000866C0000}"/>
    <cellStyle name="InputCells12 2 3 3 2 3 5" xfId="12669" xr:uid="{00000000-0005-0000-0000-0000876C0000}"/>
    <cellStyle name="InputCells12 2 3 3 2 3 6" xfId="16762" xr:uid="{00000000-0005-0000-0000-0000886C0000}"/>
    <cellStyle name="InputCells12 2 3 3 2 3 7" xfId="20705" xr:uid="{00000000-0005-0000-0000-0000896C0000}"/>
    <cellStyle name="InputCells12 2 3 3 2 3 8" xfId="24723" xr:uid="{00000000-0005-0000-0000-00008A6C0000}"/>
    <cellStyle name="InputCells12 2 3 3 2 3 9" xfId="28727" xr:uid="{00000000-0005-0000-0000-00008B6C0000}"/>
    <cellStyle name="InputCells12 2 3 3 2 4" xfId="3882" xr:uid="{00000000-0005-0000-0000-00008C6C0000}"/>
    <cellStyle name="InputCells12 2 3 3 2 4 10" xfId="40866" xr:uid="{00000000-0005-0000-0000-00008D6C0000}"/>
    <cellStyle name="InputCells12 2 3 3 2 4 2" xfId="9410" xr:uid="{00000000-0005-0000-0000-00008E6C0000}"/>
    <cellStyle name="InputCells12 2 3 3 2 4 3" xfId="13317" xr:uid="{00000000-0005-0000-0000-00008F6C0000}"/>
    <cellStyle name="InputCells12 2 3 3 2 4 4" xfId="17409" xr:uid="{00000000-0005-0000-0000-0000906C0000}"/>
    <cellStyle name="InputCells12 2 3 3 2 4 5" xfId="21339" xr:uid="{00000000-0005-0000-0000-0000916C0000}"/>
    <cellStyle name="InputCells12 2 3 3 2 4 6" xfId="25365" xr:uid="{00000000-0005-0000-0000-0000926C0000}"/>
    <cellStyle name="InputCells12 2 3 3 2 4 7" xfId="29354" xr:uid="{00000000-0005-0000-0000-0000936C0000}"/>
    <cellStyle name="InputCells12 2 3 3 2 4 8" xfId="33185" xr:uid="{00000000-0005-0000-0000-0000946C0000}"/>
    <cellStyle name="InputCells12 2 3 3 2 4 9" xfId="37076" xr:uid="{00000000-0005-0000-0000-0000956C0000}"/>
    <cellStyle name="InputCells12 2 3 3 2 5" xfId="5864" xr:uid="{00000000-0005-0000-0000-0000966C0000}"/>
    <cellStyle name="InputCells12 2 3 3 2 5 10" xfId="42846" xr:uid="{00000000-0005-0000-0000-0000976C0000}"/>
    <cellStyle name="InputCells12 2 3 3 2 5 2" xfId="11392" xr:uid="{00000000-0005-0000-0000-0000986C0000}"/>
    <cellStyle name="InputCells12 2 3 3 2 5 3" xfId="15297" xr:uid="{00000000-0005-0000-0000-0000996C0000}"/>
    <cellStyle name="InputCells12 2 3 3 2 5 4" xfId="19391" xr:uid="{00000000-0005-0000-0000-00009A6C0000}"/>
    <cellStyle name="InputCells12 2 3 3 2 5 5" xfId="23319" xr:uid="{00000000-0005-0000-0000-00009B6C0000}"/>
    <cellStyle name="InputCells12 2 3 3 2 5 6" xfId="27345" xr:uid="{00000000-0005-0000-0000-00009C6C0000}"/>
    <cellStyle name="InputCells12 2 3 3 2 5 7" xfId="31334" xr:uid="{00000000-0005-0000-0000-00009D6C0000}"/>
    <cellStyle name="InputCells12 2 3 3 2 5 8" xfId="35165" xr:uid="{00000000-0005-0000-0000-00009E6C0000}"/>
    <cellStyle name="InputCells12 2 3 3 2 5 9" xfId="39056" xr:uid="{00000000-0005-0000-0000-00009F6C0000}"/>
    <cellStyle name="InputCells12 2 3 3 2 6" xfId="6916" xr:uid="{00000000-0005-0000-0000-0000A06C0000}"/>
    <cellStyle name="InputCells12 2 3 3 2 7" xfId="7703" xr:uid="{00000000-0005-0000-0000-0000A16C0000}"/>
    <cellStyle name="InputCells12 2 3 3 2 8" xfId="7283" xr:uid="{00000000-0005-0000-0000-0000A26C0000}"/>
    <cellStyle name="InputCells12 2 3 3 2 9" xfId="8092" xr:uid="{00000000-0005-0000-0000-0000A36C0000}"/>
    <cellStyle name="InputCells12 2 3 3 3" xfId="2936" xr:uid="{00000000-0005-0000-0000-0000A46C0000}"/>
    <cellStyle name="InputCells12 2 3 3 3 10" xfId="28445" xr:uid="{00000000-0005-0000-0000-0000A56C0000}"/>
    <cellStyle name="InputCells12 2 3 3 3 11" xfId="32268" xr:uid="{00000000-0005-0000-0000-0000A66C0000}"/>
    <cellStyle name="InputCells12 2 3 3 3 12" xfId="36175" xr:uid="{00000000-0005-0000-0000-0000A76C0000}"/>
    <cellStyle name="InputCells12 2 3 3 3 13" xfId="39965" xr:uid="{00000000-0005-0000-0000-0000A86C0000}"/>
    <cellStyle name="InputCells12 2 3 3 3 2" xfId="5237" xr:uid="{00000000-0005-0000-0000-0000A96C0000}"/>
    <cellStyle name="InputCells12 2 3 3 3 2 10" xfId="42221" xr:uid="{00000000-0005-0000-0000-0000AA6C0000}"/>
    <cellStyle name="InputCells12 2 3 3 3 2 2" xfId="10765" xr:uid="{00000000-0005-0000-0000-0000AB6C0000}"/>
    <cellStyle name="InputCells12 2 3 3 3 2 3" xfId="14672" xr:uid="{00000000-0005-0000-0000-0000AC6C0000}"/>
    <cellStyle name="InputCells12 2 3 3 3 2 4" xfId="18764" xr:uid="{00000000-0005-0000-0000-0000AD6C0000}"/>
    <cellStyle name="InputCells12 2 3 3 3 2 5" xfId="22694" xr:uid="{00000000-0005-0000-0000-0000AE6C0000}"/>
    <cellStyle name="InputCells12 2 3 3 3 2 6" xfId="26720" xr:uid="{00000000-0005-0000-0000-0000AF6C0000}"/>
    <cellStyle name="InputCells12 2 3 3 3 2 7" xfId="30709" xr:uid="{00000000-0005-0000-0000-0000B06C0000}"/>
    <cellStyle name="InputCells12 2 3 3 3 2 8" xfId="34540" xr:uid="{00000000-0005-0000-0000-0000B16C0000}"/>
    <cellStyle name="InputCells12 2 3 3 3 2 9" xfId="38431" xr:uid="{00000000-0005-0000-0000-0000B26C0000}"/>
    <cellStyle name="InputCells12 2 3 3 3 3" xfId="4609" xr:uid="{00000000-0005-0000-0000-0000B36C0000}"/>
    <cellStyle name="InputCells12 2 3 3 3 3 10" xfId="41593" xr:uid="{00000000-0005-0000-0000-0000B46C0000}"/>
    <cellStyle name="InputCells12 2 3 3 3 3 2" xfId="10137" xr:uid="{00000000-0005-0000-0000-0000B56C0000}"/>
    <cellStyle name="InputCells12 2 3 3 3 3 3" xfId="14044" xr:uid="{00000000-0005-0000-0000-0000B66C0000}"/>
    <cellStyle name="InputCells12 2 3 3 3 3 4" xfId="18136" xr:uid="{00000000-0005-0000-0000-0000B76C0000}"/>
    <cellStyle name="InputCells12 2 3 3 3 3 5" xfId="22066" xr:uid="{00000000-0005-0000-0000-0000B86C0000}"/>
    <cellStyle name="InputCells12 2 3 3 3 3 6" xfId="26092" xr:uid="{00000000-0005-0000-0000-0000B96C0000}"/>
    <cellStyle name="InputCells12 2 3 3 3 3 7" xfId="30081" xr:uid="{00000000-0005-0000-0000-0000BA6C0000}"/>
    <cellStyle name="InputCells12 2 3 3 3 3 8" xfId="33912" xr:uid="{00000000-0005-0000-0000-0000BB6C0000}"/>
    <cellStyle name="InputCells12 2 3 3 3 3 9" xfId="37803" xr:uid="{00000000-0005-0000-0000-0000BC6C0000}"/>
    <cellStyle name="InputCells12 2 3 3 3 4" xfId="6318" xr:uid="{00000000-0005-0000-0000-0000BD6C0000}"/>
    <cellStyle name="InputCells12 2 3 3 3 4 10" xfId="43296" xr:uid="{00000000-0005-0000-0000-0000BE6C0000}"/>
    <cellStyle name="InputCells12 2 3 3 3 4 2" xfId="11847" xr:uid="{00000000-0005-0000-0000-0000BF6C0000}"/>
    <cellStyle name="InputCells12 2 3 3 3 4 3" xfId="15751" xr:uid="{00000000-0005-0000-0000-0000C06C0000}"/>
    <cellStyle name="InputCells12 2 3 3 3 4 4" xfId="19845" xr:uid="{00000000-0005-0000-0000-0000C16C0000}"/>
    <cellStyle name="InputCells12 2 3 3 3 4 5" xfId="23772" xr:uid="{00000000-0005-0000-0000-0000C26C0000}"/>
    <cellStyle name="InputCells12 2 3 3 3 4 6" xfId="27799" xr:uid="{00000000-0005-0000-0000-0000C36C0000}"/>
    <cellStyle name="InputCells12 2 3 3 3 4 7" xfId="31784" xr:uid="{00000000-0005-0000-0000-0000C46C0000}"/>
    <cellStyle name="InputCells12 2 3 3 3 4 8" xfId="35617" xr:uid="{00000000-0005-0000-0000-0000C56C0000}"/>
    <cellStyle name="InputCells12 2 3 3 3 4 9" xfId="39506" xr:uid="{00000000-0005-0000-0000-0000C66C0000}"/>
    <cellStyle name="InputCells12 2 3 3 3 5" xfId="8471" xr:uid="{00000000-0005-0000-0000-0000C76C0000}"/>
    <cellStyle name="InputCells12 2 3 3 3 6" xfId="12387" xr:uid="{00000000-0005-0000-0000-0000C86C0000}"/>
    <cellStyle name="InputCells12 2 3 3 3 7" xfId="16480" xr:uid="{00000000-0005-0000-0000-0000C96C0000}"/>
    <cellStyle name="InputCells12 2 3 3 3 8" xfId="20423" xr:uid="{00000000-0005-0000-0000-0000CA6C0000}"/>
    <cellStyle name="InputCells12 2 3 3 3 9" xfId="24441" xr:uid="{00000000-0005-0000-0000-0000CB6C0000}"/>
    <cellStyle name="InputCells12 2 3 3 4" xfId="3217" xr:uid="{00000000-0005-0000-0000-0000CC6C0000}"/>
    <cellStyle name="InputCells12 2 3 3 4 10" xfId="32549" xr:uid="{00000000-0005-0000-0000-0000CD6C0000}"/>
    <cellStyle name="InputCells12 2 3 3 4 11" xfId="36456" xr:uid="{00000000-0005-0000-0000-0000CE6C0000}"/>
    <cellStyle name="InputCells12 2 3 3 4 12" xfId="40246" xr:uid="{00000000-0005-0000-0000-0000CF6C0000}"/>
    <cellStyle name="InputCells12 2 3 3 4 2" xfId="5518" xr:uid="{00000000-0005-0000-0000-0000D06C0000}"/>
    <cellStyle name="InputCells12 2 3 3 4 2 10" xfId="42502" xr:uid="{00000000-0005-0000-0000-0000D16C0000}"/>
    <cellStyle name="InputCells12 2 3 3 4 2 2" xfId="11046" xr:uid="{00000000-0005-0000-0000-0000D26C0000}"/>
    <cellStyle name="InputCells12 2 3 3 4 2 3" xfId="14953" xr:uid="{00000000-0005-0000-0000-0000D36C0000}"/>
    <cellStyle name="InputCells12 2 3 3 4 2 4" xfId="19045" xr:uid="{00000000-0005-0000-0000-0000D46C0000}"/>
    <cellStyle name="InputCells12 2 3 3 4 2 5" xfId="22975" xr:uid="{00000000-0005-0000-0000-0000D56C0000}"/>
    <cellStyle name="InputCells12 2 3 3 4 2 6" xfId="27001" xr:uid="{00000000-0005-0000-0000-0000D66C0000}"/>
    <cellStyle name="InputCells12 2 3 3 4 2 7" xfId="30990" xr:uid="{00000000-0005-0000-0000-0000D76C0000}"/>
    <cellStyle name="InputCells12 2 3 3 4 2 8" xfId="34821" xr:uid="{00000000-0005-0000-0000-0000D86C0000}"/>
    <cellStyle name="InputCells12 2 3 3 4 2 9" xfId="38712" xr:uid="{00000000-0005-0000-0000-0000D96C0000}"/>
    <cellStyle name="InputCells12 2 3 3 4 3" xfId="4890" xr:uid="{00000000-0005-0000-0000-0000DA6C0000}"/>
    <cellStyle name="InputCells12 2 3 3 4 3 10" xfId="41874" xr:uid="{00000000-0005-0000-0000-0000DB6C0000}"/>
    <cellStyle name="InputCells12 2 3 3 4 3 2" xfId="10418" xr:uid="{00000000-0005-0000-0000-0000DC6C0000}"/>
    <cellStyle name="InputCells12 2 3 3 4 3 3" xfId="14325" xr:uid="{00000000-0005-0000-0000-0000DD6C0000}"/>
    <cellStyle name="InputCells12 2 3 3 4 3 4" xfId="18417" xr:uid="{00000000-0005-0000-0000-0000DE6C0000}"/>
    <cellStyle name="InputCells12 2 3 3 4 3 5" xfId="22347" xr:uid="{00000000-0005-0000-0000-0000DF6C0000}"/>
    <cellStyle name="InputCells12 2 3 3 4 3 6" xfId="26373" xr:uid="{00000000-0005-0000-0000-0000E06C0000}"/>
    <cellStyle name="InputCells12 2 3 3 4 3 7" xfId="30362" xr:uid="{00000000-0005-0000-0000-0000E16C0000}"/>
    <cellStyle name="InputCells12 2 3 3 4 3 8" xfId="34193" xr:uid="{00000000-0005-0000-0000-0000E26C0000}"/>
    <cellStyle name="InputCells12 2 3 3 4 3 9" xfId="38084" xr:uid="{00000000-0005-0000-0000-0000E36C0000}"/>
    <cellStyle name="InputCells12 2 3 3 4 4" xfId="8752" xr:uid="{00000000-0005-0000-0000-0000E46C0000}"/>
    <cellStyle name="InputCells12 2 3 3 4 5" xfId="12668" xr:uid="{00000000-0005-0000-0000-0000E56C0000}"/>
    <cellStyle name="InputCells12 2 3 3 4 6" xfId="16761" xr:uid="{00000000-0005-0000-0000-0000E66C0000}"/>
    <cellStyle name="InputCells12 2 3 3 4 7" xfId="20704" xr:uid="{00000000-0005-0000-0000-0000E76C0000}"/>
    <cellStyle name="InputCells12 2 3 3 4 8" xfId="24722" xr:uid="{00000000-0005-0000-0000-0000E86C0000}"/>
    <cellStyle name="InputCells12 2 3 3 4 9" xfId="28726" xr:uid="{00000000-0005-0000-0000-0000E96C0000}"/>
    <cellStyle name="InputCells12 2 3 3 5" xfId="3881" xr:uid="{00000000-0005-0000-0000-0000EA6C0000}"/>
    <cellStyle name="InputCells12 2 3 3 5 10" xfId="40865" xr:uid="{00000000-0005-0000-0000-0000EB6C0000}"/>
    <cellStyle name="InputCells12 2 3 3 5 2" xfId="9409" xr:uid="{00000000-0005-0000-0000-0000EC6C0000}"/>
    <cellStyle name="InputCells12 2 3 3 5 3" xfId="13316" xr:uid="{00000000-0005-0000-0000-0000ED6C0000}"/>
    <cellStyle name="InputCells12 2 3 3 5 4" xfId="17408" xr:uid="{00000000-0005-0000-0000-0000EE6C0000}"/>
    <cellStyle name="InputCells12 2 3 3 5 5" xfId="21338" xr:uid="{00000000-0005-0000-0000-0000EF6C0000}"/>
    <cellStyle name="InputCells12 2 3 3 5 6" xfId="25364" xr:uid="{00000000-0005-0000-0000-0000F06C0000}"/>
    <cellStyle name="InputCells12 2 3 3 5 7" xfId="29353" xr:uid="{00000000-0005-0000-0000-0000F16C0000}"/>
    <cellStyle name="InputCells12 2 3 3 5 8" xfId="33184" xr:uid="{00000000-0005-0000-0000-0000F26C0000}"/>
    <cellStyle name="InputCells12 2 3 3 5 9" xfId="37075" xr:uid="{00000000-0005-0000-0000-0000F36C0000}"/>
    <cellStyle name="InputCells12 2 3 3 6" xfId="5863" xr:uid="{00000000-0005-0000-0000-0000F46C0000}"/>
    <cellStyle name="InputCells12 2 3 3 6 10" xfId="42845" xr:uid="{00000000-0005-0000-0000-0000F56C0000}"/>
    <cellStyle name="InputCells12 2 3 3 6 2" xfId="11391" xr:uid="{00000000-0005-0000-0000-0000F66C0000}"/>
    <cellStyle name="InputCells12 2 3 3 6 3" xfId="15296" xr:uid="{00000000-0005-0000-0000-0000F76C0000}"/>
    <cellStyle name="InputCells12 2 3 3 6 4" xfId="19390" xr:uid="{00000000-0005-0000-0000-0000F86C0000}"/>
    <cellStyle name="InputCells12 2 3 3 6 5" xfId="23318" xr:uid="{00000000-0005-0000-0000-0000F96C0000}"/>
    <cellStyle name="InputCells12 2 3 3 6 6" xfId="27344" xr:uid="{00000000-0005-0000-0000-0000FA6C0000}"/>
    <cellStyle name="InputCells12 2 3 3 6 7" xfId="31333" xr:uid="{00000000-0005-0000-0000-0000FB6C0000}"/>
    <cellStyle name="InputCells12 2 3 3 6 8" xfId="35164" xr:uid="{00000000-0005-0000-0000-0000FC6C0000}"/>
    <cellStyle name="InputCells12 2 3 3 6 9" xfId="39055" xr:uid="{00000000-0005-0000-0000-0000FD6C0000}"/>
    <cellStyle name="InputCells12 2 3 3 7" xfId="6915" xr:uid="{00000000-0005-0000-0000-0000FE6C0000}"/>
    <cellStyle name="InputCells12 2 3 3 8" xfId="7704" xr:uid="{00000000-0005-0000-0000-0000FF6C0000}"/>
    <cellStyle name="InputCells12 2 3 3 9" xfId="9096" xr:uid="{00000000-0005-0000-0000-0000006D0000}"/>
    <cellStyle name="InputCells12 2 3 4" xfId="513" xr:uid="{00000000-0005-0000-0000-0000016D0000}"/>
    <cellStyle name="InputCells12 2 3 4 10" xfId="8091" xr:uid="{00000000-0005-0000-0000-0000026D0000}"/>
    <cellStyle name="InputCells12 2 3 4 11" xfId="6790" xr:uid="{00000000-0005-0000-0000-0000036D0000}"/>
    <cellStyle name="InputCells12 2 3 4 12" xfId="7613" xr:uid="{00000000-0005-0000-0000-0000046D0000}"/>
    <cellStyle name="InputCells12 2 3 4 13" xfId="7020" xr:uid="{00000000-0005-0000-0000-0000056D0000}"/>
    <cellStyle name="InputCells12 2 3 4 14" xfId="7111" xr:uid="{00000000-0005-0000-0000-0000066D0000}"/>
    <cellStyle name="InputCells12 2 3 4 15" xfId="6810" xr:uid="{00000000-0005-0000-0000-0000076D0000}"/>
    <cellStyle name="InputCells12 2 3 4 2" xfId="514" xr:uid="{00000000-0005-0000-0000-0000086D0000}"/>
    <cellStyle name="InputCells12 2 3 4 2 10" xfId="6791" xr:uid="{00000000-0005-0000-0000-0000096D0000}"/>
    <cellStyle name="InputCells12 2 3 4 2 11" xfId="7580" xr:uid="{00000000-0005-0000-0000-00000A6D0000}"/>
    <cellStyle name="InputCells12 2 3 4 2 12" xfId="6932" xr:uid="{00000000-0005-0000-0000-00000B6D0000}"/>
    <cellStyle name="InputCells12 2 3 4 2 13" xfId="16189" xr:uid="{00000000-0005-0000-0000-00000C6D0000}"/>
    <cellStyle name="InputCells12 2 3 4 2 14" xfId="8155" xr:uid="{00000000-0005-0000-0000-00000D6D0000}"/>
    <cellStyle name="InputCells12 2 3 4 2 2" xfId="2939" xr:uid="{00000000-0005-0000-0000-00000E6D0000}"/>
    <cellStyle name="InputCells12 2 3 4 2 2 10" xfId="28448" xr:uid="{00000000-0005-0000-0000-00000F6D0000}"/>
    <cellStyle name="InputCells12 2 3 4 2 2 11" xfId="32271" xr:uid="{00000000-0005-0000-0000-0000106D0000}"/>
    <cellStyle name="InputCells12 2 3 4 2 2 12" xfId="36178" xr:uid="{00000000-0005-0000-0000-0000116D0000}"/>
    <cellStyle name="InputCells12 2 3 4 2 2 13" xfId="39968" xr:uid="{00000000-0005-0000-0000-0000126D0000}"/>
    <cellStyle name="InputCells12 2 3 4 2 2 2" xfId="5240" xr:uid="{00000000-0005-0000-0000-0000136D0000}"/>
    <cellStyle name="InputCells12 2 3 4 2 2 2 10" xfId="42224" xr:uid="{00000000-0005-0000-0000-0000146D0000}"/>
    <cellStyle name="InputCells12 2 3 4 2 2 2 2" xfId="10768" xr:uid="{00000000-0005-0000-0000-0000156D0000}"/>
    <cellStyle name="InputCells12 2 3 4 2 2 2 3" xfId="14675" xr:uid="{00000000-0005-0000-0000-0000166D0000}"/>
    <cellStyle name="InputCells12 2 3 4 2 2 2 4" xfId="18767" xr:uid="{00000000-0005-0000-0000-0000176D0000}"/>
    <cellStyle name="InputCells12 2 3 4 2 2 2 5" xfId="22697" xr:uid="{00000000-0005-0000-0000-0000186D0000}"/>
    <cellStyle name="InputCells12 2 3 4 2 2 2 6" xfId="26723" xr:uid="{00000000-0005-0000-0000-0000196D0000}"/>
    <cellStyle name="InputCells12 2 3 4 2 2 2 7" xfId="30712" xr:uid="{00000000-0005-0000-0000-00001A6D0000}"/>
    <cellStyle name="InputCells12 2 3 4 2 2 2 8" xfId="34543" xr:uid="{00000000-0005-0000-0000-00001B6D0000}"/>
    <cellStyle name="InputCells12 2 3 4 2 2 2 9" xfId="38434" xr:uid="{00000000-0005-0000-0000-00001C6D0000}"/>
    <cellStyle name="InputCells12 2 3 4 2 2 3" xfId="4612" xr:uid="{00000000-0005-0000-0000-00001D6D0000}"/>
    <cellStyle name="InputCells12 2 3 4 2 2 3 10" xfId="41596" xr:uid="{00000000-0005-0000-0000-00001E6D0000}"/>
    <cellStyle name="InputCells12 2 3 4 2 2 3 2" xfId="10140" xr:uid="{00000000-0005-0000-0000-00001F6D0000}"/>
    <cellStyle name="InputCells12 2 3 4 2 2 3 3" xfId="14047" xr:uid="{00000000-0005-0000-0000-0000206D0000}"/>
    <cellStyle name="InputCells12 2 3 4 2 2 3 4" xfId="18139" xr:uid="{00000000-0005-0000-0000-0000216D0000}"/>
    <cellStyle name="InputCells12 2 3 4 2 2 3 5" xfId="22069" xr:uid="{00000000-0005-0000-0000-0000226D0000}"/>
    <cellStyle name="InputCells12 2 3 4 2 2 3 6" xfId="26095" xr:uid="{00000000-0005-0000-0000-0000236D0000}"/>
    <cellStyle name="InputCells12 2 3 4 2 2 3 7" xfId="30084" xr:uid="{00000000-0005-0000-0000-0000246D0000}"/>
    <cellStyle name="InputCells12 2 3 4 2 2 3 8" xfId="33915" xr:uid="{00000000-0005-0000-0000-0000256D0000}"/>
    <cellStyle name="InputCells12 2 3 4 2 2 3 9" xfId="37806" xr:uid="{00000000-0005-0000-0000-0000266D0000}"/>
    <cellStyle name="InputCells12 2 3 4 2 2 4" xfId="6321" xr:uid="{00000000-0005-0000-0000-0000276D0000}"/>
    <cellStyle name="InputCells12 2 3 4 2 2 4 10" xfId="43299" xr:uid="{00000000-0005-0000-0000-0000286D0000}"/>
    <cellStyle name="InputCells12 2 3 4 2 2 4 2" xfId="11850" xr:uid="{00000000-0005-0000-0000-0000296D0000}"/>
    <cellStyle name="InputCells12 2 3 4 2 2 4 3" xfId="15754" xr:uid="{00000000-0005-0000-0000-00002A6D0000}"/>
    <cellStyle name="InputCells12 2 3 4 2 2 4 4" xfId="19848" xr:uid="{00000000-0005-0000-0000-00002B6D0000}"/>
    <cellStyle name="InputCells12 2 3 4 2 2 4 5" xfId="23775" xr:uid="{00000000-0005-0000-0000-00002C6D0000}"/>
    <cellStyle name="InputCells12 2 3 4 2 2 4 6" xfId="27802" xr:uid="{00000000-0005-0000-0000-00002D6D0000}"/>
    <cellStyle name="InputCells12 2 3 4 2 2 4 7" xfId="31787" xr:uid="{00000000-0005-0000-0000-00002E6D0000}"/>
    <cellStyle name="InputCells12 2 3 4 2 2 4 8" xfId="35620" xr:uid="{00000000-0005-0000-0000-00002F6D0000}"/>
    <cellStyle name="InputCells12 2 3 4 2 2 4 9" xfId="39509" xr:uid="{00000000-0005-0000-0000-0000306D0000}"/>
    <cellStyle name="InputCells12 2 3 4 2 2 5" xfId="8474" xr:uid="{00000000-0005-0000-0000-0000316D0000}"/>
    <cellStyle name="InputCells12 2 3 4 2 2 6" xfId="12390" xr:uid="{00000000-0005-0000-0000-0000326D0000}"/>
    <cellStyle name="InputCells12 2 3 4 2 2 7" xfId="16483" xr:uid="{00000000-0005-0000-0000-0000336D0000}"/>
    <cellStyle name="InputCells12 2 3 4 2 2 8" xfId="20426" xr:uid="{00000000-0005-0000-0000-0000346D0000}"/>
    <cellStyle name="InputCells12 2 3 4 2 2 9" xfId="24444" xr:uid="{00000000-0005-0000-0000-0000356D0000}"/>
    <cellStyle name="InputCells12 2 3 4 2 3" xfId="3220" xr:uid="{00000000-0005-0000-0000-0000366D0000}"/>
    <cellStyle name="InputCells12 2 3 4 2 3 10" xfId="32552" xr:uid="{00000000-0005-0000-0000-0000376D0000}"/>
    <cellStyle name="InputCells12 2 3 4 2 3 11" xfId="36459" xr:uid="{00000000-0005-0000-0000-0000386D0000}"/>
    <cellStyle name="InputCells12 2 3 4 2 3 12" xfId="40249" xr:uid="{00000000-0005-0000-0000-0000396D0000}"/>
    <cellStyle name="InputCells12 2 3 4 2 3 2" xfId="5521" xr:uid="{00000000-0005-0000-0000-00003A6D0000}"/>
    <cellStyle name="InputCells12 2 3 4 2 3 2 10" xfId="42505" xr:uid="{00000000-0005-0000-0000-00003B6D0000}"/>
    <cellStyle name="InputCells12 2 3 4 2 3 2 2" xfId="11049" xr:uid="{00000000-0005-0000-0000-00003C6D0000}"/>
    <cellStyle name="InputCells12 2 3 4 2 3 2 3" xfId="14956" xr:uid="{00000000-0005-0000-0000-00003D6D0000}"/>
    <cellStyle name="InputCells12 2 3 4 2 3 2 4" xfId="19048" xr:uid="{00000000-0005-0000-0000-00003E6D0000}"/>
    <cellStyle name="InputCells12 2 3 4 2 3 2 5" xfId="22978" xr:uid="{00000000-0005-0000-0000-00003F6D0000}"/>
    <cellStyle name="InputCells12 2 3 4 2 3 2 6" xfId="27004" xr:uid="{00000000-0005-0000-0000-0000406D0000}"/>
    <cellStyle name="InputCells12 2 3 4 2 3 2 7" xfId="30993" xr:uid="{00000000-0005-0000-0000-0000416D0000}"/>
    <cellStyle name="InputCells12 2 3 4 2 3 2 8" xfId="34824" xr:uid="{00000000-0005-0000-0000-0000426D0000}"/>
    <cellStyle name="InputCells12 2 3 4 2 3 2 9" xfId="38715" xr:uid="{00000000-0005-0000-0000-0000436D0000}"/>
    <cellStyle name="InputCells12 2 3 4 2 3 3" xfId="4893" xr:uid="{00000000-0005-0000-0000-0000446D0000}"/>
    <cellStyle name="InputCells12 2 3 4 2 3 3 10" xfId="41877" xr:uid="{00000000-0005-0000-0000-0000456D0000}"/>
    <cellStyle name="InputCells12 2 3 4 2 3 3 2" xfId="10421" xr:uid="{00000000-0005-0000-0000-0000466D0000}"/>
    <cellStyle name="InputCells12 2 3 4 2 3 3 3" xfId="14328" xr:uid="{00000000-0005-0000-0000-0000476D0000}"/>
    <cellStyle name="InputCells12 2 3 4 2 3 3 4" xfId="18420" xr:uid="{00000000-0005-0000-0000-0000486D0000}"/>
    <cellStyle name="InputCells12 2 3 4 2 3 3 5" xfId="22350" xr:uid="{00000000-0005-0000-0000-0000496D0000}"/>
    <cellStyle name="InputCells12 2 3 4 2 3 3 6" xfId="26376" xr:uid="{00000000-0005-0000-0000-00004A6D0000}"/>
    <cellStyle name="InputCells12 2 3 4 2 3 3 7" xfId="30365" xr:uid="{00000000-0005-0000-0000-00004B6D0000}"/>
    <cellStyle name="InputCells12 2 3 4 2 3 3 8" xfId="34196" xr:uid="{00000000-0005-0000-0000-00004C6D0000}"/>
    <cellStyle name="InputCells12 2 3 4 2 3 3 9" xfId="38087" xr:uid="{00000000-0005-0000-0000-00004D6D0000}"/>
    <cellStyle name="InputCells12 2 3 4 2 3 4" xfId="8755" xr:uid="{00000000-0005-0000-0000-00004E6D0000}"/>
    <cellStyle name="InputCells12 2 3 4 2 3 5" xfId="12671" xr:uid="{00000000-0005-0000-0000-00004F6D0000}"/>
    <cellStyle name="InputCells12 2 3 4 2 3 6" xfId="16764" xr:uid="{00000000-0005-0000-0000-0000506D0000}"/>
    <cellStyle name="InputCells12 2 3 4 2 3 7" xfId="20707" xr:uid="{00000000-0005-0000-0000-0000516D0000}"/>
    <cellStyle name="InputCells12 2 3 4 2 3 8" xfId="24725" xr:uid="{00000000-0005-0000-0000-0000526D0000}"/>
    <cellStyle name="InputCells12 2 3 4 2 3 9" xfId="28729" xr:uid="{00000000-0005-0000-0000-0000536D0000}"/>
    <cellStyle name="InputCells12 2 3 4 2 4" xfId="3884" xr:uid="{00000000-0005-0000-0000-0000546D0000}"/>
    <cellStyle name="InputCells12 2 3 4 2 4 10" xfId="40868" xr:uid="{00000000-0005-0000-0000-0000556D0000}"/>
    <cellStyle name="InputCells12 2 3 4 2 4 2" xfId="9412" xr:uid="{00000000-0005-0000-0000-0000566D0000}"/>
    <cellStyle name="InputCells12 2 3 4 2 4 3" xfId="13319" xr:uid="{00000000-0005-0000-0000-0000576D0000}"/>
    <cellStyle name="InputCells12 2 3 4 2 4 4" xfId="17411" xr:uid="{00000000-0005-0000-0000-0000586D0000}"/>
    <cellStyle name="InputCells12 2 3 4 2 4 5" xfId="21341" xr:uid="{00000000-0005-0000-0000-0000596D0000}"/>
    <cellStyle name="InputCells12 2 3 4 2 4 6" xfId="25367" xr:uid="{00000000-0005-0000-0000-00005A6D0000}"/>
    <cellStyle name="InputCells12 2 3 4 2 4 7" xfId="29356" xr:uid="{00000000-0005-0000-0000-00005B6D0000}"/>
    <cellStyle name="InputCells12 2 3 4 2 4 8" xfId="33187" xr:uid="{00000000-0005-0000-0000-00005C6D0000}"/>
    <cellStyle name="InputCells12 2 3 4 2 4 9" xfId="37078" xr:uid="{00000000-0005-0000-0000-00005D6D0000}"/>
    <cellStyle name="InputCells12 2 3 4 2 5" xfId="5866" xr:uid="{00000000-0005-0000-0000-00005E6D0000}"/>
    <cellStyle name="InputCells12 2 3 4 2 5 10" xfId="42848" xr:uid="{00000000-0005-0000-0000-00005F6D0000}"/>
    <cellStyle name="InputCells12 2 3 4 2 5 2" xfId="11394" xr:uid="{00000000-0005-0000-0000-0000606D0000}"/>
    <cellStyle name="InputCells12 2 3 4 2 5 3" xfId="15299" xr:uid="{00000000-0005-0000-0000-0000616D0000}"/>
    <cellStyle name="InputCells12 2 3 4 2 5 4" xfId="19393" xr:uid="{00000000-0005-0000-0000-0000626D0000}"/>
    <cellStyle name="InputCells12 2 3 4 2 5 5" xfId="23321" xr:uid="{00000000-0005-0000-0000-0000636D0000}"/>
    <cellStyle name="InputCells12 2 3 4 2 5 6" xfId="27347" xr:uid="{00000000-0005-0000-0000-0000646D0000}"/>
    <cellStyle name="InputCells12 2 3 4 2 5 7" xfId="31336" xr:uid="{00000000-0005-0000-0000-0000656D0000}"/>
    <cellStyle name="InputCells12 2 3 4 2 5 8" xfId="35167" xr:uid="{00000000-0005-0000-0000-0000666D0000}"/>
    <cellStyle name="InputCells12 2 3 4 2 5 9" xfId="39058" xr:uid="{00000000-0005-0000-0000-0000676D0000}"/>
    <cellStyle name="InputCells12 2 3 4 2 6" xfId="6918" xr:uid="{00000000-0005-0000-0000-0000686D0000}"/>
    <cellStyle name="InputCells12 2 3 4 2 7" xfId="7701" xr:uid="{00000000-0005-0000-0000-0000696D0000}"/>
    <cellStyle name="InputCells12 2 3 4 2 8" xfId="7284" xr:uid="{00000000-0005-0000-0000-00006A6D0000}"/>
    <cellStyle name="InputCells12 2 3 4 2 9" xfId="8080" xr:uid="{00000000-0005-0000-0000-00006B6D0000}"/>
    <cellStyle name="InputCells12 2 3 4 3" xfId="2938" xr:uid="{00000000-0005-0000-0000-00006C6D0000}"/>
    <cellStyle name="InputCells12 2 3 4 3 10" xfId="28447" xr:uid="{00000000-0005-0000-0000-00006D6D0000}"/>
    <cellStyle name="InputCells12 2 3 4 3 11" xfId="32270" xr:uid="{00000000-0005-0000-0000-00006E6D0000}"/>
    <cellStyle name="InputCells12 2 3 4 3 12" xfId="36177" xr:uid="{00000000-0005-0000-0000-00006F6D0000}"/>
    <cellStyle name="InputCells12 2 3 4 3 13" xfId="39967" xr:uid="{00000000-0005-0000-0000-0000706D0000}"/>
    <cellStyle name="InputCells12 2 3 4 3 2" xfId="5239" xr:uid="{00000000-0005-0000-0000-0000716D0000}"/>
    <cellStyle name="InputCells12 2 3 4 3 2 10" xfId="42223" xr:uid="{00000000-0005-0000-0000-0000726D0000}"/>
    <cellStyle name="InputCells12 2 3 4 3 2 2" xfId="10767" xr:uid="{00000000-0005-0000-0000-0000736D0000}"/>
    <cellStyle name="InputCells12 2 3 4 3 2 3" xfId="14674" xr:uid="{00000000-0005-0000-0000-0000746D0000}"/>
    <cellStyle name="InputCells12 2 3 4 3 2 4" xfId="18766" xr:uid="{00000000-0005-0000-0000-0000756D0000}"/>
    <cellStyle name="InputCells12 2 3 4 3 2 5" xfId="22696" xr:uid="{00000000-0005-0000-0000-0000766D0000}"/>
    <cellStyle name="InputCells12 2 3 4 3 2 6" xfId="26722" xr:uid="{00000000-0005-0000-0000-0000776D0000}"/>
    <cellStyle name="InputCells12 2 3 4 3 2 7" xfId="30711" xr:uid="{00000000-0005-0000-0000-0000786D0000}"/>
    <cellStyle name="InputCells12 2 3 4 3 2 8" xfId="34542" xr:uid="{00000000-0005-0000-0000-0000796D0000}"/>
    <cellStyle name="InputCells12 2 3 4 3 2 9" xfId="38433" xr:uid="{00000000-0005-0000-0000-00007A6D0000}"/>
    <cellStyle name="InputCells12 2 3 4 3 3" xfId="4611" xr:uid="{00000000-0005-0000-0000-00007B6D0000}"/>
    <cellStyle name="InputCells12 2 3 4 3 3 10" xfId="41595" xr:uid="{00000000-0005-0000-0000-00007C6D0000}"/>
    <cellStyle name="InputCells12 2 3 4 3 3 2" xfId="10139" xr:uid="{00000000-0005-0000-0000-00007D6D0000}"/>
    <cellStyle name="InputCells12 2 3 4 3 3 3" xfId="14046" xr:uid="{00000000-0005-0000-0000-00007E6D0000}"/>
    <cellStyle name="InputCells12 2 3 4 3 3 4" xfId="18138" xr:uid="{00000000-0005-0000-0000-00007F6D0000}"/>
    <cellStyle name="InputCells12 2 3 4 3 3 5" xfId="22068" xr:uid="{00000000-0005-0000-0000-0000806D0000}"/>
    <cellStyle name="InputCells12 2 3 4 3 3 6" xfId="26094" xr:uid="{00000000-0005-0000-0000-0000816D0000}"/>
    <cellStyle name="InputCells12 2 3 4 3 3 7" xfId="30083" xr:uid="{00000000-0005-0000-0000-0000826D0000}"/>
    <cellStyle name="InputCells12 2 3 4 3 3 8" xfId="33914" xr:uid="{00000000-0005-0000-0000-0000836D0000}"/>
    <cellStyle name="InputCells12 2 3 4 3 3 9" xfId="37805" xr:uid="{00000000-0005-0000-0000-0000846D0000}"/>
    <cellStyle name="InputCells12 2 3 4 3 4" xfId="6320" xr:uid="{00000000-0005-0000-0000-0000856D0000}"/>
    <cellStyle name="InputCells12 2 3 4 3 4 10" xfId="43298" xr:uid="{00000000-0005-0000-0000-0000866D0000}"/>
    <cellStyle name="InputCells12 2 3 4 3 4 2" xfId="11849" xr:uid="{00000000-0005-0000-0000-0000876D0000}"/>
    <cellStyle name="InputCells12 2 3 4 3 4 3" xfId="15753" xr:uid="{00000000-0005-0000-0000-0000886D0000}"/>
    <cellStyle name="InputCells12 2 3 4 3 4 4" xfId="19847" xr:uid="{00000000-0005-0000-0000-0000896D0000}"/>
    <cellStyle name="InputCells12 2 3 4 3 4 5" xfId="23774" xr:uid="{00000000-0005-0000-0000-00008A6D0000}"/>
    <cellStyle name="InputCells12 2 3 4 3 4 6" xfId="27801" xr:uid="{00000000-0005-0000-0000-00008B6D0000}"/>
    <cellStyle name="InputCells12 2 3 4 3 4 7" xfId="31786" xr:uid="{00000000-0005-0000-0000-00008C6D0000}"/>
    <cellStyle name="InputCells12 2 3 4 3 4 8" xfId="35619" xr:uid="{00000000-0005-0000-0000-00008D6D0000}"/>
    <cellStyle name="InputCells12 2 3 4 3 4 9" xfId="39508" xr:uid="{00000000-0005-0000-0000-00008E6D0000}"/>
    <cellStyle name="InputCells12 2 3 4 3 5" xfId="8473" xr:uid="{00000000-0005-0000-0000-00008F6D0000}"/>
    <cellStyle name="InputCells12 2 3 4 3 6" xfId="12389" xr:uid="{00000000-0005-0000-0000-0000906D0000}"/>
    <cellStyle name="InputCells12 2 3 4 3 7" xfId="16482" xr:uid="{00000000-0005-0000-0000-0000916D0000}"/>
    <cellStyle name="InputCells12 2 3 4 3 8" xfId="20425" xr:uid="{00000000-0005-0000-0000-0000926D0000}"/>
    <cellStyle name="InputCells12 2 3 4 3 9" xfId="24443" xr:uid="{00000000-0005-0000-0000-0000936D0000}"/>
    <cellStyle name="InputCells12 2 3 4 4" xfId="3219" xr:uid="{00000000-0005-0000-0000-0000946D0000}"/>
    <cellStyle name="InputCells12 2 3 4 4 10" xfId="32551" xr:uid="{00000000-0005-0000-0000-0000956D0000}"/>
    <cellStyle name="InputCells12 2 3 4 4 11" xfId="36458" xr:uid="{00000000-0005-0000-0000-0000966D0000}"/>
    <cellStyle name="InputCells12 2 3 4 4 12" xfId="40248" xr:uid="{00000000-0005-0000-0000-0000976D0000}"/>
    <cellStyle name="InputCells12 2 3 4 4 2" xfId="5520" xr:uid="{00000000-0005-0000-0000-0000986D0000}"/>
    <cellStyle name="InputCells12 2 3 4 4 2 10" xfId="42504" xr:uid="{00000000-0005-0000-0000-0000996D0000}"/>
    <cellStyle name="InputCells12 2 3 4 4 2 2" xfId="11048" xr:uid="{00000000-0005-0000-0000-00009A6D0000}"/>
    <cellStyle name="InputCells12 2 3 4 4 2 3" xfId="14955" xr:uid="{00000000-0005-0000-0000-00009B6D0000}"/>
    <cellStyle name="InputCells12 2 3 4 4 2 4" xfId="19047" xr:uid="{00000000-0005-0000-0000-00009C6D0000}"/>
    <cellStyle name="InputCells12 2 3 4 4 2 5" xfId="22977" xr:uid="{00000000-0005-0000-0000-00009D6D0000}"/>
    <cellStyle name="InputCells12 2 3 4 4 2 6" xfId="27003" xr:uid="{00000000-0005-0000-0000-00009E6D0000}"/>
    <cellStyle name="InputCells12 2 3 4 4 2 7" xfId="30992" xr:uid="{00000000-0005-0000-0000-00009F6D0000}"/>
    <cellStyle name="InputCells12 2 3 4 4 2 8" xfId="34823" xr:uid="{00000000-0005-0000-0000-0000A06D0000}"/>
    <cellStyle name="InputCells12 2 3 4 4 2 9" xfId="38714" xr:uid="{00000000-0005-0000-0000-0000A16D0000}"/>
    <cellStyle name="InputCells12 2 3 4 4 3" xfId="4892" xr:uid="{00000000-0005-0000-0000-0000A26D0000}"/>
    <cellStyle name="InputCells12 2 3 4 4 3 10" xfId="41876" xr:uid="{00000000-0005-0000-0000-0000A36D0000}"/>
    <cellStyle name="InputCells12 2 3 4 4 3 2" xfId="10420" xr:uid="{00000000-0005-0000-0000-0000A46D0000}"/>
    <cellStyle name="InputCells12 2 3 4 4 3 3" xfId="14327" xr:uid="{00000000-0005-0000-0000-0000A56D0000}"/>
    <cellStyle name="InputCells12 2 3 4 4 3 4" xfId="18419" xr:uid="{00000000-0005-0000-0000-0000A66D0000}"/>
    <cellStyle name="InputCells12 2 3 4 4 3 5" xfId="22349" xr:uid="{00000000-0005-0000-0000-0000A76D0000}"/>
    <cellStyle name="InputCells12 2 3 4 4 3 6" xfId="26375" xr:uid="{00000000-0005-0000-0000-0000A86D0000}"/>
    <cellStyle name="InputCells12 2 3 4 4 3 7" xfId="30364" xr:uid="{00000000-0005-0000-0000-0000A96D0000}"/>
    <cellStyle name="InputCells12 2 3 4 4 3 8" xfId="34195" xr:uid="{00000000-0005-0000-0000-0000AA6D0000}"/>
    <cellStyle name="InputCells12 2 3 4 4 3 9" xfId="38086" xr:uid="{00000000-0005-0000-0000-0000AB6D0000}"/>
    <cellStyle name="InputCells12 2 3 4 4 4" xfId="8754" xr:uid="{00000000-0005-0000-0000-0000AC6D0000}"/>
    <cellStyle name="InputCells12 2 3 4 4 5" xfId="12670" xr:uid="{00000000-0005-0000-0000-0000AD6D0000}"/>
    <cellStyle name="InputCells12 2 3 4 4 6" xfId="16763" xr:uid="{00000000-0005-0000-0000-0000AE6D0000}"/>
    <cellStyle name="InputCells12 2 3 4 4 7" xfId="20706" xr:uid="{00000000-0005-0000-0000-0000AF6D0000}"/>
    <cellStyle name="InputCells12 2 3 4 4 8" xfId="24724" xr:uid="{00000000-0005-0000-0000-0000B06D0000}"/>
    <cellStyle name="InputCells12 2 3 4 4 9" xfId="28728" xr:uid="{00000000-0005-0000-0000-0000B16D0000}"/>
    <cellStyle name="InputCells12 2 3 4 5" xfId="3883" xr:uid="{00000000-0005-0000-0000-0000B26D0000}"/>
    <cellStyle name="InputCells12 2 3 4 5 10" xfId="40867" xr:uid="{00000000-0005-0000-0000-0000B36D0000}"/>
    <cellStyle name="InputCells12 2 3 4 5 2" xfId="9411" xr:uid="{00000000-0005-0000-0000-0000B46D0000}"/>
    <cellStyle name="InputCells12 2 3 4 5 3" xfId="13318" xr:uid="{00000000-0005-0000-0000-0000B56D0000}"/>
    <cellStyle name="InputCells12 2 3 4 5 4" xfId="17410" xr:uid="{00000000-0005-0000-0000-0000B66D0000}"/>
    <cellStyle name="InputCells12 2 3 4 5 5" xfId="21340" xr:uid="{00000000-0005-0000-0000-0000B76D0000}"/>
    <cellStyle name="InputCells12 2 3 4 5 6" xfId="25366" xr:uid="{00000000-0005-0000-0000-0000B86D0000}"/>
    <cellStyle name="InputCells12 2 3 4 5 7" xfId="29355" xr:uid="{00000000-0005-0000-0000-0000B96D0000}"/>
    <cellStyle name="InputCells12 2 3 4 5 8" xfId="33186" xr:uid="{00000000-0005-0000-0000-0000BA6D0000}"/>
    <cellStyle name="InputCells12 2 3 4 5 9" xfId="37077" xr:uid="{00000000-0005-0000-0000-0000BB6D0000}"/>
    <cellStyle name="InputCells12 2 3 4 6" xfId="5865" xr:uid="{00000000-0005-0000-0000-0000BC6D0000}"/>
    <cellStyle name="InputCells12 2 3 4 6 10" xfId="42847" xr:uid="{00000000-0005-0000-0000-0000BD6D0000}"/>
    <cellStyle name="InputCells12 2 3 4 6 2" xfId="11393" xr:uid="{00000000-0005-0000-0000-0000BE6D0000}"/>
    <cellStyle name="InputCells12 2 3 4 6 3" xfId="15298" xr:uid="{00000000-0005-0000-0000-0000BF6D0000}"/>
    <cellStyle name="InputCells12 2 3 4 6 4" xfId="19392" xr:uid="{00000000-0005-0000-0000-0000C06D0000}"/>
    <cellStyle name="InputCells12 2 3 4 6 5" xfId="23320" xr:uid="{00000000-0005-0000-0000-0000C16D0000}"/>
    <cellStyle name="InputCells12 2 3 4 6 6" xfId="27346" xr:uid="{00000000-0005-0000-0000-0000C26D0000}"/>
    <cellStyle name="InputCells12 2 3 4 6 7" xfId="31335" xr:uid="{00000000-0005-0000-0000-0000C36D0000}"/>
    <cellStyle name="InputCells12 2 3 4 6 8" xfId="35166" xr:uid="{00000000-0005-0000-0000-0000C46D0000}"/>
    <cellStyle name="InputCells12 2 3 4 6 9" xfId="39057" xr:uid="{00000000-0005-0000-0000-0000C56D0000}"/>
    <cellStyle name="InputCells12 2 3 4 7" xfId="6917" xr:uid="{00000000-0005-0000-0000-0000C66D0000}"/>
    <cellStyle name="InputCells12 2 3 4 8" xfId="7702" xr:uid="{00000000-0005-0000-0000-0000C76D0000}"/>
    <cellStyle name="InputCells12 2 3 4 9" xfId="9097" xr:uid="{00000000-0005-0000-0000-0000C86D0000}"/>
    <cellStyle name="InputCells12 2 3 5" xfId="2933" xr:uid="{00000000-0005-0000-0000-0000C96D0000}"/>
    <cellStyle name="InputCells12 2 3 5 10" xfId="28442" xr:uid="{00000000-0005-0000-0000-0000CA6D0000}"/>
    <cellStyle name="InputCells12 2 3 5 11" xfId="32265" xr:uid="{00000000-0005-0000-0000-0000CB6D0000}"/>
    <cellStyle name="InputCells12 2 3 5 12" xfId="36172" xr:uid="{00000000-0005-0000-0000-0000CC6D0000}"/>
    <cellStyle name="InputCells12 2 3 5 13" xfId="39962" xr:uid="{00000000-0005-0000-0000-0000CD6D0000}"/>
    <cellStyle name="InputCells12 2 3 5 2" xfId="5234" xr:uid="{00000000-0005-0000-0000-0000CE6D0000}"/>
    <cellStyle name="InputCells12 2 3 5 2 10" xfId="42218" xr:uid="{00000000-0005-0000-0000-0000CF6D0000}"/>
    <cellStyle name="InputCells12 2 3 5 2 2" xfId="10762" xr:uid="{00000000-0005-0000-0000-0000D06D0000}"/>
    <cellStyle name="InputCells12 2 3 5 2 3" xfId="14669" xr:uid="{00000000-0005-0000-0000-0000D16D0000}"/>
    <cellStyle name="InputCells12 2 3 5 2 4" xfId="18761" xr:uid="{00000000-0005-0000-0000-0000D26D0000}"/>
    <cellStyle name="InputCells12 2 3 5 2 5" xfId="22691" xr:uid="{00000000-0005-0000-0000-0000D36D0000}"/>
    <cellStyle name="InputCells12 2 3 5 2 6" xfId="26717" xr:uid="{00000000-0005-0000-0000-0000D46D0000}"/>
    <cellStyle name="InputCells12 2 3 5 2 7" xfId="30706" xr:uid="{00000000-0005-0000-0000-0000D56D0000}"/>
    <cellStyle name="InputCells12 2 3 5 2 8" xfId="34537" xr:uid="{00000000-0005-0000-0000-0000D66D0000}"/>
    <cellStyle name="InputCells12 2 3 5 2 9" xfId="38428" xr:uid="{00000000-0005-0000-0000-0000D76D0000}"/>
    <cellStyle name="InputCells12 2 3 5 3" xfId="4606" xr:uid="{00000000-0005-0000-0000-0000D86D0000}"/>
    <cellStyle name="InputCells12 2 3 5 3 10" xfId="41590" xr:uid="{00000000-0005-0000-0000-0000D96D0000}"/>
    <cellStyle name="InputCells12 2 3 5 3 2" xfId="10134" xr:uid="{00000000-0005-0000-0000-0000DA6D0000}"/>
    <cellStyle name="InputCells12 2 3 5 3 3" xfId="14041" xr:uid="{00000000-0005-0000-0000-0000DB6D0000}"/>
    <cellStyle name="InputCells12 2 3 5 3 4" xfId="18133" xr:uid="{00000000-0005-0000-0000-0000DC6D0000}"/>
    <cellStyle name="InputCells12 2 3 5 3 5" xfId="22063" xr:uid="{00000000-0005-0000-0000-0000DD6D0000}"/>
    <cellStyle name="InputCells12 2 3 5 3 6" xfId="26089" xr:uid="{00000000-0005-0000-0000-0000DE6D0000}"/>
    <cellStyle name="InputCells12 2 3 5 3 7" xfId="30078" xr:uid="{00000000-0005-0000-0000-0000DF6D0000}"/>
    <cellStyle name="InputCells12 2 3 5 3 8" xfId="33909" xr:uid="{00000000-0005-0000-0000-0000E06D0000}"/>
    <cellStyle name="InputCells12 2 3 5 3 9" xfId="37800" xr:uid="{00000000-0005-0000-0000-0000E16D0000}"/>
    <cellStyle name="InputCells12 2 3 5 4" xfId="6315" xr:uid="{00000000-0005-0000-0000-0000E26D0000}"/>
    <cellStyle name="InputCells12 2 3 5 4 10" xfId="43293" xr:uid="{00000000-0005-0000-0000-0000E36D0000}"/>
    <cellStyle name="InputCells12 2 3 5 4 2" xfId="11844" xr:uid="{00000000-0005-0000-0000-0000E46D0000}"/>
    <cellStyle name="InputCells12 2 3 5 4 3" xfId="15748" xr:uid="{00000000-0005-0000-0000-0000E56D0000}"/>
    <cellStyle name="InputCells12 2 3 5 4 4" xfId="19842" xr:uid="{00000000-0005-0000-0000-0000E66D0000}"/>
    <cellStyle name="InputCells12 2 3 5 4 5" xfId="23769" xr:uid="{00000000-0005-0000-0000-0000E76D0000}"/>
    <cellStyle name="InputCells12 2 3 5 4 6" xfId="27796" xr:uid="{00000000-0005-0000-0000-0000E86D0000}"/>
    <cellStyle name="InputCells12 2 3 5 4 7" xfId="31781" xr:uid="{00000000-0005-0000-0000-0000E96D0000}"/>
    <cellStyle name="InputCells12 2 3 5 4 8" xfId="35614" xr:uid="{00000000-0005-0000-0000-0000EA6D0000}"/>
    <cellStyle name="InputCells12 2 3 5 4 9" xfId="39503" xr:uid="{00000000-0005-0000-0000-0000EB6D0000}"/>
    <cellStyle name="InputCells12 2 3 5 5" xfId="8468" xr:uid="{00000000-0005-0000-0000-0000EC6D0000}"/>
    <cellStyle name="InputCells12 2 3 5 6" xfId="12384" xr:uid="{00000000-0005-0000-0000-0000ED6D0000}"/>
    <cellStyle name="InputCells12 2 3 5 7" xfId="16477" xr:uid="{00000000-0005-0000-0000-0000EE6D0000}"/>
    <cellStyle name="InputCells12 2 3 5 8" xfId="20420" xr:uid="{00000000-0005-0000-0000-0000EF6D0000}"/>
    <cellStyle name="InputCells12 2 3 5 9" xfId="24438" xr:uid="{00000000-0005-0000-0000-0000F06D0000}"/>
    <cellStyle name="InputCells12 2 3 6" xfId="3214" xr:uid="{00000000-0005-0000-0000-0000F16D0000}"/>
    <cellStyle name="InputCells12 2 3 6 10" xfId="32546" xr:uid="{00000000-0005-0000-0000-0000F26D0000}"/>
    <cellStyle name="InputCells12 2 3 6 11" xfId="36453" xr:uid="{00000000-0005-0000-0000-0000F36D0000}"/>
    <cellStyle name="InputCells12 2 3 6 12" xfId="40243" xr:uid="{00000000-0005-0000-0000-0000F46D0000}"/>
    <cellStyle name="InputCells12 2 3 6 2" xfId="5515" xr:uid="{00000000-0005-0000-0000-0000F56D0000}"/>
    <cellStyle name="InputCells12 2 3 6 2 10" xfId="42499" xr:uid="{00000000-0005-0000-0000-0000F66D0000}"/>
    <cellStyle name="InputCells12 2 3 6 2 2" xfId="11043" xr:uid="{00000000-0005-0000-0000-0000F76D0000}"/>
    <cellStyle name="InputCells12 2 3 6 2 3" xfId="14950" xr:uid="{00000000-0005-0000-0000-0000F86D0000}"/>
    <cellStyle name="InputCells12 2 3 6 2 4" xfId="19042" xr:uid="{00000000-0005-0000-0000-0000F96D0000}"/>
    <cellStyle name="InputCells12 2 3 6 2 5" xfId="22972" xr:uid="{00000000-0005-0000-0000-0000FA6D0000}"/>
    <cellStyle name="InputCells12 2 3 6 2 6" xfId="26998" xr:uid="{00000000-0005-0000-0000-0000FB6D0000}"/>
    <cellStyle name="InputCells12 2 3 6 2 7" xfId="30987" xr:uid="{00000000-0005-0000-0000-0000FC6D0000}"/>
    <cellStyle name="InputCells12 2 3 6 2 8" xfId="34818" xr:uid="{00000000-0005-0000-0000-0000FD6D0000}"/>
    <cellStyle name="InputCells12 2 3 6 2 9" xfId="38709" xr:uid="{00000000-0005-0000-0000-0000FE6D0000}"/>
    <cellStyle name="InputCells12 2 3 6 3" xfId="4887" xr:uid="{00000000-0005-0000-0000-0000FF6D0000}"/>
    <cellStyle name="InputCells12 2 3 6 3 10" xfId="41871" xr:uid="{00000000-0005-0000-0000-0000006E0000}"/>
    <cellStyle name="InputCells12 2 3 6 3 2" xfId="10415" xr:uid="{00000000-0005-0000-0000-0000016E0000}"/>
    <cellStyle name="InputCells12 2 3 6 3 3" xfId="14322" xr:uid="{00000000-0005-0000-0000-0000026E0000}"/>
    <cellStyle name="InputCells12 2 3 6 3 4" xfId="18414" xr:uid="{00000000-0005-0000-0000-0000036E0000}"/>
    <cellStyle name="InputCells12 2 3 6 3 5" xfId="22344" xr:uid="{00000000-0005-0000-0000-0000046E0000}"/>
    <cellStyle name="InputCells12 2 3 6 3 6" xfId="26370" xr:uid="{00000000-0005-0000-0000-0000056E0000}"/>
    <cellStyle name="InputCells12 2 3 6 3 7" xfId="30359" xr:uid="{00000000-0005-0000-0000-0000066E0000}"/>
    <cellStyle name="InputCells12 2 3 6 3 8" xfId="34190" xr:uid="{00000000-0005-0000-0000-0000076E0000}"/>
    <cellStyle name="InputCells12 2 3 6 3 9" xfId="38081" xr:uid="{00000000-0005-0000-0000-0000086E0000}"/>
    <cellStyle name="InputCells12 2 3 6 4" xfId="8749" xr:uid="{00000000-0005-0000-0000-0000096E0000}"/>
    <cellStyle name="InputCells12 2 3 6 5" xfId="12665" xr:uid="{00000000-0005-0000-0000-00000A6E0000}"/>
    <cellStyle name="InputCells12 2 3 6 6" xfId="16758" xr:uid="{00000000-0005-0000-0000-00000B6E0000}"/>
    <cellStyle name="InputCells12 2 3 6 7" xfId="20701" xr:uid="{00000000-0005-0000-0000-00000C6E0000}"/>
    <cellStyle name="InputCells12 2 3 6 8" xfId="24719" xr:uid="{00000000-0005-0000-0000-00000D6E0000}"/>
    <cellStyle name="InputCells12 2 3 6 9" xfId="28723" xr:uid="{00000000-0005-0000-0000-00000E6E0000}"/>
    <cellStyle name="InputCells12 2 3 7" xfId="3878" xr:uid="{00000000-0005-0000-0000-00000F6E0000}"/>
    <cellStyle name="InputCells12 2 3 7 10" xfId="40862" xr:uid="{00000000-0005-0000-0000-0000106E0000}"/>
    <cellStyle name="InputCells12 2 3 7 2" xfId="9406" xr:uid="{00000000-0005-0000-0000-0000116E0000}"/>
    <cellStyle name="InputCells12 2 3 7 3" xfId="13313" xr:uid="{00000000-0005-0000-0000-0000126E0000}"/>
    <cellStyle name="InputCells12 2 3 7 4" xfId="17405" xr:uid="{00000000-0005-0000-0000-0000136E0000}"/>
    <cellStyle name="InputCells12 2 3 7 5" xfId="21335" xr:uid="{00000000-0005-0000-0000-0000146E0000}"/>
    <cellStyle name="InputCells12 2 3 7 6" xfId="25361" xr:uid="{00000000-0005-0000-0000-0000156E0000}"/>
    <cellStyle name="InputCells12 2 3 7 7" xfId="29350" xr:uid="{00000000-0005-0000-0000-0000166E0000}"/>
    <cellStyle name="InputCells12 2 3 7 8" xfId="33181" xr:uid="{00000000-0005-0000-0000-0000176E0000}"/>
    <cellStyle name="InputCells12 2 3 7 9" xfId="37072" xr:uid="{00000000-0005-0000-0000-0000186E0000}"/>
    <cellStyle name="InputCells12 2 3 8" xfId="5860" xr:uid="{00000000-0005-0000-0000-0000196E0000}"/>
    <cellStyle name="InputCells12 2 3 8 10" xfId="42842" xr:uid="{00000000-0005-0000-0000-00001A6E0000}"/>
    <cellStyle name="InputCells12 2 3 8 2" xfId="11388" xr:uid="{00000000-0005-0000-0000-00001B6E0000}"/>
    <cellStyle name="InputCells12 2 3 8 3" xfId="15293" xr:uid="{00000000-0005-0000-0000-00001C6E0000}"/>
    <cellStyle name="InputCells12 2 3 8 4" xfId="19387" xr:uid="{00000000-0005-0000-0000-00001D6E0000}"/>
    <cellStyle name="InputCells12 2 3 8 5" xfId="23315" xr:uid="{00000000-0005-0000-0000-00001E6E0000}"/>
    <cellStyle name="InputCells12 2 3 8 6" xfId="27341" xr:uid="{00000000-0005-0000-0000-00001F6E0000}"/>
    <cellStyle name="InputCells12 2 3 8 7" xfId="31330" xr:uid="{00000000-0005-0000-0000-0000206E0000}"/>
    <cellStyle name="InputCells12 2 3 8 8" xfId="35161" xr:uid="{00000000-0005-0000-0000-0000216E0000}"/>
    <cellStyle name="InputCells12 2 3 8 9" xfId="39052" xr:uid="{00000000-0005-0000-0000-0000226E0000}"/>
    <cellStyle name="InputCells12 2 3 9" xfId="6912" xr:uid="{00000000-0005-0000-0000-0000236E0000}"/>
    <cellStyle name="InputCells12 2 4" xfId="898" xr:uid="{00000000-0005-0000-0000-0000246E0000}"/>
    <cellStyle name="InputCells12 2 4 10" xfId="7354" xr:uid="{00000000-0005-0000-0000-0000256E0000}"/>
    <cellStyle name="InputCells12 2 4 11" xfId="6824" xr:uid="{00000000-0005-0000-0000-0000266E0000}"/>
    <cellStyle name="InputCells12 2 4 12" xfId="7242" xr:uid="{00000000-0005-0000-0000-0000276E0000}"/>
    <cellStyle name="InputCells12 2 4 2" xfId="3083" xr:uid="{00000000-0005-0000-0000-0000286E0000}"/>
    <cellStyle name="InputCells12 2 4 2 10" xfId="28592" xr:uid="{00000000-0005-0000-0000-0000296E0000}"/>
    <cellStyle name="InputCells12 2 4 2 11" xfId="32415" xr:uid="{00000000-0005-0000-0000-00002A6E0000}"/>
    <cellStyle name="InputCells12 2 4 2 12" xfId="36322" xr:uid="{00000000-0005-0000-0000-00002B6E0000}"/>
    <cellStyle name="InputCells12 2 4 2 13" xfId="40112" xr:uid="{00000000-0005-0000-0000-00002C6E0000}"/>
    <cellStyle name="InputCells12 2 4 2 2" xfId="5384" xr:uid="{00000000-0005-0000-0000-00002D6E0000}"/>
    <cellStyle name="InputCells12 2 4 2 2 10" xfId="42368" xr:uid="{00000000-0005-0000-0000-00002E6E0000}"/>
    <cellStyle name="InputCells12 2 4 2 2 2" xfId="10912" xr:uid="{00000000-0005-0000-0000-00002F6E0000}"/>
    <cellStyle name="InputCells12 2 4 2 2 3" xfId="14819" xr:uid="{00000000-0005-0000-0000-0000306E0000}"/>
    <cellStyle name="InputCells12 2 4 2 2 4" xfId="18911" xr:uid="{00000000-0005-0000-0000-0000316E0000}"/>
    <cellStyle name="InputCells12 2 4 2 2 5" xfId="22841" xr:uid="{00000000-0005-0000-0000-0000326E0000}"/>
    <cellStyle name="InputCells12 2 4 2 2 6" xfId="26867" xr:uid="{00000000-0005-0000-0000-0000336E0000}"/>
    <cellStyle name="InputCells12 2 4 2 2 7" xfId="30856" xr:uid="{00000000-0005-0000-0000-0000346E0000}"/>
    <cellStyle name="InputCells12 2 4 2 2 8" xfId="34687" xr:uid="{00000000-0005-0000-0000-0000356E0000}"/>
    <cellStyle name="InputCells12 2 4 2 2 9" xfId="38578" xr:uid="{00000000-0005-0000-0000-0000366E0000}"/>
    <cellStyle name="InputCells12 2 4 2 3" xfId="4756" xr:uid="{00000000-0005-0000-0000-0000376E0000}"/>
    <cellStyle name="InputCells12 2 4 2 3 10" xfId="41740" xr:uid="{00000000-0005-0000-0000-0000386E0000}"/>
    <cellStyle name="InputCells12 2 4 2 3 2" xfId="10284" xr:uid="{00000000-0005-0000-0000-0000396E0000}"/>
    <cellStyle name="InputCells12 2 4 2 3 3" xfId="14191" xr:uid="{00000000-0005-0000-0000-00003A6E0000}"/>
    <cellStyle name="InputCells12 2 4 2 3 4" xfId="18283" xr:uid="{00000000-0005-0000-0000-00003B6E0000}"/>
    <cellStyle name="InputCells12 2 4 2 3 5" xfId="22213" xr:uid="{00000000-0005-0000-0000-00003C6E0000}"/>
    <cellStyle name="InputCells12 2 4 2 3 6" xfId="26239" xr:uid="{00000000-0005-0000-0000-00003D6E0000}"/>
    <cellStyle name="InputCells12 2 4 2 3 7" xfId="30228" xr:uid="{00000000-0005-0000-0000-00003E6E0000}"/>
    <cellStyle name="InputCells12 2 4 2 3 8" xfId="34059" xr:uid="{00000000-0005-0000-0000-00003F6E0000}"/>
    <cellStyle name="InputCells12 2 4 2 3 9" xfId="37950" xr:uid="{00000000-0005-0000-0000-0000406E0000}"/>
    <cellStyle name="InputCells12 2 4 2 4" xfId="6465" xr:uid="{00000000-0005-0000-0000-0000416E0000}"/>
    <cellStyle name="InputCells12 2 4 2 4 10" xfId="43443" xr:uid="{00000000-0005-0000-0000-0000426E0000}"/>
    <cellStyle name="InputCells12 2 4 2 4 2" xfId="11994" xr:uid="{00000000-0005-0000-0000-0000436E0000}"/>
    <cellStyle name="InputCells12 2 4 2 4 3" xfId="15898" xr:uid="{00000000-0005-0000-0000-0000446E0000}"/>
    <cellStyle name="InputCells12 2 4 2 4 4" xfId="19992" xr:uid="{00000000-0005-0000-0000-0000456E0000}"/>
    <cellStyle name="InputCells12 2 4 2 4 5" xfId="23919" xr:uid="{00000000-0005-0000-0000-0000466E0000}"/>
    <cellStyle name="InputCells12 2 4 2 4 6" xfId="27946" xr:uid="{00000000-0005-0000-0000-0000476E0000}"/>
    <cellStyle name="InputCells12 2 4 2 4 7" xfId="31931" xr:uid="{00000000-0005-0000-0000-0000486E0000}"/>
    <cellStyle name="InputCells12 2 4 2 4 8" xfId="35764" xr:uid="{00000000-0005-0000-0000-0000496E0000}"/>
    <cellStyle name="InputCells12 2 4 2 4 9" xfId="39653" xr:uid="{00000000-0005-0000-0000-00004A6E0000}"/>
    <cellStyle name="InputCells12 2 4 2 5" xfId="8618" xr:uid="{00000000-0005-0000-0000-00004B6E0000}"/>
    <cellStyle name="InputCells12 2 4 2 6" xfId="12534" xr:uid="{00000000-0005-0000-0000-00004C6E0000}"/>
    <cellStyle name="InputCells12 2 4 2 7" xfId="16627" xr:uid="{00000000-0005-0000-0000-00004D6E0000}"/>
    <cellStyle name="InputCells12 2 4 2 8" xfId="20570" xr:uid="{00000000-0005-0000-0000-00004E6E0000}"/>
    <cellStyle name="InputCells12 2 4 2 9" xfId="24588" xr:uid="{00000000-0005-0000-0000-00004F6E0000}"/>
    <cellStyle name="InputCells12 2 4 3" xfId="4028" xr:uid="{00000000-0005-0000-0000-0000506E0000}"/>
    <cellStyle name="InputCells12 2 4 3 10" xfId="41012" xr:uid="{00000000-0005-0000-0000-0000516E0000}"/>
    <cellStyle name="InputCells12 2 4 3 2" xfId="9556" xr:uid="{00000000-0005-0000-0000-0000526E0000}"/>
    <cellStyle name="InputCells12 2 4 3 3" xfId="13463" xr:uid="{00000000-0005-0000-0000-0000536E0000}"/>
    <cellStyle name="InputCells12 2 4 3 4" xfId="17555" xr:uid="{00000000-0005-0000-0000-0000546E0000}"/>
    <cellStyle name="InputCells12 2 4 3 5" xfId="21485" xr:uid="{00000000-0005-0000-0000-0000556E0000}"/>
    <cellStyle name="InputCells12 2 4 3 6" xfId="25511" xr:uid="{00000000-0005-0000-0000-0000566E0000}"/>
    <cellStyle name="InputCells12 2 4 3 7" xfId="29500" xr:uid="{00000000-0005-0000-0000-0000576E0000}"/>
    <cellStyle name="InputCells12 2 4 3 8" xfId="33331" xr:uid="{00000000-0005-0000-0000-0000586E0000}"/>
    <cellStyle name="InputCells12 2 4 3 9" xfId="37222" xr:uid="{00000000-0005-0000-0000-0000596E0000}"/>
    <cellStyle name="InputCells12 2 4 4" xfId="3535" xr:uid="{00000000-0005-0000-0000-00005A6E0000}"/>
    <cellStyle name="InputCells12 2 4 4 10" xfId="40562" xr:uid="{00000000-0005-0000-0000-00005B6E0000}"/>
    <cellStyle name="InputCells12 2 4 4 2" xfId="9070" xr:uid="{00000000-0005-0000-0000-00005C6E0000}"/>
    <cellStyle name="InputCells12 2 4 4 3" xfId="12986" xr:uid="{00000000-0005-0000-0000-00005D6E0000}"/>
    <cellStyle name="InputCells12 2 4 4 4" xfId="17078" xr:uid="{00000000-0005-0000-0000-00005E6E0000}"/>
    <cellStyle name="InputCells12 2 4 4 5" xfId="21021" xr:uid="{00000000-0005-0000-0000-00005F6E0000}"/>
    <cellStyle name="InputCells12 2 4 4 6" xfId="25040" xr:uid="{00000000-0005-0000-0000-0000606E0000}"/>
    <cellStyle name="InputCells12 2 4 4 7" xfId="29043" xr:uid="{00000000-0005-0000-0000-0000616E0000}"/>
    <cellStyle name="InputCells12 2 4 4 8" xfId="32867" xr:uid="{00000000-0005-0000-0000-0000626E0000}"/>
    <cellStyle name="InputCells12 2 4 4 9" xfId="36772" xr:uid="{00000000-0005-0000-0000-0000636E0000}"/>
    <cellStyle name="InputCells12 2 4 5" xfId="6012" xr:uid="{00000000-0005-0000-0000-0000646E0000}"/>
    <cellStyle name="InputCells12 2 4 5 10" xfId="42993" xr:uid="{00000000-0005-0000-0000-0000656E0000}"/>
    <cellStyle name="InputCells12 2 4 5 2" xfId="11540" xr:uid="{00000000-0005-0000-0000-0000666E0000}"/>
    <cellStyle name="InputCells12 2 4 5 3" xfId="15445" xr:uid="{00000000-0005-0000-0000-0000676E0000}"/>
    <cellStyle name="InputCells12 2 4 5 4" xfId="19538" xr:uid="{00000000-0005-0000-0000-0000686E0000}"/>
    <cellStyle name="InputCells12 2 4 5 5" xfId="23467" xr:uid="{00000000-0005-0000-0000-0000696E0000}"/>
    <cellStyle name="InputCells12 2 4 5 6" xfId="27493" xr:uid="{00000000-0005-0000-0000-00006A6E0000}"/>
    <cellStyle name="InputCells12 2 4 5 7" xfId="31481" xr:uid="{00000000-0005-0000-0000-00006B6E0000}"/>
    <cellStyle name="InputCells12 2 4 5 8" xfId="35313" xr:uid="{00000000-0005-0000-0000-00006C6E0000}"/>
    <cellStyle name="InputCells12 2 4 5 9" xfId="39203" xr:uid="{00000000-0005-0000-0000-00006D6E0000}"/>
    <cellStyle name="InputCells12 2 4 6" xfId="7394" xr:uid="{00000000-0005-0000-0000-00006E6E0000}"/>
    <cellStyle name="InputCells12 2 4 7" xfId="7142" xr:uid="{00000000-0005-0000-0000-00006F6E0000}"/>
    <cellStyle name="InputCells12 2 4 8" xfId="7599" xr:uid="{00000000-0005-0000-0000-0000706E0000}"/>
    <cellStyle name="InputCells12 2 4 9" xfId="6949" xr:uid="{00000000-0005-0000-0000-0000716E0000}"/>
    <cellStyle name="InputCells12 2 5" xfId="2928" xr:uid="{00000000-0005-0000-0000-0000726E0000}"/>
    <cellStyle name="InputCells12 2 5 10" xfId="28437" xr:uid="{00000000-0005-0000-0000-0000736E0000}"/>
    <cellStyle name="InputCells12 2 5 11" xfId="32260" xr:uid="{00000000-0005-0000-0000-0000746E0000}"/>
    <cellStyle name="InputCells12 2 5 12" xfId="36167" xr:uid="{00000000-0005-0000-0000-0000756E0000}"/>
    <cellStyle name="InputCells12 2 5 13" xfId="39957" xr:uid="{00000000-0005-0000-0000-0000766E0000}"/>
    <cellStyle name="InputCells12 2 5 2" xfId="5229" xr:uid="{00000000-0005-0000-0000-0000776E0000}"/>
    <cellStyle name="InputCells12 2 5 2 10" xfId="42213" xr:uid="{00000000-0005-0000-0000-0000786E0000}"/>
    <cellStyle name="InputCells12 2 5 2 2" xfId="10757" xr:uid="{00000000-0005-0000-0000-0000796E0000}"/>
    <cellStyle name="InputCells12 2 5 2 3" xfId="14664" xr:uid="{00000000-0005-0000-0000-00007A6E0000}"/>
    <cellStyle name="InputCells12 2 5 2 4" xfId="18756" xr:uid="{00000000-0005-0000-0000-00007B6E0000}"/>
    <cellStyle name="InputCells12 2 5 2 5" xfId="22686" xr:uid="{00000000-0005-0000-0000-00007C6E0000}"/>
    <cellStyle name="InputCells12 2 5 2 6" xfId="26712" xr:uid="{00000000-0005-0000-0000-00007D6E0000}"/>
    <cellStyle name="InputCells12 2 5 2 7" xfId="30701" xr:uid="{00000000-0005-0000-0000-00007E6E0000}"/>
    <cellStyle name="InputCells12 2 5 2 8" xfId="34532" xr:uid="{00000000-0005-0000-0000-00007F6E0000}"/>
    <cellStyle name="InputCells12 2 5 2 9" xfId="38423" xr:uid="{00000000-0005-0000-0000-0000806E0000}"/>
    <cellStyle name="InputCells12 2 5 3" xfId="4601" xr:uid="{00000000-0005-0000-0000-0000816E0000}"/>
    <cellStyle name="InputCells12 2 5 3 10" xfId="41585" xr:uid="{00000000-0005-0000-0000-0000826E0000}"/>
    <cellStyle name="InputCells12 2 5 3 2" xfId="10129" xr:uid="{00000000-0005-0000-0000-0000836E0000}"/>
    <cellStyle name="InputCells12 2 5 3 3" xfId="14036" xr:uid="{00000000-0005-0000-0000-0000846E0000}"/>
    <cellStyle name="InputCells12 2 5 3 4" xfId="18128" xr:uid="{00000000-0005-0000-0000-0000856E0000}"/>
    <cellStyle name="InputCells12 2 5 3 5" xfId="22058" xr:uid="{00000000-0005-0000-0000-0000866E0000}"/>
    <cellStyle name="InputCells12 2 5 3 6" xfId="26084" xr:uid="{00000000-0005-0000-0000-0000876E0000}"/>
    <cellStyle name="InputCells12 2 5 3 7" xfId="30073" xr:uid="{00000000-0005-0000-0000-0000886E0000}"/>
    <cellStyle name="InputCells12 2 5 3 8" xfId="33904" xr:uid="{00000000-0005-0000-0000-0000896E0000}"/>
    <cellStyle name="InputCells12 2 5 3 9" xfId="37795" xr:uid="{00000000-0005-0000-0000-00008A6E0000}"/>
    <cellStyle name="InputCells12 2 5 4" xfId="6310" xr:uid="{00000000-0005-0000-0000-00008B6E0000}"/>
    <cellStyle name="InputCells12 2 5 4 10" xfId="43288" xr:uid="{00000000-0005-0000-0000-00008C6E0000}"/>
    <cellStyle name="InputCells12 2 5 4 2" xfId="11839" xr:uid="{00000000-0005-0000-0000-00008D6E0000}"/>
    <cellStyle name="InputCells12 2 5 4 3" xfId="15743" xr:uid="{00000000-0005-0000-0000-00008E6E0000}"/>
    <cellStyle name="InputCells12 2 5 4 4" xfId="19837" xr:uid="{00000000-0005-0000-0000-00008F6E0000}"/>
    <cellStyle name="InputCells12 2 5 4 5" xfId="23764" xr:uid="{00000000-0005-0000-0000-0000906E0000}"/>
    <cellStyle name="InputCells12 2 5 4 6" xfId="27791" xr:uid="{00000000-0005-0000-0000-0000916E0000}"/>
    <cellStyle name="InputCells12 2 5 4 7" xfId="31776" xr:uid="{00000000-0005-0000-0000-0000926E0000}"/>
    <cellStyle name="InputCells12 2 5 4 8" xfId="35609" xr:uid="{00000000-0005-0000-0000-0000936E0000}"/>
    <cellStyle name="InputCells12 2 5 4 9" xfId="39498" xr:uid="{00000000-0005-0000-0000-0000946E0000}"/>
    <cellStyle name="InputCells12 2 5 5" xfId="8463" xr:uid="{00000000-0005-0000-0000-0000956E0000}"/>
    <cellStyle name="InputCells12 2 5 6" xfId="12379" xr:uid="{00000000-0005-0000-0000-0000966E0000}"/>
    <cellStyle name="InputCells12 2 5 7" xfId="16472" xr:uid="{00000000-0005-0000-0000-0000976E0000}"/>
    <cellStyle name="InputCells12 2 5 8" xfId="20415" xr:uid="{00000000-0005-0000-0000-0000986E0000}"/>
    <cellStyle name="InputCells12 2 5 9" xfId="24433" xr:uid="{00000000-0005-0000-0000-0000996E0000}"/>
    <cellStyle name="InputCells12 2 6" xfId="3209" xr:uid="{00000000-0005-0000-0000-00009A6E0000}"/>
    <cellStyle name="InputCells12 2 6 10" xfId="32541" xr:uid="{00000000-0005-0000-0000-00009B6E0000}"/>
    <cellStyle name="InputCells12 2 6 11" xfId="36448" xr:uid="{00000000-0005-0000-0000-00009C6E0000}"/>
    <cellStyle name="InputCells12 2 6 12" xfId="40238" xr:uid="{00000000-0005-0000-0000-00009D6E0000}"/>
    <cellStyle name="InputCells12 2 6 2" xfId="5510" xr:uid="{00000000-0005-0000-0000-00009E6E0000}"/>
    <cellStyle name="InputCells12 2 6 2 10" xfId="42494" xr:uid="{00000000-0005-0000-0000-00009F6E0000}"/>
    <cellStyle name="InputCells12 2 6 2 2" xfId="11038" xr:uid="{00000000-0005-0000-0000-0000A06E0000}"/>
    <cellStyle name="InputCells12 2 6 2 3" xfId="14945" xr:uid="{00000000-0005-0000-0000-0000A16E0000}"/>
    <cellStyle name="InputCells12 2 6 2 4" xfId="19037" xr:uid="{00000000-0005-0000-0000-0000A26E0000}"/>
    <cellStyle name="InputCells12 2 6 2 5" xfId="22967" xr:uid="{00000000-0005-0000-0000-0000A36E0000}"/>
    <cellStyle name="InputCells12 2 6 2 6" xfId="26993" xr:uid="{00000000-0005-0000-0000-0000A46E0000}"/>
    <cellStyle name="InputCells12 2 6 2 7" xfId="30982" xr:uid="{00000000-0005-0000-0000-0000A56E0000}"/>
    <cellStyle name="InputCells12 2 6 2 8" xfId="34813" xr:uid="{00000000-0005-0000-0000-0000A66E0000}"/>
    <cellStyle name="InputCells12 2 6 2 9" xfId="38704" xr:uid="{00000000-0005-0000-0000-0000A76E0000}"/>
    <cellStyle name="InputCells12 2 6 3" xfId="4882" xr:uid="{00000000-0005-0000-0000-0000A86E0000}"/>
    <cellStyle name="InputCells12 2 6 3 10" xfId="41866" xr:uid="{00000000-0005-0000-0000-0000A96E0000}"/>
    <cellStyle name="InputCells12 2 6 3 2" xfId="10410" xr:uid="{00000000-0005-0000-0000-0000AA6E0000}"/>
    <cellStyle name="InputCells12 2 6 3 3" xfId="14317" xr:uid="{00000000-0005-0000-0000-0000AB6E0000}"/>
    <cellStyle name="InputCells12 2 6 3 4" xfId="18409" xr:uid="{00000000-0005-0000-0000-0000AC6E0000}"/>
    <cellStyle name="InputCells12 2 6 3 5" xfId="22339" xr:uid="{00000000-0005-0000-0000-0000AD6E0000}"/>
    <cellStyle name="InputCells12 2 6 3 6" xfId="26365" xr:uid="{00000000-0005-0000-0000-0000AE6E0000}"/>
    <cellStyle name="InputCells12 2 6 3 7" xfId="30354" xr:uid="{00000000-0005-0000-0000-0000AF6E0000}"/>
    <cellStyle name="InputCells12 2 6 3 8" xfId="34185" xr:uid="{00000000-0005-0000-0000-0000B06E0000}"/>
    <cellStyle name="InputCells12 2 6 3 9" xfId="38076" xr:uid="{00000000-0005-0000-0000-0000B16E0000}"/>
    <cellStyle name="InputCells12 2 6 4" xfId="8744" xr:uid="{00000000-0005-0000-0000-0000B26E0000}"/>
    <cellStyle name="InputCells12 2 6 5" xfId="12660" xr:uid="{00000000-0005-0000-0000-0000B36E0000}"/>
    <cellStyle name="InputCells12 2 6 6" xfId="16753" xr:uid="{00000000-0005-0000-0000-0000B46E0000}"/>
    <cellStyle name="InputCells12 2 6 7" xfId="20696" xr:uid="{00000000-0005-0000-0000-0000B56E0000}"/>
    <cellStyle name="InputCells12 2 6 8" xfId="24714" xr:uid="{00000000-0005-0000-0000-0000B66E0000}"/>
    <cellStyle name="InputCells12 2 6 9" xfId="28718" xr:uid="{00000000-0005-0000-0000-0000B76E0000}"/>
    <cellStyle name="InputCells12 2 7" xfId="3873" xr:uid="{00000000-0005-0000-0000-0000B86E0000}"/>
    <cellStyle name="InputCells12 2 7 10" xfId="40857" xr:uid="{00000000-0005-0000-0000-0000B96E0000}"/>
    <cellStyle name="InputCells12 2 7 2" xfId="9401" xr:uid="{00000000-0005-0000-0000-0000BA6E0000}"/>
    <cellStyle name="InputCells12 2 7 3" xfId="13308" xr:uid="{00000000-0005-0000-0000-0000BB6E0000}"/>
    <cellStyle name="InputCells12 2 7 4" xfId="17400" xr:uid="{00000000-0005-0000-0000-0000BC6E0000}"/>
    <cellStyle name="InputCells12 2 7 5" xfId="21330" xr:uid="{00000000-0005-0000-0000-0000BD6E0000}"/>
    <cellStyle name="InputCells12 2 7 6" xfId="25356" xr:uid="{00000000-0005-0000-0000-0000BE6E0000}"/>
    <cellStyle name="InputCells12 2 7 7" xfId="29345" xr:uid="{00000000-0005-0000-0000-0000BF6E0000}"/>
    <cellStyle name="InputCells12 2 7 8" xfId="33176" xr:uid="{00000000-0005-0000-0000-0000C06E0000}"/>
    <cellStyle name="InputCells12 2 7 9" xfId="37067" xr:uid="{00000000-0005-0000-0000-0000C16E0000}"/>
    <cellStyle name="InputCells12 2 8" xfId="5855" xr:uid="{00000000-0005-0000-0000-0000C26E0000}"/>
    <cellStyle name="InputCells12 2 8 10" xfId="42837" xr:uid="{00000000-0005-0000-0000-0000C36E0000}"/>
    <cellStyle name="InputCells12 2 8 2" xfId="11383" xr:uid="{00000000-0005-0000-0000-0000C46E0000}"/>
    <cellStyle name="InputCells12 2 8 3" xfId="15288" xr:uid="{00000000-0005-0000-0000-0000C56E0000}"/>
    <cellStyle name="InputCells12 2 8 4" xfId="19382" xr:uid="{00000000-0005-0000-0000-0000C66E0000}"/>
    <cellStyle name="InputCells12 2 8 5" xfId="23310" xr:uid="{00000000-0005-0000-0000-0000C76E0000}"/>
    <cellStyle name="InputCells12 2 8 6" xfId="27336" xr:uid="{00000000-0005-0000-0000-0000C86E0000}"/>
    <cellStyle name="InputCells12 2 8 7" xfId="31325" xr:uid="{00000000-0005-0000-0000-0000C96E0000}"/>
    <cellStyle name="InputCells12 2 8 8" xfId="35156" xr:uid="{00000000-0005-0000-0000-0000CA6E0000}"/>
    <cellStyle name="InputCells12 2 8 9" xfId="39047" xr:uid="{00000000-0005-0000-0000-0000CB6E0000}"/>
    <cellStyle name="InputCells12 2 9" xfId="6907" xr:uid="{00000000-0005-0000-0000-0000CC6E0000}"/>
    <cellStyle name="InputCells12 3" xfId="515" xr:uid="{00000000-0005-0000-0000-0000CD6E0000}"/>
    <cellStyle name="InputCells12 3 10" xfId="9098" xr:uid="{00000000-0005-0000-0000-0000CE6E0000}"/>
    <cellStyle name="InputCells12 3 11" xfId="8079" xr:uid="{00000000-0005-0000-0000-0000CF6E0000}"/>
    <cellStyle name="InputCells12 3 12" xfId="6792" xr:uid="{00000000-0005-0000-0000-0000D06E0000}"/>
    <cellStyle name="InputCells12 3 13" xfId="7612" xr:uid="{00000000-0005-0000-0000-0000D16E0000}"/>
    <cellStyle name="InputCells12 3 14" xfId="7021" xr:uid="{00000000-0005-0000-0000-0000D26E0000}"/>
    <cellStyle name="InputCells12 3 15" xfId="7071" xr:uid="{00000000-0005-0000-0000-0000D36E0000}"/>
    <cellStyle name="InputCells12 3 16" xfId="6828" xr:uid="{00000000-0005-0000-0000-0000D46E0000}"/>
    <cellStyle name="InputCells12 3 2" xfId="516" xr:uid="{00000000-0005-0000-0000-0000D56E0000}"/>
    <cellStyle name="InputCells12 3 2 10" xfId="8078" xr:uid="{00000000-0005-0000-0000-0000D66E0000}"/>
    <cellStyle name="InputCells12 3 2 11" xfId="6793" xr:uid="{00000000-0005-0000-0000-0000D76E0000}"/>
    <cellStyle name="InputCells12 3 2 12" xfId="7579" xr:uid="{00000000-0005-0000-0000-0000D86E0000}"/>
    <cellStyle name="InputCells12 3 2 13" xfId="6933" xr:uid="{00000000-0005-0000-0000-0000D96E0000}"/>
    <cellStyle name="InputCells12 3 2 14" xfId="7627" xr:uid="{00000000-0005-0000-0000-0000DA6E0000}"/>
    <cellStyle name="InputCells12 3 2 15" xfId="6811" xr:uid="{00000000-0005-0000-0000-0000DB6E0000}"/>
    <cellStyle name="InputCells12 3 2 2" xfId="517" xr:uid="{00000000-0005-0000-0000-0000DC6E0000}"/>
    <cellStyle name="InputCells12 3 2 2 10" xfId="6794" xr:uid="{00000000-0005-0000-0000-0000DD6E0000}"/>
    <cellStyle name="InputCells12 3 2 2 11" xfId="7611" xr:uid="{00000000-0005-0000-0000-0000DE6E0000}"/>
    <cellStyle name="InputCells12 3 2 2 12" xfId="7022" xr:uid="{00000000-0005-0000-0000-0000DF6E0000}"/>
    <cellStyle name="InputCells12 3 2 2 13" xfId="7594" xr:uid="{00000000-0005-0000-0000-0000E06E0000}"/>
    <cellStyle name="InputCells12 3 2 2 14" xfId="16174" xr:uid="{00000000-0005-0000-0000-0000E16E0000}"/>
    <cellStyle name="InputCells12 3 2 2 2" xfId="2942" xr:uid="{00000000-0005-0000-0000-0000E26E0000}"/>
    <cellStyle name="InputCells12 3 2 2 2 10" xfId="28451" xr:uid="{00000000-0005-0000-0000-0000E36E0000}"/>
    <cellStyle name="InputCells12 3 2 2 2 11" xfId="32274" xr:uid="{00000000-0005-0000-0000-0000E46E0000}"/>
    <cellStyle name="InputCells12 3 2 2 2 12" xfId="36181" xr:uid="{00000000-0005-0000-0000-0000E56E0000}"/>
    <cellStyle name="InputCells12 3 2 2 2 13" xfId="39971" xr:uid="{00000000-0005-0000-0000-0000E66E0000}"/>
    <cellStyle name="InputCells12 3 2 2 2 2" xfId="5243" xr:uid="{00000000-0005-0000-0000-0000E76E0000}"/>
    <cellStyle name="InputCells12 3 2 2 2 2 10" xfId="42227" xr:uid="{00000000-0005-0000-0000-0000E86E0000}"/>
    <cellStyle name="InputCells12 3 2 2 2 2 2" xfId="10771" xr:uid="{00000000-0005-0000-0000-0000E96E0000}"/>
    <cellStyle name="InputCells12 3 2 2 2 2 3" xfId="14678" xr:uid="{00000000-0005-0000-0000-0000EA6E0000}"/>
    <cellStyle name="InputCells12 3 2 2 2 2 4" xfId="18770" xr:uid="{00000000-0005-0000-0000-0000EB6E0000}"/>
    <cellStyle name="InputCells12 3 2 2 2 2 5" xfId="22700" xr:uid="{00000000-0005-0000-0000-0000EC6E0000}"/>
    <cellStyle name="InputCells12 3 2 2 2 2 6" xfId="26726" xr:uid="{00000000-0005-0000-0000-0000ED6E0000}"/>
    <cellStyle name="InputCells12 3 2 2 2 2 7" xfId="30715" xr:uid="{00000000-0005-0000-0000-0000EE6E0000}"/>
    <cellStyle name="InputCells12 3 2 2 2 2 8" xfId="34546" xr:uid="{00000000-0005-0000-0000-0000EF6E0000}"/>
    <cellStyle name="InputCells12 3 2 2 2 2 9" xfId="38437" xr:uid="{00000000-0005-0000-0000-0000F06E0000}"/>
    <cellStyle name="InputCells12 3 2 2 2 3" xfId="4615" xr:uid="{00000000-0005-0000-0000-0000F16E0000}"/>
    <cellStyle name="InputCells12 3 2 2 2 3 10" xfId="41599" xr:uid="{00000000-0005-0000-0000-0000F26E0000}"/>
    <cellStyle name="InputCells12 3 2 2 2 3 2" xfId="10143" xr:uid="{00000000-0005-0000-0000-0000F36E0000}"/>
    <cellStyle name="InputCells12 3 2 2 2 3 3" xfId="14050" xr:uid="{00000000-0005-0000-0000-0000F46E0000}"/>
    <cellStyle name="InputCells12 3 2 2 2 3 4" xfId="18142" xr:uid="{00000000-0005-0000-0000-0000F56E0000}"/>
    <cellStyle name="InputCells12 3 2 2 2 3 5" xfId="22072" xr:uid="{00000000-0005-0000-0000-0000F66E0000}"/>
    <cellStyle name="InputCells12 3 2 2 2 3 6" xfId="26098" xr:uid="{00000000-0005-0000-0000-0000F76E0000}"/>
    <cellStyle name="InputCells12 3 2 2 2 3 7" xfId="30087" xr:uid="{00000000-0005-0000-0000-0000F86E0000}"/>
    <cellStyle name="InputCells12 3 2 2 2 3 8" xfId="33918" xr:uid="{00000000-0005-0000-0000-0000F96E0000}"/>
    <cellStyle name="InputCells12 3 2 2 2 3 9" xfId="37809" xr:uid="{00000000-0005-0000-0000-0000FA6E0000}"/>
    <cellStyle name="InputCells12 3 2 2 2 4" xfId="6324" xr:uid="{00000000-0005-0000-0000-0000FB6E0000}"/>
    <cellStyle name="InputCells12 3 2 2 2 4 10" xfId="43302" xr:uid="{00000000-0005-0000-0000-0000FC6E0000}"/>
    <cellStyle name="InputCells12 3 2 2 2 4 2" xfId="11853" xr:uid="{00000000-0005-0000-0000-0000FD6E0000}"/>
    <cellStyle name="InputCells12 3 2 2 2 4 3" xfId="15757" xr:uid="{00000000-0005-0000-0000-0000FE6E0000}"/>
    <cellStyle name="InputCells12 3 2 2 2 4 4" xfId="19851" xr:uid="{00000000-0005-0000-0000-0000FF6E0000}"/>
    <cellStyle name="InputCells12 3 2 2 2 4 5" xfId="23778" xr:uid="{00000000-0005-0000-0000-0000006F0000}"/>
    <cellStyle name="InputCells12 3 2 2 2 4 6" xfId="27805" xr:uid="{00000000-0005-0000-0000-0000016F0000}"/>
    <cellStyle name="InputCells12 3 2 2 2 4 7" xfId="31790" xr:uid="{00000000-0005-0000-0000-0000026F0000}"/>
    <cellStyle name="InputCells12 3 2 2 2 4 8" xfId="35623" xr:uid="{00000000-0005-0000-0000-0000036F0000}"/>
    <cellStyle name="InputCells12 3 2 2 2 4 9" xfId="39512" xr:uid="{00000000-0005-0000-0000-0000046F0000}"/>
    <cellStyle name="InputCells12 3 2 2 2 5" xfId="8477" xr:uid="{00000000-0005-0000-0000-0000056F0000}"/>
    <cellStyle name="InputCells12 3 2 2 2 6" xfId="12393" xr:uid="{00000000-0005-0000-0000-0000066F0000}"/>
    <cellStyle name="InputCells12 3 2 2 2 7" xfId="16486" xr:uid="{00000000-0005-0000-0000-0000076F0000}"/>
    <cellStyle name="InputCells12 3 2 2 2 8" xfId="20429" xr:uid="{00000000-0005-0000-0000-0000086F0000}"/>
    <cellStyle name="InputCells12 3 2 2 2 9" xfId="24447" xr:uid="{00000000-0005-0000-0000-0000096F0000}"/>
    <cellStyle name="InputCells12 3 2 2 3" xfId="3223" xr:uid="{00000000-0005-0000-0000-00000A6F0000}"/>
    <cellStyle name="InputCells12 3 2 2 3 10" xfId="32555" xr:uid="{00000000-0005-0000-0000-00000B6F0000}"/>
    <cellStyle name="InputCells12 3 2 2 3 11" xfId="36462" xr:uid="{00000000-0005-0000-0000-00000C6F0000}"/>
    <cellStyle name="InputCells12 3 2 2 3 12" xfId="40252" xr:uid="{00000000-0005-0000-0000-00000D6F0000}"/>
    <cellStyle name="InputCells12 3 2 2 3 2" xfId="5524" xr:uid="{00000000-0005-0000-0000-00000E6F0000}"/>
    <cellStyle name="InputCells12 3 2 2 3 2 10" xfId="42508" xr:uid="{00000000-0005-0000-0000-00000F6F0000}"/>
    <cellStyle name="InputCells12 3 2 2 3 2 2" xfId="11052" xr:uid="{00000000-0005-0000-0000-0000106F0000}"/>
    <cellStyle name="InputCells12 3 2 2 3 2 3" xfId="14959" xr:uid="{00000000-0005-0000-0000-0000116F0000}"/>
    <cellStyle name="InputCells12 3 2 2 3 2 4" xfId="19051" xr:uid="{00000000-0005-0000-0000-0000126F0000}"/>
    <cellStyle name="InputCells12 3 2 2 3 2 5" xfId="22981" xr:uid="{00000000-0005-0000-0000-0000136F0000}"/>
    <cellStyle name="InputCells12 3 2 2 3 2 6" xfId="27007" xr:uid="{00000000-0005-0000-0000-0000146F0000}"/>
    <cellStyle name="InputCells12 3 2 2 3 2 7" xfId="30996" xr:uid="{00000000-0005-0000-0000-0000156F0000}"/>
    <cellStyle name="InputCells12 3 2 2 3 2 8" xfId="34827" xr:uid="{00000000-0005-0000-0000-0000166F0000}"/>
    <cellStyle name="InputCells12 3 2 2 3 2 9" xfId="38718" xr:uid="{00000000-0005-0000-0000-0000176F0000}"/>
    <cellStyle name="InputCells12 3 2 2 3 3" xfId="4896" xr:uid="{00000000-0005-0000-0000-0000186F0000}"/>
    <cellStyle name="InputCells12 3 2 2 3 3 10" xfId="41880" xr:uid="{00000000-0005-0000-0000-0000196F0000}"/>
    <cellStyle name="InputCells12 3 2 2 3 3 2" xfId="10424" xr:uid="{00000000-0005-0000-0000-00001A6F0000}"/>
    <cellStyle name="InputCells12 3 2 2 3 3 3" xfId="14331" xr:uid="{00000000-0005-0000-0000-00001B6F0000}"/>
    <cellStyle name="InputCells12 3 2 2 3 3 4" xfId="18423" xr:uid="{00000000-0005-0000-0000-00001C6F0000}"/>
    <cellStyle name="InputCells12 3 2 2 3 3 5" xfId="22353" xr:uid="{00000000-0005-0000-0000-00001D6F0000}"/>
    <cellStyle name="InputCells12 3 2 2 3 3 6" xfId="26379" xr:uid="{00000000-0005-0000-0000-00001E6F0000}"/>
    <cellStyle name="InputCells12 3 2 2 3 3 7" xfId="30368" xr:uid="{00000000-0005-0000-0000-00001F6F0000}"/>
    <cellStyle name="InputCells12 3 2 2 3 3 8" xfId="34199" xr:uid="{00000000-0005-0000-0000-0000206F0000}"/>
    <cellStyle name="InputCells12 3 2 2 3 3 9" xfId="38090" xr:uid="{00000000-0005-0000-0000-0000216F0000}"/>
    <cellStyle name="InputCells12 3 2 2 3 4" xfId="8758" xr:uid="{00000000-0005-0000-0000-0000226F0000}"/>
    <cellStyle name="InputCells12 3 2 2 3 5" xfId="12674" xr:uid="{00000000-0005-0000-0000-0000236F0000}"/>
    <cellStyle name="InputCells12 3 2 2 3 6" xfId="16767" xr:uid="{00000000-0005-0000-0000-0000246F0000}"/>
    <cellStyle name="InputCells12 3 2 2 3 7" xfId="20710" xr:uid="{00000000-0005-0000-0000-0000256F0000}"/>
    <cellStyle name="InputCells12 3 2 2 3 8" xfId="24728" xr:uid="{00000000-0005-0000-0000-0000266F0000}"/>
    <cellStyle name="InputCells12 3 2 2 3 9" xfId="28732" xr:uid="{00000000-0005-0000-0000-0000276F0000}"/>
    <cellStyle name="InputCells12 3 2 2 4" xfId="3887" xr:uid="{00000000-0005-0000-0000-0000286F0000}"/>
    <cellStyle name="InputCells12 3 2 2 4 10" xfId="40871" xr:uid="{00000000-0005-0000-0000-0000296F0000}"/>
    <cellStyle name="InputCells12 3 2 2 4 2" xfId="9415" xr:uid="{00000000-0005-0000-0000-00002A6F0000}"/>
    <cellStyle name="InputCells12 3 2 2 4 3" xfId="13322" xr:uid="{00000000-0005-0000-0000-00002B6F0000}"/>
    <cellStyle name="InputCells12 3 2 2 4 4" xfId="17414" xr:uid="{00000000-0005-0000-0000-00002C6F0000}"/>
    <cellStyle name="InputCells12 3 2 2 4 5" xfId="21344" xr:uid="{00000000-0005-0000-0000-00002D6F0000}"/>
    <cellStyle name="InputCells12 3 2 2 4 6" xfId="25370" xr:uid="{00000000-0005-0000-0000-00002E6F0000}"/>
    <cellStyle name="InputCells12 3 2 2 4 7" xfId="29359" xr:uid="{00000000-0005-0000-0000-00002F6F0000}"/>
    <cellStyle name="InputCells12 3 2 2 4 8" xfId="33190" xr:uid="{00000000-0005-0000-0000-0000306F0000}"/>
    <cellStyle name="InputCells12 3 2 2 4 9" xfId="37081" xr:uid="{00000000-0005-0000-0000-0000316F0000}"/>
    <cellStyle name="InputCells12 3 2 2 5" xfId="5869" xr:uid="{00000000-0005-0000-0000-0000326F0000}"/>
    <cellStyle name="InputCells12 3 2 2 5 10" xfId="42851" xr:uid="{00000000-0005-0000-0000-0000336F0000}"/>
    <cellStyle name="InputCells12 3 2 2 5 2" xfId="11397" xr:uid="{00000000-0005-0000-0000-0000346F0000}"/>
    <cellStyle name="InputCells12 3 2 2 5 3" xfId="15302" xr:uid="{00000000-0005-0000-0000-0000356F0000}"/>
    <cellStyle name="InputCells12 3 2 2 5 4" xfId="19396" xr:uid="{00000000-0005-0000-0000-0000366F0000}"/>
    <cellStyle name="InputCells12 3 2 2 5 5" xfId="23324" xr:uid="{00000000-0005-0000-0000-0000376F0000}"/>
    <cellStyle name="InputCells12 3 2 2 5 6" xfId="27350" xr:uid="{00000000-0005-0000-0000-0000386F0000}"/>
    <cellStyle name="InputCells12 3 2 2 5 7" xfId="31339" xr:uid="{00000000-0005-0000-0000-0000396F0000}"/>
    <cellStyle name="InputCells12 3 2 2 5 8" xfId="35170" xr:uid="{00000000-0005-0000-0000-00003A6F0000}"/>
    <cellStyle name="InputCells12 3 2 2 5 9" xfId="39061" xr:uid="{00000000-0005-0000-0000-00003B6F0000}"/>
    <cellStyle name="InputCells12 3 2 2 6" xfId="6921" xr:uid="{00000000-0005-0000-0000-00003C6F0000}"/>
    <cellStyle name="InputCells12 3 2 2 7" xfId="7698" xr:uid="{00000000-0005-0000-0000-00003D6F0000}"/>
    <cellStyle name="InputCells12 3 2 2 8" xfId="9099" xr:uid="{00000000-0005-0000-0000-00003E6F0000}"/>
    <cellStyle name="InputCells12 3 2 2 9" xfId="8077" xr:uid="{00000000-0005-0000-0000-00003F6F0000}"/>
    <cellStyle name="InputCells12 3 2 3" xfId="2941" xr:uid="{00000000-0005-0000-0000-0000406F0000}"/>
    <cellStyle name="InputCells12 3 2 3 10" xfId="28450" xr:uid="{00000000-0005-0000-0000-0000416F0000}"/>
    <cellStyle name="InputCells12 3 2 3 11" xfId="32273" xr:uid="{00000000-0005-0000-0000-0000426F0000}"/>
    <cellStyle name="InputCells12 3 2 3 12" xfId="36180" xr:uid="{00000000-0005-0000-0000-0000436F0000}"/>
    <cellStyle name="InputCells12 3 2 3 13" xfId="39970" xr:uid="{00000000-0005-0000-0000-0000446F0000}"/>
    <cellStyle name="InputCells12 3 2 3 2" xfId="5242" xr:uid="{00000000-0005-0000-0000-0000456F0000}"/>
    <cellStyle name="InputCells12 3 2 3 2 10" xfId="42226" xr:uid="{00000000-0005-0000-0000-0000466F0000}"/>
    <cellStyle name="InputCells12 3 2 3 2 2" xfId="10770" xr:uid="{00000000-0005-0000-0000-0000476F0000}"/>
    <cellStyle name="InputCells12 3 2 3 2 3" xfId="14677" xr:uid="{00000000-0005-0000-0000-0000486F0000}"/>
    <cellStyle name="InputCells12 3 2 3 2 4" xfId="18769" xr:uid="{00000000-0005-0000-0000-0000496F0000}"/>
    <cellStyle name="InputCells12 3 2 3 2 5" xfId="22699" xr:uid="{00000000-0005-0000-0000-00004A6F0000}"/>
    <cellStyle name="InputCells12 3 2 3 2 6" xfId="26725" xr:uid="{00000000-0005-0000-0000-00004B6F0000}"/>
    <cellStyle name="InputCells12 3 2 3 2 7" xfId="30714" xr:uid="{00000000-0005-0000-0000-00004C6F0000}"/>
    <cellStyle name="InputCells12 3 2 3 2 8" xfId="34545" xr:uid="{00000000-0005-0000-0000-00004D6F0000}"/>
    <cellStyle name="InputCells12 3 2 3 2 9" xfId="38436" xr:uid="{00000000-0005-0000-0000-00004E6F0000}"/>
    <cellStyle name="InputCells12 3 2 3 3" xfId="4614" xr:uid="{00000000-0005-0000-0000-00004F6F0000}"/>
    <cellStyle name="InputCells12 3 2 3 3 10" xfId="41598" xr:uid="{00000000-0005-0000-0000-0000506F0000}"/>
    <cellStyle name="InputCells12 3 2 3 3 2" xfId="10142" xr:uid="{00000000-0005-0000-0000-0000516F0000}"/>
    <cellStyle name="InputCells12 3 2 3 3 3" xfId="14049" xr:uid="{00000000-0005-0000-0000-0000526F0000}"/>
    <cellStyle name="InputCells12 3 2 3 3 4" xfId="18141" xr:uid="{00000000-0005-0000-0000-0000536F0000}"/>
    <cellStyle name="InputCells12 3 2 3 3 5" xfId="22071" xr:uid="{00000000-0005-0000-0000-0000546F0000}"/>
    <cellStyle name="InputCells12 3 2 3 3 6" xfId="26097" xr:uid="{00000000-0005-0000-0000-0000556F0000}"/>
    <cellStyle name="InputCells12 3 2 3 3 7" xfId="30086" xr:uid="{00000000-0005-0000-0000-0000566F0000}"/>
    <cellStyle name="InputCells12 3 2 3 3 8" xfId="33917" xr:uid="{00000000-0005-0000-0000-0000576F0000}"/>
    <cellStyle name="InputCells12 3 2 3 3 9" xfId="37808" xr:uid="{00000000-0005-0000-0000-0000586F0000}"/>
    <cellStyle name="InputCells12 3 2 3 4" xfId="6323" xr:uid="{00000000-0005-0000-0000-0000596F0000}"/>
    <cellStyle name="InputCells12 3 2 3 4 10" xfId="43301" xr:uid="{00000000-0005-0000-0000-00005A6F0000}"/>
    <cellStyle name="InputCells12 3 2 3 4 2" xfId="11852" xr:uid="{00000000-0005-0000-0000-00005B6F0000}"/>
    <cellStyle name="InputCells12 3 2 3 4 3" xfId="15756" xr:uid="{00000000-0005-0000-0000-00005C6F0000}"/>
    <cellStyle name="InputCells12 3 2 3 4 4" xfId="19850" xr:uid="{00000000-0005-0000-0000-00005D6F0000}"/>
    <cellStyle name="InputCells12 3 2 3 4 5" xfId="23777" xr:uid="{00000000-0005-0000-0000-00005E6F0000}"/>
    <cellStyle name="InputCells12 3 2 3 4 6" xfId="27804" xr:uid="{00000000-0005-0000-0000-00005F6F0000}"/>
    <cellStyle name="InputCells12 3 2 3 4 7" xfId="31789" xr:uid="{00000000-0005-0000-0000-0000606F0000}"/>
    <cellStyle name="InputCells12 3 2 3 4 8" xfId="35622" xr:uid="{00000000-0005-0000-0000-0000616F0000}"/>
    <cellStyle name="InputCells12 3 2 3 4 9" xfId="39511" xr:uid="{00000000-0005-0000-0000-0000626F0000}"/>
    <cellStyle name="InputCells12 3 2 3 5" xfId="8476" xr:uid="{00000000-0005-0000-0000-0000636F0000}"/>
    <cellStyle name="InputCells12 3 2 3 6" xfId="12392" xr:uid="{00000000-0005-0000-0000-0000646F0000}"/>
    <cellStyle name="InputCells12 3 2 3 7" xfId="16485" xr:uid="{00000000-0005-0000-0000-0000656F0000}"/>
    <cellStyle name="InputCells12 3 2 3 8" xfId="20428" xr:uid="{00000000-0005-0000-0000-0000666F0000}"/>
    <cellStyle name="InputCells12 3 2 3 9" xfId="24446" xr:uid="{00000000-0005-0000-0000-0000676F0000}"/>
    <cellStyle name="InputCells12 3 2 4" xfId="3222" xr:uid="{00000000-0005-0000-0000-0000686F0000}"/>
    <cellStyle name="InputCells12 3 2 4 10" xfId="32554" xr:uid="{00000000-0005-0000-0000-0000696F0000}"/>
    <cellStyle name="InputCells12 3 2 4 11" xfId="36461" xr:uid="{00000000-0005-0000-0000-00006A6F0000}"/>
    <cellStyle name="InputCells12 3 2 4 12" xfId="40251" xr:uid="{00000000-0005-0000-0000-00006B6F0000}"/>
    <cellStyle name="InputCells12 3 2 4 2" xfId="5523" xr:uid="{00000000-0005-0000-0000-00006C6F0000}"/>
    <cellStyle name="InputCells12 3 2 4 2 10" xfId="42507" xr:uid="{00000000-0005-0000-0000-00006D6F0000}"/>
    <cellStyle name="InputCells12 3 2 4 2 2" xfId="11051" xr:uid="{00000000-0005-0000-0000-00006E6F0000}"/>
    <cellStyle name="InputCells12 3 2 4 2 3" xfId="14958" xr:uid="{00000000-0005-0000-0000-00006F6F0000}"/>
    <cellStyle name="InputCells12 3 2 4 2 4" xfId="19050" xr:uid="{00000000-0005-0000-0000-0000706F0000}"/>
    <cellStyle name="InputCells12 3 2 4 2 5" xfId="22980" xr:uid="{00000000-0005-0000-0000-0000716F0000}"/>
    <cellStyle name="InputCells12 3 2 4 2 6" xfId="27006" xr:uid="{00000000-0005-0000-0000-0000726F0000}"/>
    <cellStyle name="InputCells12 3 2 4 2 7" xfId="30995" xr:uid="{00000000-0005-0000-0000-0000736F0000}"/>
    <cellStyle name="InputCells12 3 2 4 2 8" xfId="34826" xr:uid="{00000000-0005-0000-0000-0000746F0000}"/>
    <cellStyle name="InputCells12 3 2 4 2 9" xfId="38717" xr:uid="{00000000-0005-0000-0000-0000756F0000}"/>
    <cellStyle name="InputCells12 3 2 4 3" xfId="4895" xr:uid="{00000000-0005-0000-0000-0000766F0000}"/>
    <cellStyle name="InputCells12 3 2 4 3 10" xfId="41879" xr:uid="{00000000-0005-0000-0000-0000776F0000}"/>
    <cellStyle name="InputCells12 3 2 4 3 2" xfId="10423" xr:uid="{00000000-0005-0000-0000-0000786F0000}"/>
    <cellStyle name="InputCells12 3 2 4 3 3" xfId="14330" xr:uid="{00000000-0005-0000-0000-0000796F0000}"/>
    <cellStyle name="InputCells12 3 2 4 3 4" xfId="18422" xr:uid="{00000000-0005-0000-0000-00007A6F0000}"/>
    <cellStyle name="InputCells12 3 2 4 3 5" xfId="22352" xr:uid="{00000000-0005-0000-0000-00007B6F0000}"/>
    <cellStyle name="InputCells12 3 2 4 3 6" xfId="26378" xr:uid="{00000000-0005-0000-0000-00007C6F0000}"/>
    <cellStyle name="InputCells12 3 2 4 3 7" xfId="30367" xr:uid="{00000000-0005-0000-0000-00007D6F0000}"/>
    <cellStyle name="InputCells12 3 2 4 3 8" xfId="34198" xr:uid="{00000000-0005-0000-0000-00007E6F0000}"/>
    <cellStyle name="InputCells12 3 2 4 3 9" xfId="38089" xr:uid="{00000000-0005-0000-0000-00007F6F0000}"/>
    <cellStyle name="InputCells12 3 2 4 4" xfId="8757" xr:uid="{00000000-0005-0000-0000-0000806F0000}"/>
    <cellStyle name="InputCells12 3 2 4 5" xfId="12673" xr:uid="{00000000-0005-0000-0000-0000816F0000}"/>
    <cellStyle name="InputCells12 3 2 4 6" xfId="16766" xr:uid="{00000000-0005-0000-0000-0000826F0000}"/>
    <cellStyle name="InputCells12 3 2 4 7" xfId="20709" xr:uid="{00000000-0005-0000-0000-0000836F0000}"/>
    <cellStyle name="InputCells12 3 2 4 8" xfId="24727" xr:uid="{00000000-0005-0000-0000-0000846F0000}"/>
    <cellStyle name="InputCells12 3 2 4 9" xfId="28731" xr:uid="{00000000-0005-0000-0000-0000856F0000}"/>
    <cellStyle name="InputCells12 3 2 5" xfId="3886" xr:uid="{00000000-0005-0000-0000-0000866F0000}"/>
    <cellStyle name="InputCells12 3 2 5 10" xfId="40870" xr:uid="{00000000-0005-0000-0000-0000876F0000}"/>
    <cellStyle name="InputCells12 3 2 5 2" xfId="9414" xr:uid="{00000000-0005-0000-0000-0000886F0000}"/>
    <cellStyle name="InputCells12 3 2 5 3" xfId="13321" xr:uid="{00000000-0005-0000-0000-0000896F0000}"/>
    <cellStyle name="InputCells12 3 2 5 4" xfId="17413" xr:uid="{00000000-0005-0000-0000-00008A6F0000}"/>
    <cellStyle name="InputCells12 3 2 5 5" xfId="21343" xr:uid="{00000000-0005-0000-0000-00008B6F0000}"/>
    <cellStyle name="InputCells12 3 2 5 6" xfId="25369" xr:uid="{00000000-0005-0000-0000-00008C6F0000}"/>
    <cellStyle name="InputCells12 3 2 5 7" xfId="29358" xr:uid="{00000000-0005-0000-0000-00008D6F0000}"/>
    <cellStyle name="InputCells12 3 2 5 8" xfId="33189" xr:uid="{00000000-0005-0000-0000-00008E6F0000}"/>
    <cellStyle name="InputCells12 3 2 5 9" xfId="37080" xr:uid="{00000000-0005-0000-0000-00008F6F0000}"/>
    <cellStyle name="InputCells12 3 2 6" xfId="5868" xr:uid="{00000000-0005-0000-0000-0000906F0000}"/>
    <cellStyle name="InputCells12 3 2 6 10" xfId="42850" xr:uid="{00000000-0005-0000-0000-0000916F0000}"/>
    <cellStyle name="InputCells12 3 2 6 2" xfId="11396" xr:uid="{00000000-0005-0000-0000-0000926F0000}"/>
    <cellStyle name="InputCells12 3 2 6 3" xfId="15301" xr:uid="{00000000-0005-0000-0000-0000936F0000}"/>
    <cellStyle name="InputCells12 3 2 6 4" xfId="19395" xr:uid="{00000000-0005-0000-0000-0000946F0000}"/>
    <cellStyle name="InputCells12 3 2 6 5" xfId="23323" xr:uid="{00000000-0005-0000-0000-0000956F0000}"/>
    <cellStyle name="InputCells12 3 2 6 6" xfId="27349" xr:uid="{00000000-0005-0000-0000-0000966F0000}"/>
    <cellStyle name="InputCells12 3 2 6 7" xfId="31338" xr:uid="{00000000-0005-0000-0000-0000976F0000}"/>
    <cellStyle name="InputCells12 3 2 6 8" xfId="35169" xr:uid="{00000000-0005-0000-0000-0000986F0000}"/>
    <cellStyle name="InputCells12 3 2 6 9" xfId="39060" xr:uid="{00000000-0005-0000-0000-0000996F0000}"/>
    <cellStyle name="InputCells12 3 2 7" xfId="6920" xr:uid="{00000000-0005-0000-0000-00009A6F0000}"/>
    <cellStyle name="InputCells12 3 2 8" xfId="7699" xr:uid="{00000000-0005-0000-0000-00009B6F0000}"/>
    <cellStyle name="InputCells12 3 2 9" xfId="7285" xr:uid="{00000000-0005-0000-0000-00009C6F0000}"/>
    <cellStyle name="InputCells12 3 3" xfId="518" xr:uid="{00000000-0005-0000-0000-00009D6F0000}"/>
    <cellStyle name="InputCells12 3 3 10" xfId="6795" xr:uid="{00000000-0005-0000-0000-00009E6F0000}"/>
    <cellStyle name="InputCells12 3 3 11" xfId="7578" xr:uid="{00000000-0005-0000-0000-00009F6F0000}"/>
    <cellStyle name="InputCells12 3 3 12" xfId="6934" xr:uid="{00000000-0005-0000-0000-0000A06F0000}"/>
    <cellStyle name="InputCells12 3 3 13" xfId="7626" xr:uid="{00000000-0005-0000-0000-0000A16F0000}"/>
    <cellStyle name="InputCells12 3 3 14" xfId="6812" xr:uid="{00000000-0005-0000-0000-0000A26F0000}"/>
    <cellStyle name="InputCells12 3 3 2" xfId="2943" xr:uid="{00000000-0005-0000-0000-0000A36F0000}"/>
    <cellStyle name="InputCells12 3 3 2 10" xfId="28452" xr:uid="{00000000-0005-0000-0000-0000A46F0000}"/>
    <cellStyle name="InputCells12 3 3 2 11" xfId="32275" xr:uid="{00000000-0005-0000-0000-0000A56F0000}"/>
    <cellStyle name="InputCells12 3 3 2 12" xfId="36182" xr:uid="{00000000-0005-0000-0000-0000A66F0000}"/>
    <cellStyle name="InputCells12 3 3 2 13" xfId="39972" xr:uid="{00000000-0005-0000-0000-0000A76F0000}"/>
    <cellStyle name="InputCells12 3 3 2 2" xfId="5244" xr:uid="{00000000-0005-0000-0000-0000A86F0000}"/>
    <cellStyle name="InputCells12 3 3 2 2 10" xfId="42228" xr:uid="{00000000-0005-0000-0000-0000A96F0000}"/>
    <cellStyle name="InputCells12 3 3 2 2 2" xfId="10772" xr:uid="{00000000-0005-0000-0000-0000AA6F0000}"/>
    <cellStyle name="InputCells12 3 3 2 2 3" xfId="14679" xr:uid="{00000000-0005-0000-0000-0000AB6F0000}"/>
    <cellStyle name="InputCells12 3 3 2 2 4" xfId="18771" xr:uid="{00000000-0005-0000-0000-0000AC6F0000}"/>
    <cellStyle name="InputCells12 3 3 2 2 5" xfId="22701" xr:uid="{00000000-0005-0000-0000-0000AD6F0000}"/>
    <cellStyle name="InputCells12 3 3 2 2 6" xfId="26727" xr:uid="{00000000-0005-0000-0000-0000AE6F0000}"/>
    <cellStyle name="InputCells12 3 3 2 2 7" xfId="30716" xr:uid="{00000000-0005-0000-0000-0000AF6F0000}"/>
    <cellStyle name="InputCells12 3 3 2 2 8" xfId="34547" xr:uid="{00000000-0005-0000-0000-0000B06F0000}"/>
    <cellStyle name="InputCells12 3 3 2 2 9" xfId="38438" xr:uid="{00000000-0005-0000-0000-0000B16F0000}"/>
    <cellStyle name="InputCells12 3 3 2 3" xfId="4616" xr:uid="{00000000-0005-0000-0000-0000B26F0000}"/>
    <cellStyle name="InputCells12 3 3 2 3 10" xfId="41600" xr:uid="{00000000-0005-0000-0000-0000B36F0000}"/>
    <cellStyle name="InputCells12 3 3 2 3 2" xfId="10144" xr:uid="{00000000-0005-0000-0000-0000B46F0000}"/>
    <cellStyle name="InputCells12 3 3 2 3 3" xfId="14051" xr:uid="{00000000-0005-0000-0000-0000B56F0000}"/>
    <cellStyle name="InputCells12 3 3 2 3 4" xfId="18143" xr:uid="{00000000-0005-0000-0000-0000B66F0000}"/>
    <cellStyle name="InputCells12 3 3 2 3 5" xfId="22073" xr:uid="{00000000-0005-0000-0000-0000B76F0000}"/>
    <cellStyle name="InputCells12 3 3 2 3 6" xfId="26099" xr:uid="{00000000-0005-0000-0000-0000B86F0000}"/>
    <cellStyle name="InputCells12 3 3 2 3 7" xfId="30088" xr:uid="{00000000-0005-0000-0000-0000B96F0000}"/>
    <cellStyle name="InputCells12 3 3 2 3 8" xfId="33919" xr:uid="{00000000-0005-0000-0000-0000BA6F0000}"/>
    <cellStyle name="InputCells12 3 3 2 3 9" xfId="37810" xr:uid="{00000000-0005-0000-0000-0000BB6F0000}"/>
    <cellStyle name="InputCells12 3 3 2 4" xfId="6325" xr:uid="{00000000-0005-0000-0000-0000BC6F0000}"/>
    <cellStyle name="InputCells12 3 3 2 4 10" xfId="43303" xr:uid="{00000000-0005-0000-0000-0000BD6F0000}"/>
    <cellStyle name="InputCells12 3 3 2 4 2" xfId="11854" xr:uid="{00000000-0005-0000-0000-0000BE6F0000}"/>
    <cellStyle name="InputCells12 3 3 2 4 3" xfId="15758" xr:uid="{00000000-0005-0000-0000-0000BF6F0000}"/>
    <cellStyle name="InputCells12 3 3 2 4 4" xfId="19852" xr:uid="{00000000-0005-0000-0000-0000C06F0000}"/>
    <cellStyle name="InputCells12 3 3 2 4 5" xfId="23779" xr:uid="{00000000-0005-0000-0000-0000C16F0000}"/>
    <cellStyle name="InputCells12 3 3 2 4 6" xfId="27806" xr:uid="{00000000-0005-0000-0000-0000C26F0000}"/>
    <cellStyle name="InputCells12 3 3 2 4 7" xfId="31791" xr:uid="{00000000-0005-0000-0000-0000C36F0000}"/>
    <cellStyle name="InputCells12 3 3 2 4 8" xfId="35624" xr:uid="{00000000-0005-0000-0000-0000C46F0000}"/>
    <cellStyle name="InputCells12 3 3 2 4 9" xfId="39513" xr:uid="{00000000-0005-0000-0000-0000C56F0000}"/>
    <cellStyle name="InputCells12 3 3 2 5" xfId="8478" xr:uid="{00000000-0005-0000-0000-0000C66F0000}"/>
    <cellStyle name="InputCells12 3 3 2 6" xfId="12394" xr:uid="{00000000-0005-0000-0000-0000C76F0000}"/>
    <cellStyle name="InputCells12 3 3 2 7" xfId="16487" xr:uid="{00000000-0005-0000-0000-0000C86F0000}"/>
    <cellStyle name="InputCells12 3 3 2 8" xfId="20430" xr:uid="{00000000-0005-0000-0000-0000C96F0000}"/>
    <cellStyle name="InputCells12 3 3 2 9" xfId="24448" xr:uid="{00000000-0005-0000-0000-0000CA6F0000}"/>
    <cellStyle name="InputCells12 3 3 3" xfId="3224" xr:uid="{00000000-0005-0000-0000-0000CB6F0000}"/>
    <cellStyle name="InputCells12 3 3 3 10" xfId="32556" xr:uid="{00000000-0005-0000-0000-0000CC6F0000}"/>
    <cellStyle name="InputCells12 3 3 3 11" xfId="36463" xr:uid="{00000000-0005-0000-0000-0000CD6F0000}"/>
    <cellStyle name="InputCells12 3 3 3 12" xfId="40253" xr:uid="{00000000-0005-0000-0000-0000CE6F0000}"/>
    <cellStyle name="InputCells12 3 3 3 2" xfId="5525" xr:uid="{00000000-0005-0000-0000-0000CF6F0000}"/>
    <cellStyle name="InputCells12 3 3 3 2 10" xfId="42509" xr:uid="{00000000-0005-0000-0000-0000D06F0000}"/>
    <cellStyle name="InputCells12 3 3 3 2 2" xfId="11053" xr:uid="{00000000-0005-0000-0000-0000D16F0000}"/>
    <cellStyle name="InputCells12 3 3 3 2 3" xfId="14960" xr:uid="{00000000-0005-0000-0000-0000D26F0000}"/>
    <cellStyle name="InputCells12 3 3 3 2 4" xfId="19052" xr:uid="{00000000-0005-0000-0000-0000D36F0000}"/>
    <cellStyle name="InputCells12 3 3 3 2 5" xfId="22982" xr:uid="{00000000-0005-0000-0000-0000D46F0000}"/>
    <cellStyle name="InputCells12 3 3 3 2 6" xfId="27008" xr:uid="{00000000-0005-0000-0000-0000D56F0000}"/>
    <cellStyle name="InputCells12 3 3 3 2 7" xfId="30997" xr:uid="{00000000-0005-0000-0000-0000D66F0000}"/>
    <cellStyle name="InputCells12 3 3 3 2 8" xfId="34828" xr:uid="{00000000-0005-0000-0000-0000D76F0000}"/>
    <cellStyle name="InputCells12 3 3 3 2 9" xfId="38719" xr:uid="{00000000-0005-0000-0000-0000D86F0000}"/>
    <cellStyle name="InputCells12 3 3 3 3" xfId="4897" xr:uid="{00000000-0005-0000-0000-0000D96F0000}"/>
    <cellStyle name="InputCells12 3 3 3 3 10" xfId="41881" xr:uid="{00000000-0005-0000-0000-0000DA6F0000}"/>
    <cellStyle name="InputCells12 3 3 3 3 2" xfId="10425" xr:uid="{00000000-0005-0000-0000-0000DB6F0000}"/>
    <cellStyle name="InputCells12 3 3 3 3 3" xfId="14332" xr:uid="{00000000-0005-0000-0000-0000DC6F0000}"/>
    <cellStyle name="InputCells12 3 3 3 3 4" xfId="18424" xr:uid="{00000000-0005-0000-0000-0000DD6F0000}"/>
    <cellStyle name="InputCells12 3 3 3 3 5" xfId="22354" xr:uid="{00000000-0005-0000-0000-0000DE6F0000}"/>
    <cellStyle name="InputCells12 3 3 3 3 6" xfId="26380" xr:uid="{00000000-0005-0000-0000-0000DF6F0000}"/>
    <cellStyle name="InputCells12 3 3 3 3 7" xfId="30369" xr:uid="{00000000-0005-0000-0000-0000E06F0000}"/>
    <cellStyle name="InputCells12 3 3 3 3 8" xfId="34200" xr:uid="{00000000-0005-0000-0000-0000E16F0000}"/>
    <cellStyle name="InputCells12 3 3 3 3 9" xfId="38091" xr:uid="{00000000-0005-0000-0000-0000E26F0000}"/>
    <cellStyle name="InputCells12 3 3 3 4" xfId="8759" xr:uid="{00000000-0005-0000-0000-0000E36F0000}"/>
    <cellStyle name="InputCells12 3 3 3 5" xfId="12675" xr:uid="{00000000-0005-0000-0000-0000E46F0000}"/>
    <cellStyle name="InputCells12 3 3 3 6" xfId="16768" xr:uid="{00000000-0005-0000-0000-0000E56F0000}"/>
    <cellStyle name="InputCells12 3 3 3 7" xfId="20711" xr:uid="{00000000-0005-0000-0000-0000E66F0000}"/>
    <cellStyle name="InputCells12 3 3 3 8" xfId="24729" xr:uid="{00000000-0005-0000-0000-0000E76F0000}"/>
    <cellStyle name="InputCells12 3 3 3 9" xfId="28733" xr:uid="{00000000-0005-0000-0000-0000E86F0000}"/>
    <cellStyle name="InputCells12 3 3 4" xfId="3888" xr:uid="{00000000-0005-0000-0000-0000E96F0000}"/>
    <cellStyle name="InputCells12 3 3 4 10" xfId="40872" xr:uid="{00000000-0005-0000-0000-0000EA6F0000}"/>
    <cellStyle name="InputCells12 3 3 4 2" xfId="9416" xr:uid="{00000000-0005-0000-0000-0000EB6F0000}"/>
    <cellStyle name="InputCells12 3 3 4 3" xfId="13323" xr:uid="{00000000-0005-0000-0000-0000EC6F0000}"/>
    <cellStyle name="InputCells12 3 3 4 4" xfId="17415" xr:uid="{00000000-0005-0000-0000-0000ED6F0000}"/>
    <cellStyle name="InputCells12 3 3 4 5" xfId="21345" xr:uid="{00000000-0005-0000-0000-0000EE6F0000}"/>
    <cellStyle name="InputCells12 3 3 4 6" xfId="25371" xr:uid="{00000000-0005-0000-0000-0000EF6F0000}"/>
    <cellStyle name="InputCells12 3 3 4 7" xfId="29360" xr:uid="{00000000-0005-0000-0000-0000F06F0000}"/>
    <cellStyle name="InputCells12 3 3 4 8" xfId="33191" xr:uid="{00000000-0005-0000-0000-0000F16F0000}"/>
    <cellStyle name="InputCells12 3 3 4 9" xfId="37082" xr:uid="{00000000-0005-0000-0000-0000F26F0000}"/>
    <cellStyle name="InputCells12 3 3 5" xfId="5870" xr:uid="{00000000-0005-0000-0000-0000F36F0000}"/>
    <cellStyle name="InputCells12 3 3 5 10" xfId="42852" xr:uid="{00000000-0005-0000-0000-0000F46F0000}"/>
    <cellStyle name="InputCells12 3 3 5 2" xfId="11398" xr:uid="{00000000-0005-0000-0000-0000F56F0000}"/>
    <cellStyle name="InputCells12 3 3 5 3" xfId="15303" xr:uid="{00000000-0005-0000-0000-0000F66F0000}"/>
    <cellStyle name="InputCells12 3 3 5 4" xfId="19397" xr:uid="{00000000-0005-0000-0000-0000F76F0000}"/>
    <cellStyle name="InputCells12 3 3 5 5" xfId="23325" xr:uid="{00000000-0005-0000-0000-0000F86F0000}"/>
    <cellStyle name="InputCells12 3 3 5 6" xfId="27351" xr:uid="{00000000-0005-0000-0000-0000F96F0000}"/>
    <cellStyle name="InputCells12 3 3 5 7" xfId="31340" xr:uid="{00000000-0005-0000-0000-0000FA6F0000}"/>
    <cellStyle name="InputCells12 3 3 5 8" xfId="35171" xr:uid="{00000000-0005-0000-0000-0000FB6F0000}"/>
    <cellStyle name="InputCells12 3 3 5 9" xfId="39062" xr:uid="{00000000-0005-0000-0000-0000FC6F0000}"/>
    <cellStyle name="InputCells12 3 3 6" xfId="6922" xr:uid="{00000000-0005-0000-0000-0000FD6F0000}"/>
    <cellStyle name="InputCells12 3 3 7" xfId="7697" xr:uid="{00000000-0005-0000-0000-0000FE6F0000}"/>
    <cellStyle name="InputCells12 3 3 8" xfId="7286" xr:uid="{00000000-0005-0000-0000-0000FF6F0000}"/>
    <cellStyle name="InputCells12 3 3 9" xfId="8076" xr:uid="{00000000-0005-0000-0000-000000700000}"/>
    <cellStyle name="InputCells12 3 4" xfId="2940" xr:uid="{00000000-0005-0000-0000-000001700000}"/>
    <cellStyle name="InputCells12 3 4 10" xfId="28449" xr:uid="{00000000-0005-0000-0000-000002700000}"/>
    <cellStyle name="InputCells12 3 4 11" xfId="32272" xr:uid="{00000000-0005-0000-0000-000003700000}"/>
    <cellStyle name="InputCells12 3 4 12" xfId="36179" xr:uid="{00000000-0005-0000-0000-000004700000}"/>
    <cellStyle name="InputCells12 3 4 13" xfId="39969" xr:uid="{00000000-0005-0000-0000-000005700000}"/>
    <cellStyle name="InputCells12 3 4 2" xfId="5241" xr:uid="{00000000-0005-0000-0000-000006700000}"/>
    <cellStyle name="InputCells12 3 4 2 10" xfId="42225" xr:uid="{00000000-0005-0000-0000-000007700000}"/>
    <cellStyle name="InputCells12 3 4 2 2" xfId="10769" xr:uid="{00000000-0005-0000-0000-000008700000}"/>
    <cellStyle name="InputCells12 3 4 2 3" xfId="14676" xr:uid="{00000000-0005-0000-0000-000009700000}"/>
    <cellStyle name="InputCells12 3 4 2 4" xfId="18768" xr:uid="{00000000-0005-0000-0000-00000A700000}"/>
    <cellStyle name="InputCells12 3 4 2 5" xfId="22698" xr:uid="{00000000-0005-0000-0000-00000B700000}"/>
    <cellStyle name="InputCells12 3 4 2 6" xfId="26724" xr:uid="{00000000-0005-0000-0000-00000C700000}"/>
    <cellStyle name="InputCells12 3 4 2 7" xfId="30713" xr:uid="{00000000-0005-0000-0000-00000D700000}"/>
    <cellStyle name="InputCells12 3 4 2 8" xfId="34544" xr:uid="{00000000-0005-0000-0000-00000E700000}"/>
    <cellStyle name="InputCells12 3 4 2 9" xfId="38435" xr:uid="{00000000-0005-0000-0000-00000F700000}"/>
    <cellStyle name="InputCells12 3 4 3" xfId="4613" xr:uid="{00000000-0005-0000-0000-000010700000}"/>
    <cellStyle name="InputCells12 3 4 3 10" xfId="41597" xr:uid="{00000000-0005-0000-0000-000011700000}"/>
    <cellStyle name="InputCells12 3 4 3 2" xfId="10141" xr:uid="{00000000-0005-0000-0000-000012700000}"/>
    <cellStyle name="InputCells12 3 4 3 3" xfId="14048" xr:uid="{00000000-0005-0000-0000-000013700000}"/>
    <cellStyle name="InputCells12 3 4 3 4" xfId="18140" xr:uid="{00000000-0005-0000-0000-000014700000}"/>
    <cellStyle name="InputCells12 3 4 3 5" xfId="22070" xr:uid="{00000000-0005-0000-0000-000015700000}"/>
    <cellStyle name="InputCells12 3 4 3 6" xfId="26096" xr:uid="{00000000-0005-0000-0000-000016700000}"/>
    <cellStyle name="InputCells12 3 4 3 7" xfId="30085" xr:uid="{00000000-0005-0000-0000-000017700000}"/>
    <cellStyle name="InputCells12 3 4 3 8" xfId="33916" xr:uid="{00000000-0005-0000-0000-000018700000}"/>
    <cellStyle name="InputCells12 3 4 3 9" xfId="37807" xr:uid="{00000000-0005-0000-0000-000019700000}"/>
    <cellStyle name="InputCells12 3 4 4" xfId="6322" xr:uid="{00000000-0005-0000-0000-00001A700000}"/>
    <cellStyle name="InputCells12 3 4 4 10" xfId="43300" xr:uid="{00000000-0005-0000-0000-00001B700000}"/>
    <cellStyle name="InputCells12 3 4 4 2" xfId="11851" xr:uid="{00000000-0005-0000-0000-00001C700000}"/>
    <cellStyle name="InputCells12 3 4 4 3" xfId="15755" xr:uid="{00000000-0005-0000-0000-00001D700000}"/>
    <cellStyle name="InputCells12 3 4 4 4" xfId="19849" xr:uid="{00000000-0005-0000-0000-00001E700000}"/>
    <cellStyle name="InputCells12 3 4 4 5" xfId="23776" xr:uid="{00000000-0005-0000-0000-00001F700000}"/>
    <cellStyle name="InputCells12 3 4 4 6" xfId="27803" xr:uid="{00000000-0005-0000-0000-000020700000}"/>
    <cellStyle name="InputCells12 3 4 4 7" xfId="31788" xr:uid="{00000000-0005-0000-0000-000021700000}"/>
    <cellStyle name="InputCells12 3 4 4 8" xfId="35621" xr:uid="{00000000-0005-0000-0000-000022700000}"/>
    <cellStyle name="InputCells12 3 4 4 9" xfId="39510" xr:uid="{00000000-0005-0000-0000-000023700000}"/>
    <cellStyle name="InputCells12 3 4 5" xfId="8475" xr:uid="{00000000-0005-0000-0000-000024700000}"/>
    <cellStyle name="InputCells12 3 4 6" xfId="12391" xr:uid="{00000000-0005-0000-0000-000025700000}"/>
    <cellStyle name="InputCells12 3 4 7" xfId="16484" xr:uid="{00000000-0005-0000-0000-000026700000}"/>
    <cellStyle name="InputCells12 3 4 8" xfId="20427" xr:uid="{00000000-0005-0000-0000-000027700000}"/>
    <cellStyle name="InputCells12 3 4 9" xfId="24445" xr:uid="{00000000-0005-0000-0000-000028700000}"/>
    <cellStyle name="InputCells12 3 5" xfId="3221" xr:uid="{00000000-0005-0000-0000-000029700000}"/>
    <cellStyle name="InputCells12 3 5 10" xfId="32553" xr:uid="{00000000-0005-0000-0000-00002A700000}"/>
    <cellStyle name="InputCells12 3 5 11" xfId="36460" xr:uid="{00000000-0005-0000-0000-00002B700000}"/>
    <cellStyle name="InputCells12 3 5 12" xfId="40250" xr:uid="{00000000-0005-0000-0000-00002C700000}"/>
    <cellStyle name="InputCells12 3 5 2" xfId="5522" xr:uid="{00000000-0005-0000-0000-00002D700000}"/>
    <cellStyle name="InputCells12 3 5 2 10" xfId="42506" xr:uid="{00000000-0005-0000-0000-00002E700000}"/>
    <cellStyle name="InputCells12 3 5 2 2" xfId="11050" xr:uid="{00000000-0005-0000-0000-00002F700000}"/>
    <cellStyle name="InputCells12 3 5 2 3" xfId="14957" xr:uid="{00000000-0005-0000-0000-000030700000}"/>
    <cellStyle name="InputCells12 3 5 2 4" xfId="19049" xr:uid="{00000000-0005-0000-0000-000031700000}"/>
    <cellStyle name="InputCells12 3 5 2 5" xfId="22979" xr:uid="{00000000-0005-0000-0000-000032700000}"/>
    <cellStyle name="InputCells12 3 5 2 6" xfId="27005" xr:uid="{00000000-0005-0000-0000-000033700000}"/>
    <cellStyle name="InputCells12 3 5 2 7" xfId="30994" xr:uid="{00000000-0005-0000-0000-000034700000}"/>
    <cellStyle name="InputCells12 3 5 2 8" xfId="34825" xr:uid="{00000000-0005-0000-0000-000035700000}"/>
    <cellStyle name="InputCells12 3 5 2 9" xfId="38716" xr:uid="{00000000-0005-0000-0000-000036700000}"/>
    <cellStyle name="InputCells12 3 5 3" xfId="4894" xr:uid="{00000000-0005-0000-0000-000037700000}"/>
    <cellStyle name="InputCells12 3 5 3 10" xfId="41878" xr:uid="{00000000-0005-0000-0000-000038700000}"/>
    <cellStyle name="InputCells12 3 5 3 2" xfId="10422" xr:uid="{00000000-0005-0000-0000-000039700000}"/>
    <cellStyle name="InputCells12 3 5 3 3" xfId="14329" xr:uid="{00000000-0005-0000-0000-00003A700000}"/>
    <cellStyle name="InputCells12 3 5 3 4" xfId="18421" xr:uid="{00000000-0005-0000-0000-00003B700000}"/>
    <cellStyle name="InputCells12 3 5 3 5" xfId="22351" xr:uid="{00000000-0005-0000-0000-00003C700000}"/>
    <cellStyle name="InputCells12 3 5 3 6" xfId="26377" xr:uid="{00000000-0005-0000-0000-00003D700000}"/>
    <cellStyle name="InputCells12 3 5 3 7" xfId="30366" xr:uid="{00000000-0005-0000-0000-00003E700000}"/>
    <cellStyle name="InputCells12 3 5 3 8" xfId="34197" xr:uid="{00000000-0005-0000-0000-00003F700000}"/>
    <cellStyle name="InputCells12 3 5 3 9" xfId="38088" xr:uid="{00000000-0005-0000-0000-000040700000}"/>
    <cellStyle name="InputCells12 3 5 4" xfId="8756" xr:uid="{00000000-0005-0000-0000-000041700000}"/>
    <cellStyle name="InputCells12 3 5 5" xfId="12672" xr:uid="{00000000-0005-0000-0000-000042700000}"/>
    <cellStyle name="InputCells12 3 5 6" xfId="16765" xr:uid="{00000000-0005-0000-0000-000043700000}"/>
    <cellStyle name="InputCells12 3 5 7" xfId="20708" xr:uid="{00000000-0005-0000-0000-000044700000}"/>
    <cellStyle name="InputCells12 3 5 8" xfId="24726" xr:uid="{00000000-0005-0000-0000-000045700000}"/>
    <cellStyle name="InputCells12 3 5 9" xfId="28730" xr:uid="{00000000-0005-0000-0000-000046700000}"/>
    <cellStyle name="InputCells12 3 6" xfId="3885" xr:uid="{00000000-0005-0000-0000-000047700000}"/>
    <cellStyle name="InputCells12 3 6 10" xfId="40869" xr:uid="{00000000-0005-0000-0000-000048700000}"/>
    <cellStyle name="InputCells12 3 6 2" xfId="9413" xr:uid="{00000000-0005-0000-0000-000049700000}"/>
    <cellStyle name="InputCells12 3 6 3" xfId="13320" xr:uid="{00000000-0005-0000-0000-00004A700000}"/>
    <cellStyle name="InputCells12 3 6 4" xfId="17412" xr:uid="{00000000-0005-0000-0000-00004B700000}"/>
    <cellStyle name="InputCells12 3 6 5" xfId="21342" xr:uid="{00000000-0005-0000-0000-00004C700000}"/>
    <cellStyle name="InputCells12 3 6 6" xfId="25368" xr:uid="{00000000-0005-0000-0000-00004D700000}"/>
    <cellStyle name="InputCells12 3 6 7" xfId="29357" xr:uid="{00000000-0005-0000-0000-00004E700000}"/>
    <cellStyle name="InputCells12 3 6 8" xfId="33188" xr:uid="{00000000-0005-0000-0000-00004F700000}"/>
    <cellStyle name="InputCells12 3 6 9" xfId="37079" xr:uid="{00000000-0005-0000-0000-000050700000}"/>
    <cellStyle name="InputCells12 3 7" xfId="5867" xr:uid="{00000000-0005-0000-0000-000051700000}"/>
    <cellStyle name="InputCells12 3 7 10" xfId="42849" xr:uid="{00000000-0005-0000-0000-000052700000}"/>
    <cellStyle name="InputCells12 3 7 2" xfId="11395" xr:uid="{00000000-0005-0000-0000-000053700000}"/>
    <cellStyle name="InputCells12 3 7 3" xfId="15300" xr:uid="{00000000-0005-0000-0000-000054700000}"/>
    <cellStyle name="InputCells12 3 7 4" xfId="19394" xr:uid="{00000000-0005-0000-0000-000055700000}"/>
    <cellStyle name="InputCells12 3 7 5" xfId="23322" xr:uid="{00000000-0005-0000-0000-000056700000}"/>
    <cellStyle name="InputCells12 3 7 6" xfId="27348" xr:uid="{00000000-0005-0000-0000-000057700000}"/>
    <cellStyle name="InputCells12 3 7 7" xfId="31337" xr:uid="{00000000-0005-0000-0000-000058700000}"/>
    <cellStyle name="InputCells12 3 7 8" xfId="35168" xr:uid="{00000000-0005-0000-0000-000059700000}"/>
    <cellStyle name="InputCells12 3 7 9" xfId="39059" xr:uid="{00000000-0005-0000-0000-00005A700000}"/>
    <cellStyle name="InputCells12 3 8" xfId="6919" xr:uid="{00000000-0005-0000-0000-00005B700000}"/>
    <cellStyle name="InputCells12 3 9" xfId="7700" xr:uid="{00000000-0005-0000-0000-00005C700000}"/>
    <cellStyle name="InputCells12 4" xfId="519" xr:uid="{00000000-0005-0000-0000-00005D700000}"/>
    <cellStyle name="InputCells12 4 10" xfId="7696" xr:uid="{00000000-0005-0000-0000-00005E700000}"/>
    <cellStyle name="InputCells12 4 11" xfId="7287" xr:uid="{00000000-0005-0000-0000-00005F700000}"/>
    <cellStyle name="InputCells12 4 12" xfId="8075" xr:uid="{00000000-0005-0000-0000-000060700000}"/>
    <cellStyle name="InputCells12 4 13" xfId="6796" xr:uid="{00000000-0005-0000-0000-000061700000}"/>
    <cellStyle name="InputCells12 4 14" xfId="7610" xr:uid="{00000000-0005-0000-0000-000062700000}"/>
    <cellStyle name="InputCells12 4 15" xfId="7023" xr:uid="{00000000-0005-0000-0000-000063700000}"/>
    <cellStyle name="InputCells12 4 16" xfId="7593" xr:uid="{00000000-0005-0000-0000-000064700000}"/>
    <cellStyle name="InputCells12 4 17" xfId="7229" xr:uid="{00000000-0005-0000-0000-000065700000}"/>
    <cellStyle name="InputCells12 4 2" xfId="520" xr:uid="{00000000-0005-0000-0000-000066700000}"/>
    <cellStyle name="InputCells12 4 2 10" xfId="8074" xr:uid="{00000000-0005-0000-0000-000067700000}"/>
    <cellStyle name="InputCells12 4 2 11" xfId="6797" xr:uid="{00000000-0005-0000-0000-000068700000}"/>
    <cellStyle name="InputCells12 4 2 12" xfId="7577" xr:uid="{00000000-0005-0000-0000-000069700000}"/>
    <cellStyle name="InputCells12 4 2 13" xfId="7221" xr:uid="{00000000-0005-0000-0000-00006A700000}"/>
    <cellStyle name="InputCells12 4 2 14" xfId="16131" xr:uid="{00000000-0005-0000-0000-00006B700000}"/>
    <cellStyle name="InputCells12 4 2 15" xfId="6813" xr:uid="{00000000-0005-0000-0000-00006C700000}"/>
    <cellStyle name="InputCells12 4 2 2" xfId="521" xr:uid="{00000000-0005-0000-0000-00006D700000}"/>
    <cellStyle name="InputCells12 4 2 2 10" xfId="6798" xr:uid="{00000000-0005-0000-0000-00006E700000}"/>
    <cellStyle name="InputCells12 4 2 2 11" xfId="20107" xr:uid="{00000000-0005-0000-0000-00006F700000}"/>
    <cellStyle name="InputCells12 4 2 2 12" xfId="7024" xr:uid="{00000000-0005-0000-0000-000070700000}"/>
    <cellStyle name="InputCells12 4 2 2 13" xfId="16130" xr:uid="{00000000-0005-0000-0000-000071700000}"/>
    <cellStyle name="InputCells12 4 2 2 14" xfId="7269" xr:uid="{00000000-0005-0000-0000-000072700000}"/>
    <cellStyle name="InputCells12 4 2 2 2" xfId="2946" xr:uid="{00000000-0005-0000-0000-000073700000}"/>
    <cellStyle name="InputCells12 4 2 2 2 10" xfId="28455" xr:uid="{00000000-0005-0000-0000-000074700000}"/>
    <cellStyle name="InputCells12 4 2 2 2 11" xfId="32278" xr:uid="{00000000-0005-0000-0000-000075700000}"/>
    <cellStyle name="InputCells12 4 2 2 2 12" xfId="36185" xr:uid="{00000000-0005-0000-0000-000076700000}"/>
    <cellStyle name="InputCells12 4 2 2 2 13" xfId="39975" xr:uid="{00000000-0005-0000-0000-000077700000}"/>
    <cellStyle name="InputCells12 4 2 2 2 2" xfId="5247" xr:uid="{00000000-0005-0000-0000-000078700000}"/>
    <cellStyle name="InputCells12 4 2 2 2 2 10" xfId="42231" xr:uid="{00000000-0005-0000-0000-000079700000}"/>
    <cellStyle name="InputCells12 4 2 2 2 2 2" xfId="10775" xr:uid="{00000000-0005-0000-0000-00007A700000}"/>
    <cellStyle name="InputCells12 4 2 2 2 2 3" xfId="14682" xr:uid="{00000000-0005-0000-0000-00007B700000}"/>
    <cellStyle name="InputCells12 4 2 2 2 2 4" xfId="18774" xr:uid="{00000000-0005-0000-0000-00007C700000}"/>
    <cellStyle name="InputCells12 4 2 2 2 2 5" xfId="22704" xr:uid="{00000000-0005-0000-0000-00007D700000}"/>
    <cellStyle name="InputCells12 4 2 2 2 2 6" xfId="26730" xr:uid="{00000000-0005-0000-0000-00007E700000}"/>
    <cellStyle name="InputCells12 4 2 2 2 2 7" xfId="30719" xr:uid="{00000000-0005-0000-0000-00007F700000}"/>
    <cellStyle name="InputCells12 4 2 2 2 2 8" xfId="34550" xr:uid="{00000000-0005-0000-0000-000080700000}"/>
    <cellStyle name="InputCells12 4 2 2 2 2 9" xfId="38441" xr:uid="{00000000-0005-0000-0000-000081700000}"/>
    <cellStyle name="InputCells12 4 2 2 2 3" xfId="4619" xr:uid="{00000000-0005-0000-0000-000082700000}"/>
    <cellStyle name="InputCells12 4 2 2 2 3 10" xfId="41603" xr:uid="{00000000-0005-0000-0000-000083700000}"/>
    <cellStyle name="InputCells12 4 2 2 2 3 2" xfId="10147" xr:uid="{00000000-0005-0000-0000-000084700000}"/>
    <cellStyle name="InputCells12 4 2 2 2 3 3" xfId="14054" xr:uid="{00000000-0005-0000-0000-000085700000}"/>
    <cellStyle name="InputCells12 4 2 2 2 3 4" xfId="18146" xr:uid="{00000000-0005-0000-0000-000086700000}"/>
    <cellStyle name="InputCells12 4 2 2 2 3 5" xfId="22076" xr:uid="{00000000-0005-0000-0000-000087700000}"/>
    <cellStyle name="InputCells12 4 2 2 2 3 6" xfId="26102" xr:uid="{00000000-0005-0000-0000-000088700000}"/>
    <cellStyle name="InputCells12 4 2 2 2 3 7" xfId="30091" xr:uid="{00000000-0005-0000-0000-000089700000}"/>
    <cellStyle name="InputCells12 4 2 2 2 3 8" xfId="33922" xr:uid="{00000000-0005-0000-0000-00008A700000}"/>
    <cellStyle name="InputCells12 4 2 2 2 3 9" xfId="37813" xr:uid="{00000000-0005-0000-0000-00008B700000}"/>
    <cellStyle name="InputCells12 4 2 2 2 4" xfId="6328" xr:uid="{00000000-0005-0000-0000-00008C700000}"/>
    <cellStyle name="InputCells12 4 2 2 2 4 10" xfId="43306" xr:uid="{00000000-0005-0000-0000-00008D700000}"/>
    <cellStyle name="InputCells12 4 2 2 2 4 2" xfId="11857" xr:uid="{00000000-0005-0000-0000-00008E700000}"/>
    <cellStyle name="InputCells12 4 2 2 2 4 3" xfId="15761" xr:uid="{00000000-0005-0000-0000-00008F700000}"/>
    <cellStyle name="InputCells12 4 2 2 2 4 4" xfId="19855" xr:uid="{00000000-0005-0000-0000-000090700000}"/>
    <cellStyle name="InputCells12 4 2 2 2 4 5" xfId="23782" xr:uid="{00000000-0005-0000-0000-000091700000}"/>
    <cellStyle name="InputCells12 4 2 2 2 4 6" xfId="27809" xr:uid="{00000000-0005-0000-0000-000092700000}"/>
    <cellStyle name="InputCells12 4 2 2 2 4 7" xfId="31794" xr:uid="{00000000-0005-0000-0000-000093700000}"/>
    <cellStyle name="InputCells12 4 2 2 2 4 8" xfId="35627" xr:uid="{00000000-0005-0000-0000-000094700000}"/>
    <cellStyle name="InputCells12 4 2 2 2 4 9" xfId="39516" xr:uid="{00000000-0005-0000-0000-000095700000}"/>
    <cellStyle name="InputCells12 4 2 2 2 5" xfId="8481" xr:uid="{00000000-0005-0000-0000-000096700000}"/>
    <cellStyle name="InputCells12 4 2 2 2 6" xfId="12397" xr:uid="{00000000-0005-0000-0000-000097700000}"/>
    <cellStyle name="InputCells12 4 2 2 2 7" xfId="16490" xr:uid="{00000000-0005-0000-0000-000098700000}"/>
    <cellStyle name="InputCells12 4 2 2 2 8" xfId="20433" xr:uid="{00000000-0005-0000-0000-000099700000}"/>
    <cellStyle name="InputCells12 4 2 2 2 9" xfId="24451" xr:uid="{00000000-0005-0000-0000-00009A700000}"/>
    <cellStyle name="InputCells12 4 2 2 3" xfId="3227" xr:uid="{00000000-0005-0000-0000-00009B700000}"/>
    <cellStyle name="InputCells12 4 2 2 3 10" xfId="32559" xr:uid="{00000000-0005-0000-0000-00009C700000}"/>
    <cellStyle name="InputCells12 4 2 2 3 11" xfId="36466" xr:uid="{00000000-0005-0000-0000-00009D700000}"/>
    <cellStyle name="InputCells12 4 2 2 3 12" xfId="40256" xr:uid="{00000000-0005-0000-0000-00009E700000}"/>
    <cellStyle name="InputCells12 4 2 2 3 2" xfId="5528" xr:uid="{00000000-0005-0000-0000-00009F700000}"/>
    <cellStyle name="InputCells12 4 2 2 3 2 10" xfId="42512" xr:uid="{00000000-0005-0000-0000-0000A0700000}"/>
    <cellStyle name="InputCells12 4 2 2 3 2 2" xfId="11056" xr:uid="{00000000-0005-0000-0000-0000A1700000}"/>
    <cellStyle name="InputCells12 4 2 2 3 2 3" xfId="14963" xr:uid="{00000000-0005-0000-0000-0000A2700000}"/>
    <cellStyle name="InputCells12 4 2 2 3 2 4" xfId="19055" xr:uid="{00000000-0005-0000-0000-0000A3700000}"/>
    <cellStyle name="InputCells12 4 2 2 3 2 5" xfId="22985" xr:uid="{00000000-0005-0000-0000-0000A4700000}"/>
    <cellStyle name="InputCells12 4 2 2 3 2 6" xfId="27011" xr:uid="{00000000-0005-0000-0000-0000A5700000}"/>
    <cellStyle name="InputCells12 4 2 2 3 2 7" xfId="31000" xr:uid="{00000000-0005-0000-0000-0000A6700000}"/>
    <cellStyle name="InputCells12 4 2 2 3 2 8" xfId="34831" xr:uid="{00000000-0005-0000-0000-0000A7700000}"/>
    <cellStyle name="InputCells12 4 2 2 3 2 9" xfId="38722" xr:uid="{00000000-0005-0000-0000-0000A8700000}"/>
    <cellStyle name="InputCells12 4 2 2 3 3" xfId="4900" xr:uid="{00000000-0005-0000-0000-0000A9700000}"/>
    <cellStyle name="InputCells12 4 2 2 3 3 10" xfId="41884" xr:uid="{00000000-0005-0000-0000-0000AA700000}"/>
    <cellStyle name="InputCells12 4 2 2 3 3 2" xfId="10428" xr:uid="{00000000-0005-0000-0000-0000AB700000}"/>
    <cellStyle name="InputCells12 4 2 2 3 3 3" xfId="14335" xr:uid="{00000000-0005-0000-0000-0000AC700000}"/>
    <cellStyle name="InputCells12 4 2 2 3 3 4" xfId="18427" xr:uid="{00000000-0005-0000-0000-0000AD700000}"/>
    <cellStyle name="InputCells12 4 2 2 3 3 5" xfId="22357" xr:uid="{00000000-0005-0000-0000-0000AE700000}"/>
    <cellStyle name="InputCells12 4 2 2 3 3 6" xfId="26383" xr:uid="{00000000-0005-0000-0000-0000AF700000}"/>
    <cellStyle name="InputCells12 4 2 2 3 3 7" xfId="30372" xr:uid="{00000000-0005-0000-0000-0000B0700000}"/>
    <cellStyle name="InputCells12 4 2 2 3 3 8" xfId="34203" xr:uid="{00000000-0005-0000-0000-0000B1700000}"/>
    <cellStyle name="InputCells12 4 2 2 3 3 9" xfId="38094" xr:uid="{00000000-0005-0000-0000-0000B2700000}"/>
    <cellStyle name="InputCells12 4 2 2 3 4" xfId="8762" xr:uid="{00000000-0005-0000-0000-0000B3700000}"/>
    <cellStyle name="InputCells12 4 2 2 3 5" xfId="12678" xr:uid="{00000000-0005-0000-0000-0000B4700000}"/>
    <cellStyle name="InputCells12 4 2 2 3 6" xfId="16771" xr:uid="{00000000-0005-0000-0000-0000B5700000}"/>
    <cellStyle name="InputCells12 4 2 2 3 7" xfId="20714" xr:uid="{00000000-0005-0000-0000-0000B6700000}"/>
    <cellStyle name="InputCells12 4 2 2 3 8" xfId="24732" xr:uid="{00000000-0005-0000-0000-0000B7700000}"/>
    <cellStyle name="InputCells12 4 2 2 3 9" xfId="28736" xr:uid="{00000000-0005-0000-0000-0000B8700000}"/>
    <cellStyle name="InputCells12 4 2 2 4" xfId="3891" xr:uid="{00000000-0005-0000-0000-0000B9700000}"/>
    <cellStyle name="InputCells12 4 2 2 4 10" xfId="40875" xr:uid="{00000000-0005-0000-0000-0000BA700000}"/>
    <cellStyle name="InputCells12 4 2 2 4 2" xfId="9419" xr:uid="{00000000-0005-0000-0000-0000BB700000}"/>
    <cellStyle name="InputCells12 4 2 2 4 3" xfId="13326" xr:uid="{00000000-0005-0000-0000-0000BC700000}"/>
    <cellStyle name="InputCells12 4 2 2 4 4" xfId="17418" xr:uid="{00000000-0005-0000-0000-0000BD700000}"/>
    <cellStyle name="InputCells12 4 2 2 4 5" xfId="21348" xr:uid="{00000000-0005-0000-0000-0000BE700000}"/>
    <cellStyle name="InputCells12 4 2 2 4 6" xfId="25374" xr:uid="{00000000-0005-0000-0000-0000BF700000}"/>
    <cellStyle name="InputCells12 4 2 2 4 7" xfId="29363" xr:uid="{00000000-0005-0000-0000-0000C0700000}"/>
    <cellStyle name="InputCells12 4 2 2 4 8" xfId="33194" xr:uid="{00000000-0005-0000-0000-0000C1700000}"/>
    <cellStyle name="InputCells12 4 2 2 4 9" xfId="37085" xr:uid="{00000000-0005-0000-0000-0000C2700000}"/>
    <cellStyle name="InputCells12 4 2 2 5" xfId="5873" xr:uid="{00000000-0005-0000-0000-0000C3700000}"/>
    <cellStyle name="InputCells12 4 2 2 5 10" xfId="42855" xr:uid="{00000000-0005-0000-0000-0000C4700000}"/>
    <cellStyle name="InputCells12 4 2 2 5 2" xfId="11401" xr:uid="{00000000-0005-0000-0000-0000C5700000}"/>
    <cellStyle name="InputCells12 4 2 2 5 3" xfId="15306" xr:uid="{00000000-0005-0000-0000-0000C6700000}"/>
    <cellStyle name="InputCells12 4 2 2 5 4" xfId="19400" xr:uid="{00000000-0005-0000-0000-0000C7700000}"/>
    <cellStyle name="InputCells12 4 2 2 5 5" xfId="23328" xr:uid="{00000000-0005-0000-0000-0000C8700000}"/>
    <cellStyle name="InputCells12 4 2 2 5 6" xfId="27354" xr:uid="{00000000-0005-0000-0000-0000C9700000}"/>
    <cellStyle name="InputCells12 4 2 2 5 7" xfId="31343" xr:uid="{00000000-0005-0000-0000-0000CA700000}"/>
    <cellStyle name="InputCells12 4 2 2 5 8" xfId="35174" xr:uid="{00000000-0005-0000-0000-0000CB700000}"/>
    <cellStyle name="InputCells12 4 2 2 5 9" xfId="39065" xr:uid="{00000000-0005-0000-0000-0000CC700000}"/>
    <cellStyle name="InputCells12 4 2 2 6" xfId="6925" xr:uid="{00000000-0005-0000-0000-0000CD700000}"/>
    <cellStyle name="InputCells12 4 2 2 7" xfId="7694" xr:uid="{00000000-0005-0000-0000-0000CE700000}"/>
    <cellStyle name="InputCells12 4 2 2 8" xfId="7288" xr:uid="{00000000-0005-0000-0000-0000CF700000}"/>
    <cellStyle name="InputCells12 4 2 2 9" xfId="8073" xr:uid="{00000000-0005-0000-0000-0000D0700000}"/>
    <cellStyle name="InputCells12 4 2 3" xfId="2945" xr:uid="{00000000-0005-0000-0000-0000D1700000}"/>
    <cellStyle name="InputCells12 4 2 3 10" xfId="28454" xr:uid="{00000000-0005-0000-0000-0000D2700000}"/>
    <cellStyle name="InputCells12 4 2 3 11" xfId="32277" xr:uid="{00000000-0005-0000-0000-0000D3700000}"/>
    <cellStyle name="InputCells12 4 2 3 12" xfId="36184" xr:uid="{00000000-0005-0000-0000-0000D4700000}"/>
    <cellStyle name="InputCells12 4 2 3 13" xfId="39974" xr:uid="{00000000-0005-0000-0000-0000D5700000}"/>
    <cellStyle name="InputCells12 4 2 3 2" xfId="5246" xr:uid="{00000000-0005-0000-0000-0000D6700000}"/>
    <cellStyle name="InputCells12 4 2 3 2 10" xfId="42230" xr:uid="{00000000-0005-0000-0000-0000D7700000}"/>
    <cellStyle name="InputCells12 4 2 3 2 2" xfId="10774" xr:uid="{00000000-0005-0000-0000-0000D8700000}"/>
    <cellStyle name="InputCells12 4 2 3 2 3" xfId="14681" xr:uid="{00000000-0005-0000-0000-0000D9700000}"/>
    <cellStyle name="InputCells12 4 2 3 2 4" xfId="18773" xr:uid="{00000000-0005-0000-0000-0000DA700000}"/>
    <cellStyle name="InputCells12 4 2 3 2 5" xfId="22703" xr:uid="{00000000-0005-0000-0000-0000DB700000}"/>
    <cellStyle name="InputCells12 4 2 3 2 6" xfId="26729" xr:uid="{00000000-0005-0000-0000-0000DC700000}"/>
    <cellStyle name="InputCells12 4 2 3 2 7" xfId="30718" xr:uid="{00000000-0005-0000-0000-0000DD700000}"/>
    <cellStyle name="InputCells12 4 2 3 2 8" xfId="34549" xr:uid="{00000000-0005-0000-0000-0000DE700000}"/>
    <cellStyle name="InputCells12 4 2 3 2 9" xfId="38440" xr:uid="{00000000-0005-0000-0000-0000DF700000}"/>
    <cellStyle name="InputCells12 4 2 3 3" xfId="4618" xr:uid="{00000000-0005-0000-0000-0000E0700000}"/>
    <cellStyle name="InputCells12 4 2 3 3 10" xfId="41602" xr:uid="{00000000-0005-0000-0000-0000E1700000}"/>
    <cellStyle name="InputCells12 4 2 3 3 2" xfId="10146" xr:uid="{00000000-0005-0000-0000-0000E2700000}"/>
    <cellStyle name="InputCells12 4 2 3 3 3" xfId="14053" xr:uid="{00000000-0005-0000-0000-0000E3700000}"/>
    <cellStyle name="InputCells12 4 2 3 3 4" xfId="18145" xr:uid="{00000000-0005-0000-0000-0000E4700000}"/>
    <cellStyle name="InputCells12 4 2 3 3 5" xfId="22075" xr:uid="{00000000-0005-0000-0000-0000E5700000}"/>
    <cellStyle name="InputCells12 4 2 3 3 6" xfId="26101" xr:uid="{00000000-0005-0000-0000-0000E6700000}"/>
    <cellStyle name="InputCells12 4 2 3 3 7" xfId="30090" xr:uid="{00000000-0005-0000-0000-0000E7700000}"/>
    <cellStyle name="InputCells12 4 2 3 3 8" xfId="33921" xr:uid="{00000000-0005-0000-0000-0000E8700000}"/>
    <cellStyle name="InputCells12 4 2 3 3 9" xfId="37812" xr:uid="{00000000-0005-0000-0000-0000E9700000}"/>
    <cellStyle name="InputCells12 4 2 3 4" xfId="6327" xr:uid="{00000000-0005-0000-0000-0000EA700000}"/>
    <cellStyle name="InputCells12 4 2 3 4 10" xfId="43305" xr:uid="{00000000-0005-0000-0000-0000EB700000}"/>
    <cellStyle name="InputCells12 4 2 3 4 2" xfId="11856" xr:uid="{00000000-0005-0000-0000-0000EC700000}"/>
    <cellStyle name="InputCells12 4 2 3 4 3" xfId="15760" xr:uid="{00000000-0005-0000-0000-0000ED700000}"/>
    <cellStyle name="InputCells12 4 2 3 4 4" xfId="19854" xr:uid="{00000000-0005-0000-0000-0000EE700000}"/>
    <cellStyle name="InputCells12 4 2 3 4 5" xfId="23781" xr:uid="{00000000-0005-0000-0000-0000EF700000}"/>
    <cellStyle name="InputCells12 4 2 3 4 6" xfId="27808" xr:uid="{00000000-0005-0000-0000-0000F0700000}"/>
    <cellStyle name="InputCells12 4 2 3 4 7" xfId="31793" xr:uid="{00000000-0005-0000-0000-0000F1700000}"/>
    <cellStyle name="InputCells12 4 2 3 4 8" xfId="35626" xr:uid="{00000000-0005-0000-0000-0000F2700000}"/>
    <cellStyle name="InputCells12 4 2 3 4 9" xfId="39515" xr:uid="{00000000-0005-0000-0000-0000F3700000}"/>
    <cellStyle name="InputCells12 4 2 3 5" xfId="8480" xr:uid="{00000000-0005-0000-0000-0000F4700000}"/>
    <cellStyle name="InputCells12 4 2 3 6" xfId="12396" xr:uid="{00000000-0005-0000-0000-0000F5700000}"/>
    <cellStyle name="InputCells12 4 2 3 7" xfId="16489" xr:uid="{00000000-0005-0000-0000-0000F6700000}"/>
    <cellStyle name="InputCells12 4 2 3 8" xfId="20432" xr:uid="{00000000-0005-0000-0000-0000F7700000}"/>
    <cellStyle name="InputCells12 4 2 3 9" xfId="24450" xr:uid="{00000000-0005-0000-0000-0000F8700000}"/>
    <cellStyle name="InputCells12 4 2 4" xfId="3226" xr:uid="{00000000-0005-0000-0000-0000F9700000}"/>
    <cellStyle name="InputCells12 4 2 4 10" xfId="32558" xr:uid="{00000000-0005-0000-0000-0000FA700000}"/>
    <cellStyle name="InputCells12 4 2 4 11" xfId="36465" xr:uid="{00000000-0005-0000-0000-0000FB700000}"/>
    <cellStyle name="InputCells12 4 2 4 12" xfId="40255" xr:uid="{00000000-0005-0000-0000-0000FC700000}"/>
    <cellStyle name="InputCells12 4 2 4 2" xfId="5527" xr:uid="{00000000-0005-0000-0000-0000FD700000}"/>
    <cellStyle name="InputCells12 4 2 4 2 10" xfId="42511" xr:uid="{00000000-0005-0000-0000-0000FE700000}"/>
    <cellStyle name="InputCells12 4 2 4 2 2" xfId="11055" xr:uid="{00000000-0005-0000-0000-0000FF700000}"/>
    <cellStyle name="InputCells12 4 2 4 2 3" xfId="14962" xr:uid="{00000000-0005-0000-0000-000000710000}"/>
    <cellStyle name="InputCells12 4 2 4 2 4" xfId="19054" xr:uid="{00000000-0005-0000-0000-000001710000}"/>
    <cellStyle name="InputCells12 4 2 4 2 5" xfId="22984" xr:uid="{00000000-0005-0000-0000-000002710000}"/>
    <cellStyle name="InputCells12 4 2 4 2 6" xfId="27010" xr:uid="{00000000-0005-0000-0000-000003710000}"/>
    <cellStyle name="InputCells12 4 2 4 2 7" xfId="30999" xr:uid="{00000000-0005-0000-0000-000004710000}"/>
    <cellStyle name="InputCells12 4 2 4 2 8" xfId="34830" xr:uid="{00000000-0005-0000-0000-000005710000}"/>
    <cellStyle name="InputCells12 4 2 4 2 9" xfId="38721" xr:uid="{00000000-0005-0000-0000-000006710000}"/>
    <cellStyle name="InputCells12 4 2 4 3" xfId="4899" xr:uid="{00000000-0005-0000-0000-000007710000}"/>
    <cellStyle name="InputCells12 4 2 4 3 10" xfId="41883" xr:uid="{00000000-0005-0000-0000-000008710000}"/>
    <cellStyle name="InputCells12 4 2 4 3 2" xfId="10427" xr:uid="{00000000-0005-0000-0000-000009710000}"/>
    <cellStyle name="InputCells12 4 2 4 3 3" xfId="14334" xr:uid="{00000000-0005-0000-0000-00000A710000}"/>
    <cellStyle name="InputCells12 4 2 4 3 4" xfId="18426" xr:uid="{00000000-0005-0000-0000-00000B710000}"/>
    <cellStyle name="InputCells12 4 2 4 3 5" xfId="22356" xr:uid="{00000000-0005-0000-0000-00000C710000}"/>
    <cellStyle name="InputCells12 4 2 4 3 6" xfId="26382" xr:uid="{00000000-0005-0000-0000-00000D710000}"/>
    <cellStyle name="InputCells12 4 2 4 3 7" xfId="30371" xr:uid="{00000000-0005-0000-0000-00000E710000}"/>
    <cellStyle name="InputCells12 4 2 4 3 8" xfId="34202" xr:uid="{00000000-0005-0000-0000-00000F710000}"/>
    <cellStyle name="InputCells12 4 2 4 3 9" xfId="38093" xr:uid="{00000000-0005-0000-0000-000010710000}"/>
    <cellStyle name="InputCells12 4 2 4 4" xfId="8761" xr:uid="{00000000-0005-0000-0000-000011710000}"/>
    <cellStyle name="InputCells12 4 2 4 5" xfId="12677" xr:uid="{00000000-0005-0000-0000-000012710000}"/>
    <cellStyle name="InputCells12 4 2 4 6" xfId="16770" xr:uid="{00000000-0005-0000-0000-000013710000}"/>
    <cellStyle name="InputCells12 4 2 4 7" xfId="20713" xr:uid="{00000000-0005-0000-0000-000014710000}"/>
    <cellStyle name="InputCells12 4 2 4 8" xfId="24731" xr:uid="{00000000-0005-0000-0000-000015710000}"/>
    <cellStyle name="InputCells12 4 2 4 9" xfId="28735" xr:uid="{00000000-0005-0000-0000-000016710000}"/>
    <cellStyle name="InputCells12 4 2 5" xfId="3890" xr:uid="{00000000-0005-0000-0000-000017710000}"/>
    <cellStyle name="InputCells12 4 2 5 10" xfId="40874" xr:uid="{00000000-0005-0000-0000-000018710000}"/>
    <cellStyle name="InputCells12 4 2 5 2" xfId="9418" xr:uid="{00000000-0005-0000-0000-000019710000}"/>
    <cellStyle name="InputCells12 4 2 5 3" xfId="13325" xr:uid="{00000000-0005-0000-0000-00001A710000}"/>
    <cellStyle name="InputCells12 4 2 5 4" xfId="17417" xr:uid="{00000000-0005-0000-0000-00001B710000}"/>
    <cellStyle name="InputCells12 4 2 5 5" xfId="21347" xr:uid="{00000000-0005-0000-0000-00001C710000}"/>
    <cellStyle name="InputCells12 4 2 5 6" xfId="25373" xr:uid="{00000000-0005-0000-0000-00001D710000}"/>
    <cellStyle name="InputCells12 4 2 5 7" xfId="29362" xr:uid="{00000000-0005-0000-0000-00001E710000}"/>
    <cellStyle name="InputCells12 4 2 5 8" xfId="33193" xr:uid="{00000000-0005-0000-0000-00001F710000}"/>
    <cellStyle name="InputCells12 4 2 5 9" xfId="37084" xr:uid="{00000000-0005-0000-0000-000020710000}"/>
    <cellStyle name="InputCells12 4 2 6" xfId="5872" xr:uid="{00000000-0005-0000-0000-000021710000}"/>
    <cellStyle name="InputCells12 4 2 6 10" xfId="42854" xr:uid="{00000000-0005-0000-0000-000022710000}"/>
    <cellStyle name="InputCells12 4 2 6 2" xfId="11400" xr:uid="{00000000-0005-0000-0000-000023710000}"/>
    <cellStyle name="InputCells12 4 2 6 3" xfId="15305" xr:uid="{00000000-0005-0000-0000-000024710000}"/>
    <cellStyle name="InputCells12 4 2 6 4" xfId="19399" xr:uid="{00000000-0005-0000-0000-000025710000}"/>
    <cellStyle name="InputCells12 4 2 6 5" xfId="23327" xr:uid="{00000000-0005-0000-0000-000026710000}"/>
    <cellStyle name="InputCells12 4 2 6 6" xfId="27353" xr:uid="{00000000-0005-0000-0000-000027710000}"/>
    <cellStyle name="InputCells12 4 2 6 7" xfId="31342" xr:uid="{00000000-0005-0000-0000-000028710000}"/>
    <cellStyle name="InputCells12 4 2 6 8" xfId="35173" xr:uid="{00000000-0005-0000-0000-000029710000}"/>
    <cellStyle name="InputCells12 4 2 6 9" xfId="39064" xr:uid="{00000000-0005-0000-0000-00002A710000}"/>
    <cellStyle name="InputCells12 4 2 7" xfId="6924" xr:uid="{00000000-0005-0000-0000-00002B710000}"/>
    <cellStyle name="InputCells12 4 2 8" xfId="7695" xr:uid="{00000000-0005-0000-0000-00002C710000}"/>
    <cellStyle name="InputCells12 4 2 9" xfId="9100" xr:uid="{00000000-0005-0000-0000-00002D710000}"/>
    <cellStyle name="InputCells12 4 3" xfId="522" xr:uid="{00000000-0005-0000-0000-00002E710000}"/>
    <cellStyle name="InputCells12 4 3 10" xfId="8072" xr:uid="{00000000-0005-0000-0000-00002F710000}"/>
    <cellStyle name="InputCells12 4 3 11" xfId="8154" xr:uid="{00000000-0005-0000-0000-000030710000}"/>
    <cellStyle name="InputCells12 4 3 12" xfId="16126" xr:uid="{00000000-0005-0000-0000-000031710000}"/>
    <cellStyle name="InputCells12 4 3 13" xfId="6935" xr:uid="{00000000-0005-0000-0000-000032710000}"/>
    <cellStyle name="InputCells12 4 3 14" xfId="16129" xr:uid="{00000000-0005-0000-0000-000033710000}"/>
    <cellStyle name="InputCells12 4 3 15" xfId="6814" xr:uid="{00000000-0005-0000-0000-000034710000}"/>
    <cellStyle name="InputCells12 4 3 2" xfId="523" xr:uid="{00000000-0005-0000-0000-000035710000}"/>
    <cellStyle name="InputCells12 4 3 2 10" xfId="6799" xr:uid="{00000000-0005-0000-0000-000036710000}"/>
    <cellStyle name="InputCells12 4 3 2 11" xfId="16125" xr:uid="{00000000-0005-0000-0000-000037710000}"/>
    <cellStyle name="InputCells12 4 3 2 12" xfId="7025" xr:uid="{00000000-0005-0000-0000-000038710000}"/>
    <cellStyle name="InputCells12 4 3 2 13" xfId="16128" xr:uid="{00000000-0005-0000-0000-000039710000}"/>
    <cellStyle name="InputCells12 4 3 2 14" xfId="9082" xr:uid="{00000000-0005-0000-0000-00003A710000}"/>
    <cellStyle name="InputCells12 4 3 2 2" xfId="2948" xr:uid="{00000000-0005-0000-0000-00003B710000}"/>
    <cellStyle name="InputCells12 4 3 2 2 10" xfId="28457" xr:uid="{00000000-0005-0000-0000-00003C710000}"/>
    <cellStyle name="InputCells12 4 3 2 2 11" xfId="32280" xr:uid="{00000000-0005-0000-0000-00003D710000}"/>
    <cellStyle name="InputCells12 4 3 2 2 12" xfId="36187" xr:uid="{00000000-0005-0000-0000-00003E710000}"/>
    <cellStyle name="InputCells12 4 3 2 2 13" xfId="39977" xr:uid="{00000000-0005-0000-0000-00003F710000}"/>
    <cellStyle name="InputCells12 4 3 2 2 2" xfId="5249" xr:uid="{00000000-0005-0000-0000-000040710000}"/>
    <cellStyle name="InputCells12 4 3 2 2 2 10" xfId="42233" xr:uid="{00000000-0005-0000-0000-000041710000}"/>
    <cellStyle name="InputCells12 4 3 2 2 2 2" xfId="10777" xr:uid="{00000000-0005-0000-0000-000042710000}"/>
    <cellStyle name="InputCells12 4 3 2 2 2 3" xfId="14684" xr:uid="{00000000-0005-0000-0000-000043710000}"/>
    <cellStyle name="InputCells12 4 3 2 2 2 4" xfId="18776" xr:uid="{00000000-0005-0000-0000-000044710000}"/>
    <cellStyle name="InputCells12 4 3 2 2 2 5" xfId="22706" xr:uid="{00000000-0005-0000-0000-000045710000}"/>
    <cellStyle name="InputCells12 4 3 2 2 2 6" xfId="26732" xr:uid="{00000000-0005-0000-0000-000046710000}"/>
    <cellStyle name="InputCells12 4 3 2 2 2 7" xfId="30721" xr:uid="{00000000-0005-0000-0000-000047710000}"/>
    <cellStyle name="InputCells12 4 3 2 2 2 8" xfId="34552" xr:uid="{00000000-0005-0000-0000-000048710000}"/>
    <cellStyle name="InputCells12 4 3 2 2 2 9" xfId="38443" xr:uid="{00000000-0005-0000-0000-000049710000}"/>
    <cellStyle name="InputCells12 4 3 2 2 3" xfId="4621" xr:uid="{00000000-0005-0000-0000-00004A710000}"/>
    <cellStyle name="InputCells12 4 3 2 2 3 10" xfId="41605" xr:uid="{00000000-0005-0000-0000-00004B710000}"/>
    <cellStyle name="InputCells12 4 3 2 2 3 2" xfId="10149" xr:uid="{00000000-0005-0000-0000-00004C710000}"/>
    <cellStyle name="InputCells12 4 3 2 2 3 3" xfId="14056" xr:uid="{00000000-0005-0000-0000-00004D710000}"/>
    <cellStyle name="InputCells12 4 3 2 2 3 4" xfId="18148" xr:uid="{00000000-0005-0000-0000-00004E710000}"/>
    <cellStyle name="InputCells12 4 3 2 2 3 5" xfId="22078" xr:uid="{00000000-0005-0000-0000-00004F710000}"/>
    <cellStyle name="InputCells12 4 3 2 2 3 6" xfId="26104" xr:uid="{00000000-0005-0000-0000-000050710000}"/>
    <cellStyle name="InputCells12 4 3 2 2 3 7" xfId="30093" xr:uid="{00000000-0005-0000-0000-000051710000}"/>
    <cellStyle name="InputCells12 4 3 2 2 3 8" xfId="33924" xr:uid="{00000000-0005-0000-0000-000052710000}"/>
    <cellStyle name="InputCells12 4 3 2 2 3 9" xfId="37815" xr:uid="{00000000-0005-0000-0000-000053710000}"/>
    <cellStyle name="InputCells12 4 3 2 2 4" xfId="6330" xr:uid="{00000000-0005-0000-0000-000054710000}"/>
    <cellStyle name="InputCells12 4 3 2 2 4 10" xfId="43308" xr:uid="{00000000-0005-0000-0000-000055710000}"/>
    <cellStyle name="InputCells12 4 3 2 2 4 2" xfId="11859" xr:uid="{00000000-0005-0000-0000-000056710000}"/>
    <cellStyle name="InputCells12 4 3 2 2 4 3" xfId="15763" xr:uid="{00000000-0005-0000-0000-000057710000}"/>
    <cellStyle name="InputCells12 4 3 2 2 4 4" xfId="19857" xr:uid="{00000000-0005-0000-0000-000058710000}"/>
    <cellStyle name="InputCells12 4 3 2 2 4 5" xfId="23784" xr:uid="{00000000-0005-0000-0000-000059710000}"/>
    <cellStyle name="InputCells12 4 3 2 2 4 6" xfId="27811" xr:uid="{00000000-0005-0000-0000-00005A710000}"/>
    <cellStyle name="InputCells12 4 3 2 2 4 7" xfId="31796" xr:uid="{00000000-0005-0000-0000-00005B710000}"/>
    <cellStyle name="InputCells12 4 3 2 2 4 8" xfId="35629" xr:uid="{00000000-0005-0000-0000-00005C710000}"/>
    <cellStyle name="InputCells12 4 3 2 2 4 9" xfId="39518" xr:uid="{00000000-0005-0000-0000-00005D710000}"/>
    <cellStyle name="InputCells12 4 3 2 2 5" xfId="8483" xr:uid="{00000000-0005-0000-0000-00005E710000}"/>
    <cellStyle name="InputCells12 4 3 2 2 6" xfId="12399" xr:uid="{00000000-0005-0000-0000-00005F710000}"/>
    <cellStyle name="InputCells12 4 3 2 2 7" xfId="16492" xr:uid="{00000000-0005-0000-0000-000060710000}"/>
    <cellStyle name="InputCells12 4 3 2 2 8" xfId="20435" xr:uid="{00000000-0005-0000-0000-000061710000}"/>
    <cellStyle name="InputCells12 4 3 2 2 9" xfId="24453" xr:uid="{00000000-0005-0000-0000-000062710000}"/>
    <cellStyle name="InputCells12 4 3 2 3" xfId="3229" xr:uid="{00000000-0005-0000-0000-000063710000}"/>
    <cellStyle name="InputCells12 4 3 2 3 10" xfId="32561" xr:uid="{00000000-0005-0000-0000-000064710000}"/>
    <cellStyle name="InputCells12 4 3 2 3 11" xfId="36468" xr:uid="{00000000-0005-0000-0000-000065710000}"/>
    <cellStyle name="InputCells12 4 3 2 3 12" xfId="40258" xr:uid="{00000000-0005-0000-0000-000066710000}"/>
    <cellStyle name="InputCells12 4 3 2 3 2" xfId="5530" xr:uid="{00000000-0005-0000-0000-000067710000}"/>
    <cellStyle name="InputCells12 4 3 2 3 2 10" xfId="42514" xr:uid="{00000000-0005-0000-0000-000068710000}"/>
    <cellStyle name="InputCells12 4 3 2 3 2 2" xfId="11058" xr:uid="{00000000-0005-0000-0000-000069710000}"/>
    <cellStyle name="InputCells12 4 3 2 3 2 3" xfId="14965" xr:uid="{00000000-0005-0000-0000-00006A710000}"/>
    <cellStyle name="InputCells12 4 3 2 3 2 4" xfId="19057" xr:uid="{00000000-0005-0000-0000-00006B710000}"/>
    <cellStyle name="InputCells12 4 3 2 3 2 5" xfId="22987" xr:uid="{00000000-0005-0000-0000-00006C710000}"/>
    <cellStyle name="InputCells12 4 3 2 3 2 6" xfId="27013" xr:uid="{00000000-0005-0000-0000-00006D710000}"/>
    <cellStyle name="InputCells12 4 3 2 3 2 7" xfId="31002" xr:uid="{00000000-0005-0000-0000-00006E710000}"/>
    <cellStyle name="InputCells12 4 3 2 3 2 8" xfId="34833" xr:uid="{00000000-0005-0000-0000-00006F710000}"/>
    <cellStyle name="InputCells12 4 3 2 3 2 9" xfId="38724" xr:uid="{00000000-0005-0000-0000-000070710000}"/>
    <cellStyle name="InputCells12 4 3 2 3 3" xfId="4902" xr:uid="{00000000-0005-0000-0000-000071710000}"/>
    <cellStyle name="InputCells12 4 3 2 3 3 10" xfId="41886" xr:uid="{00000000-0005-0000-0000-000072710000}"/>
    <cellStyle name="InputCells12 4 3 2 3 3 2" xfId="10430" xr:uid="{00000000-0005-0000-0000-000073710000}"/>
    <cellStyle name="InputCells12 4 3 2 3 3 3" xfId="14337" xr:uid="{00000000-0005-0000-0000-000074710000}"/>
    <cellStyle name="InputCells12 4 3 2 3 3 4" xfId="18429" xr:uid="{00000000-0005-0000-0000-000075710000}"/>
    <cellStyle name="InputCells12 4 3 2 3 3 5" xfId="22359" xr:uid="{00000000-0005-0000-0000-000076710000}"/>
    <cellStyle name="InputCells12 4 3 2 3 3 6" xfId="26385" xr:uid="{00000000-0005-0000-0000-000077710000}"/>
    <cellStyle name="InputCells12 4 3 2 3 3 7" xfId="30374" xr:uid="{00000000-0005-0000-0000-000078710000}"/>
    <cellStyle name="InputCells12 4 3 2 3 3 8" xfId="34205" xr:uid="{00000000-0005-0000-0000-000079710000}"/>
    <cellStyle name="InputCells12 4 3 2 3 3 9" xfId="38096" xr:uid="{00000000-0005-0000-0000-00007A710000}"/>
    <cellStyle name="InputCells12 4 3 2 3 4" xfId="8764" xr:uid="{00000000-0005-0000-0000-00007B710000}"/>
    <cellStyle name="InputCells12 4 3 2 3 5" xfId="12680" xr:uid="{00000000-0005-0000-0000-00007C710000}"/>
    <cellStyle name="InputCells12 4 3 2 3 6" xfId="16773" xr:uid="{00000000-0005-0000-0000-00007D710000}"/>
    <cellStyle name="InputCells12 4 3 2 3 7" xfId="20716" xr:uid="{00000000-0005-0000-0000-00007E710000}"/>
    <cellStyle name="InputCells12 4 3 2 3 8" xfId="24734" xr:uid="{00000000-0005-0000-0000-00007F710000}"/>
    <cellStyle name="InputCells12 4 3 2 3 9" xfId="28738" xr:uid="{00000000-0005-0000-0000-000080710000}"/>
    <cellStyle name="InputCells12 4 3 2 4" xfId="3893" xr:uid="{00000000-0005-0000-0000-000081710000}"/>
    <cellStyle name="InputCells12 4 3 2 4 10" xfId="40877" xr:uid="{00000000-0005-0000-0000-000082710000}"/>
    <cellStyle name="InputCells12 4 3 2 4 2" xfId="9421" xr:uid="{00000000-0005-0000-0000-000083710000}"/>
    <cellStyle name="InputCells12 4 3 2 4 3" xfId="13328" xr:uid="{00000000-0005-0000-0000-000084710000}"/>
    <cellStyle name="InputCells12 4 3 2 4 4" xfId="17420" xr:uid="{00000000-0005-0000-0000-000085710000}"/>
    <cellStyle name="InputCells12 4 3 2 4 5" xfId="21350" xr:uid="{00000000-0005-0000-0000-000086710000}"/>
    <cellStyle name="InputCells12 4 3 2 4 6" xfId="25376" xr:uid="{00000000-0005-0000-0000-000087710000}"/>
    <cellStyle name="InputCells12 4 3 2 4 7" xfId="29365" xr:uid="{00000000-0005-0000-0000-000088710000}"/>
    <cellStyle name="InputCells12 4 3 2 4 8" xfId="33196" xr:uid="{00000000-0005-0000-0000-000089710000}"/>
    <cellStyle name="InputCells12 4 3 2 4 9" xfId="37087" xr:uid="{00000000-0005-0000-0000-00008A710000}"/>
    <cellStyle name="InputCells12 4 3 2 5" xfId="5875" xr:uid="{00000000-0005-0000-0000-00008B710000}"/>
    <cellStyle name="InputCells12 4 3 2 5 10" xfId="42857" xr:uid="{00000000-0005-0000-0000-00008C710000}"/>
    <cellStyle name="InputCells12 4 3 2 5 2" xfId="11403" xr:uid="{00000000-0005-0000-0000-00008D710000}"/>
    <cellStyle name="InputCells12 4 3 2 5 3" xfId="15308" xr:uid="{00000000-0005-0000-0000-00008E710000}"/>
    <cellStyle name="InputCells12 4 3 2 5 4" xfId="19402" xr:uid="{00000000-0005-0000-0000-00008F710000}"/>
    <cellStyle name="InputCells12 4 3 2 5 5" xfId="23330" xr:uid="{00000000-0005-0000-0000-000090710000}"/>
    <cellStyle name="InputCells12 4 3 2 5 6" xfId="27356" xr:uid="{00000000-0005-0000-0000-000091710000}"/>
    <cellStyle name="InputCells12 4 3 2 5 7" xfId="31345" xr:uid="{00000000-0005-0000-0000-000092710000}"/>
    <cellStyle name="InputCells12 4 3 2 5 8" xfId="35176" xr:uid="{00000000-0005-0000-0000-000093710000}"/>
    <cellStyle name="InputCells12 4 3 2 5 9" xfId="39067" xr:uid="{00000000-0005-0000-0000-000094710000}"/>
    <cellStyle name="InputCells12 4 3 2 6" xfId="6927" xr:uid="{00000000-0005-0000-0000-000095710000}"/>
    <cellStyle name="InputCells12 4 3 2 7" xfId="7692" xr:uid="{00000000-0005-0000-0000-000096710000}"/>
    <cellStyle name="InputCells12 4 3 2 8" xfId="7289" xr:uid="{00000000-0005-0000-0000-000097710000}"/>
    <cellStyle name="InputCells12 4 3 2 9" xfId="8071" xr:uid="{00000000-0005-0000-0000-000098710000}"/>
    <cellStyle name="InputCells12 4 3 3" xfId="2947" xr:uid="{00000000-0005-0000-0000-000099710000}"/>
    <cellStyle name="InputCells12 4 3 3 10" xfId="28456" xr:uid="{00000000-0005-0000-0000-00009A710000}"/>
    <cellStyle name="InputCells12 4 3 3 11" xfId="32279" xr:uid="{00000000-0005-0000-0000-00009B710000}"/>
    <cellStyle name="InputCells12 4 3 3 12" xfId="36186" xr:uid="{00000000-0005-0000-0000-00009C710000}"/>
    <cellStyle name="InputCells12 4 3 3 13" xfId="39976" xr:uid="{00000000-0005-0000-0000-00009D710000}"/>
    <cellStyle name="InputCells12 4 3 3 2" xfId="5248" xr:uid="{00000000-0005-0000-0000-00009E710000}"/>
    <cellStyle name="InputCells12 4 3 3 2 10" xfId="42232" xr:uid="{00000000-0005-0000-0000-00009F710000}"/>
    <cellStyle name="InputCells12 4 3 3 2 2" xfId="10776" xr:uid="{00000000-0005-0000-0000-0000A0710000}"/>
    <cellStyle name="InputCells12 4 3 3 2 3" xfId="14683" xr:uid="{00000000-0005-0000-0000-0000A1710000}"/>
    <cellStyle name="InputCells12 4 3 3 2 4" xfId="18775" xr:uid="{00000000-0005-0000-0000-0000A2710000}"/>
    <cellStyle name="InputCells12 4 3 3 2 5" xfId="22705" xr:uid="{00000000-0005-0000-0000-0000A3710000}"/>
    <cellStyle name="InputCells12 4 3 3 2 6" xfId="26731" xr:uid="{00000000-0005-0000-0000-0000A4710000}"/>
    <cellStyle name="InputCells12 4 3 3 2 7" xfId="30720" xr:uid="{00000000-0005-0000-0000-0000A5710000}"/>
    <cellStyle name="InputCells12 4 3 3 2 8" xfId="34551" xr:uid="{00000000-0005-0000-0000-0000A6710000}"/>
    <cellStyle name="InputCells12 4 3 3 2 9" xfId="38442" xr:uid="{00000000-0005-0000-0000-0000A7710000}"/>
    <cellStyle name="InputCells12 4 3 3 3" xfId="4620" xr:uid="{00000000-0005-0000-0000-0000A8710000}"/>
    <cellStyle name="InputCells12 4 3 3 3 10" xfId="41604" xr:uid="{00000000-0005-0000-0000-0000A9710000}"/>
    <cellStyle name="InputCells12 4 3 3 3 2" xfId="10148" xr:uid="{00000000-0005-0000-0000-0000AA710000}"/>
    <cellStyle name="InputCells12 4 3 3 3 3" xfId="14055" xr:uid="{00000000-0005-0000-0000-0000AB710000}"/>
    <cellStyle name="InputCells12 4 3 3 3 4" xfId="18147" xr:uid="{00000000-0005-0000-0000-0000AC710000}"/>
    <cellStyle name="InputCells12 4 3 3 3 5" xfId="22077" xr:uid="{00000000-0005-0000-0000-0000AD710000}"/>
    <cellStyle name="InputCells12 4 3 3 3 6" xfId="26103" xr:uid="{00000000-0005-0000-0000-0000AE710000}"/>
    <cellStyle name="InputCells12 4 3 3 3 7" xfId="30092" xr:uid="{00000000-0005-0000-0000-0000AF710000}"/>
    <cellStyle name="InputCells12 4 3 3 3 8" xfId="33923" xr:uid="{00000000-0005-0000-0000-0000B0710000}"/>
    <cellStyle name="InputCells12 4 3 3 3 9" xfId="37814" xr:uid="{00000000-0005-0000-0000-0000B1710000}"/>
    <cellStyle name="InputCells12 4 3 3 4" xfId="6329" xr:uid="{00000000-0005-0000-0000-0000B2710000}"/>
    <cellStyle name="InputCells12 4 3 3 4 10" xfId="43307" xr:uid="{00000000-0005-0000-0000-0000B3710000}"/>
    <cellStyle name="InputCells12 4 3 3 4 2" xfId="11858" xr:uid="{00000000-0005-0000-0000-0000B4710000}"/>
    <cellStyle name="InputCells12 4 3 3 4 3" xfId="15762" xr:uid="{00000000-0005-0000-0000-0000B5710000}"/>
    <cellStyle name="InputCells12 4 3 3 4 4" xfId="19856" xr:uid="{00000000-0005-0000-0000-0000B6710000}"/>
    <cellStyle name="InputCells12 4 3 3 4 5" xfId="23783" xr:uid="{00000000-0005-0000-0000-0000B7710000}"/>
    <cellStyle name="InputCells12 4 3 3 4 6" xfId="27810" xr:uid="{00000000-0005-0000-0000-0000B8710000}"/>
    <cellStyle name="InputCells12 4 3 3 4 7" xfId="31795" xr:uid="{00000000-0005-0000-0000-0000B9710000}"/>
    <cellStyle name="InputCells12 4 3 3 4 8" xfId="35628" xr:uid="{00000000-0005-0000-0000-0000BA710000}"/>
    <cellStyle name="InputCells12 4 3 3 4 9" xfId="39517" xr:uid="{00000000-0005-0000-0000-0000BB710000}"/>
    <cellStyle name="InputCells12 4 3 3 5" xfId="8482" xr:uid="{00000000-0005-0000-0000-0000BC710000}"/>
    <cellStyle name="InputCells12 4 3 3 6" xfId="12398" xr:uid="{00000000-0005-0000-0000-0000BD710000}"/>
    <cellStyle name="InputCells12 4 3 3 7" xfId="16491" xr:uid="{00000000-0005-0000-0000-0000BE710000}"/>
    <cellStyle name="InputCells12 4 3 3 8" xfId="20434" xr:uid="{00000000-0005-0000-0000-0000BF710000}"/>
    <cellStyle name="InputCells12 4 3 3 9" xfId="24452" xr:uid="{00000000-0005-0000-0000-0000C0710000}"/>
    <cellStyle name="InputCells12 4 3 4" xfId="3228" xr:uid="{00000000-0005-0000-0000-0000C1710000}"/>
    <cellStyle name="InputCells12 4 3 4 10" xfId="32560" xr:uid="{00000000-0005-0000-0000-0000C2710000}"/>
    <cellStyle name="InputCells12 4 3 4 11" xfId="36467" xr:uid="{00000000-0005-0000-0000-0000C3710000}"/>
    <cellStyle name="InputCells12 4 3 4 12" xfId="40257" xr:uid="{00000000-0005-0000-0000-0000C4710000}"/>
    <cellStyle name="InputCells12 4 3 4 2" xfId="5529" xr:uid="{00000000-0005-0000-0000-0000C5710000}"/>
    <cellStyle name="InputCells12 4 3 4 2 10" xfId="42513" xr:uid="{00000000-0005-0000-0000-0000C6710000}"/>
    <cellStyle name="InputCells12 4 3 4 2 2" xfId="11057" xr:uid="{00000000-0005-0000-0000-0000C7710000}"/>
    <cellStyle name="InputCells12 4 3 4 2 3" xfId="14964" xr:uid="{00000000-0005-0000-0000-0000C8710000}"/>
    <cellStyle name="InputCells12 4 3 4 2 4" xfId="19056" xr:uid="{00000000-0005-0000-0000-0000C9710000}"/>
    <cellStyle name="InputCells12 4 3 4 2 5" xfId="22986" xr:uid="{00000000-0005-0000-0000-0000CA710000}"/>
    <cellStyle name="InputCells12 4 3 4 2 6" xfId="27012" xr:uid="{00000000-0005-0000-0000-0000CB710000}"/>
    <cellStyle name="InputCells12 4 3 4 2 7" xfId="31001" xr:uid="{00000000-0005-0000-0000-0000CC710000}"/>
    <cellStyle name="InputCells12 4 3 4 2 8" xfId="34832" xr:uid="{00000000-0005-0000-0000-0000CD710000}"/>
    <cellStyle name="InputCells12 4 3 4 2 9" xfId="38723" xr:uid="{00000000-0005-0000-0000-0000CE710000}"/>
    <cellStyle name="InputCells12 4 3 4 3" xfId="4901" xr:uid="{00000000-0005-0000-0000-0000CF710000}"/>
    <cellStyle name="InputCells12 4 3 4 3 10" xfId="41885" xr:uid="{00000000-0005-0000-0000-0000D0710000}"/>
    <cellStyle name="InputCells12 4 3 4 3 2" xfId="10429" xr:uid="{00000000-0005-0000-0000-0000D1710000}"/>
    <cellStyle name="InputCells12 4 3 4 3 3" xfId="14336" xr:uid="{00000000-0005-0000-0000-0000D2710000}"/>
    <cellStyle name="InputCells12 4 3 4 3 4" xfId="18428" xr:uid="{00000000-0005-0000-0000-0000D3710000}"/>
    <cellStyle name="InputCells12 4 3 4 3 5" xfId="22358" xr:uid="{00000000-0005-0000-0000-0000D4710000}"/>
    <cellStyle name="InputCells12 4 3 4 3 6" xfId="26384" xr:uid="{00000000-0005-0000-0000-0000D5710000}"/>
    <cellStyle name="InputCells12 4 3 4 3 7" xfId="30373" xr:uid="{00000000-0005-0000-0000-0000D6710000}"/>
    <cellStyle name="InputCells12 4 3 4 3 8" xfId="34204" xr:uid="{00000000-0005-0000-0000-0000D7710000}"/>
    <cellStyle name="InputCells12 4 3 4 3 9" xfId="38095" xr:uid="{00000000-0005-0000-0000-0000D8710000}"/>
    <cellStyle name="InputCells12 4 3 4 4" xfId="8763" xr:uid="{00000000-0005-0000-0000-0000D9710000}"/>
    <cellStyle name="InputCells12 4 3 4 5" xfId="12679" xr:uid="{00000000-0005-0000-0000-0000DA710000}"/>
    <cellStyle name="InputCells12 4 3 4 6" xfId="16772" xr:uid="{00000000-0005-0000-0000-0000DB710000}"/>
    <cellStyle name="InputCells12 4 3 4 7" xfId="20715" xr:uid="{00000000-0005-0000-0000-0000DC710000}"/>
    <cellStyle name="InputCells12 4 3 4 8" xfId="24733" xr:uid="{00000000-0005-0000-0000-0000DD710000}"/>
    <cellStyle name="InputCells12 4 3 4 9" xfId="28737" xr:uid="{00000000-0005-0000-0000-0000DE710000}"/>
    <cellStyle name="InputCells12 4 3 5" xfId="3892" xr:uid="{00000000-0005-0000-0000-0000DF710000}"/>
    <cellStyle name="InputCells12 4 3 5 10" xfId="40876" xr:uid="{00000000-0005-0000-0000-0000E0710000}"/>
    <cellStyle name="InputCells12 4 3 5 2" xfId="9420" xr:uid="{00000000-0005-0000-0000-0000E1710000}"/>
    <cellStyle name="InputCells12 4 3 5 3" xfId="13327" xr:uid="{00000000-0005-0000-0000-0000E2710000}"/>
    <cellStyle name="InputCells12 4 3 5 4" xfId="17419" xr:uid="{00000000-0005-0000-0000-0000E3710000}"/>
    <cellStyle name="InputCells12 4 3 5 5" xfId="21349" xr:uid="{00000000-0005-0000-0000-0000E4710000}"/>
    <cellStyle name="InputCells12 4 3 5 6" xfId="25375" xr:uid="{00000000-0005-0000-0000-0000E5710000}"/>
    <cellStyle name="InputCells12 4 3 5 7" xfId="29364" xr:uid="{00000000-0005-0000-0000-0000E6710000}"/>
    <cellStyle name="InputCells12 4 3 5 8" xfId="33195" xr:uid="{00000000-0005-0000-0000-0000E7710000}"/>
    <cellStyle name="InputCells12 4 3 5 9" xfId="37086" xr:uid="{00000000-0005-0000-0000-0000E8710000}"/>
    <cellStyle name="InputCells12 4 3 6" xfId="5874" xr:uid="{00000000-0005-0000-0000-0000E9710000}"/>
    <cellStyle name="InputCells12 4 3 6 10" xfId="42856" xr:uid="{00000000-0005-0000-0000-0000EA710000}"/>
    <cellStyle name="InputCells12 4 3 6 2" xfId="11402" xr:uid="{00000000-0005-0000-0000-0000EB710000}"/>
    <cellStyle name="InputCells12 4 3 6 3" xfId="15307" xr:uid="{00000000-0005-0000-0000-0000EC710000}"/>
    <cellStyle name="InputCells12 4 3 6 4" xfId="19401" xr:uid="{00000000-0005-0000-0000-0000ED710000}"/>
    <cellStyle name="InputCells12 4 3 6 5" xfId="23329" xr:uid="{00000000-0005-0000-0000-0000EE710000}"/>
    <cellStyle name="InputCells12 4 3 6 6" xfId="27355" xr:uid="{00000000-0005-0000-0000-0000EF710000}"/>
    <cellStyle name="InputCells12 4 3 6 7" xfId="31344" xr:uid="{00000000-0005-0000-0000-0000F0710000}"/>
    <cellStyle name="InputCells12 4 3 6 8" xfId="35175" xr:uid="{00000000-0005-0000-0000-0000F1710000}"/>
    <cellStyle name="InputCells12 4 3 6 9" xfId="39066" xr:uid="{00000000-0005-0000-0000-0000F2710000}"/>
    <cellStyle name="InputCells12 4 3 7" xfId="6926" xr:uid="{00000000-0005-0000-0000-0000F3710000}"/>
    <cellStyle name="InputCells12 4 3 8" xfId="7693" xr:uid="{00000000-0005-0000-0000-0000F4710000}"/>
    <cellStyle name="InputCells12 4 3 9" xfId="9101" xr:uid="{00000000-0005-0000-0000-0000F5710000}"/>
    <cellStyle name="InputCells12 4 4" xfId="524" xr:uid="{00000000-0005-0000-0000-0000F6710000}"/>
    <cellStyle name="InputCells12 4 4 10" xfId="8070" xr:uid="{00000000-0005-0000-0000-0000F7710000}"/>
    <cellStyle name="InputCells12 4 4 11" xfId="6800" xr:uid="{00000000-0005-0000-0000-0000F8710000}"/>
    <cellStyle name="InputCells12 4 4 12" xfId="16124" xr:uid="{00000000-0005-0000-0000-0000F9710000}"/>
    <cellStyle name="InputCells12 4 4 13" xfId="6936" xr:uid="{00000000-0005-0000-0000-0000FA710000}"/>
    <cellStyle name="InputCells12 4 4 14" xfId="16127" xr:uid="{00000000-0005-0000-0000-0000FB710000}"/>
    <cellStyle name="InputCells12 4 4 15" xfId="6815" xr:uid="{00000000-0005-0000-0000-0000FC710000}"/>
    <cellStyle name="InputCells12 4 4 2" xfId="525" xr:uid="{00000000-0005-0000-0000-0000FD710000}"/>
    <cellStyle name="InputCells12 4 4 2 10" xfId="7133" xr:uid="{00000000-0005-0000-0000-0000FE710000}"/>
    <cellStyle name="InputCells12 4 4 2 11" xfId="20108" xr:uid="{00000000-0005-0000-0000-0000FF710000}"/>
    <cellStyle name="InputCells12 4 4 2 12" xfId="7026" xr:uid="{00000000-0005-0000-0000-000000720000}"/>
    <cellStyle name="InputCells12 4 4 2 13" xfId="7358" xr:uid="{00000000-0005-0000-0000-000001720000}"/>
    <cellStyle name="InputCells12 4 4 2 14" xfId="16175" xr:uid="{00000000-0005-0000-0000-000002720000}"/>
    <cellStyle name="InputCells12 4 4 2 2" xfId="2950" xr:uid="{00000000-0005-0000-0000-000003720000}"/>
    <cellStyle name="InputCells12 4 4 2 2 10" xfId="28459" xr:uid="{00000000-0005-0000-0000-000004720000}"/>
    <cellStyle name="InputCells12 4 4 2 2 11" xfId="32282" xr:uid="{00000000-0005-0000-0000-000005720000}"/>
    <cellStyle name="InputCells12 4 4 2 2 12" xfId="36189" xr:uid="{00000000-0005-0000-0000-000006720000}"/>
    <cellStyle name="InputCells12 4 4 2 2 13" xfId="39979" xr:uid="{00000000-0005-0000-0000-000007720000}"/>
    <cellStyle name="InputCells12 4 4 2 2 2" xfId="5251" xr:uid="{00000000-0005-0000-0000-000008720000}"/>
    <cellStyle name="InputCells12 4 4 2 2 2 10" xfId="42235" xr:uid="{00000000-0005-0000-0000-000009720000}"/>
    <cellStyle name="InputCells12 4 4 2 2 2 2" xfId="10779" xr:uid="{00000000-0005-0000-0000-00000A720000}"/>
    <cellStyle name="InputCells12 4 4 2 2 2 3" xfId="14686" xr:uid="{00000000-0005-0000-0000-00000B720000}"/>
    <cellStyle name="InputCells12 4 4 2 2 2 4" xfId="18778" xr:uid="{00000000-0005-0000-0000-00000C720000}"/>
    <cellStyle name="InputCells12 4 4 2 2 2 5" xfId="22708" xr:uid="{00000000-0005-0000-0000-00000D720000}"/>
    <cellStyle name="InputCells12 4 4 2 2 2 6" xfId="26734" xr:uid="{00000000-0005-0000-0000-00000E720000}"/>
    <cellStyle name="InputCells12 4 4 2 2 2 7" xfId="30723" xr:uid="{00000000-0005-0000-0000-00000F720000}"/>
    <cellStyle name="InputCells12 4 4 2 2 2 8" xfId="34554" xr:uid="{00000000-0005-0000-0000-000010720000}"/>
    <cellStyle name="InputCells12 4 4 2 2 2 9" xfId="38445" xr:uid="{00000000-0005-0000-0000-000011720000}"/>
    <cellStyle name="InputCells12 4 4 2 2 3" xfId="4623" xr:uid="{00000000-0005-0000-0000-000012720000}"/>
    <cellStyle name="InputCells12 4 4 2 2 3 10" xfId="41607" xr:uid="{00000000-0005-0000-0000-000013720000}"/>
    <cellStyle name="InputCells12 4 4 2 2 3 2" xfId="10151" xr:uid="{00000000-0005-0000-0000-000014720000}"/>
    <cellStyle name="InputCells12 4 4 2 2 3 3" xfId="14058" xr:uid="{00000000-0005-0000-0000-000015720000}"/>
    <cellStyle name="InputCells12 4 4 2 2 3 4" xfId="18150" xr:uid="{00000000-0005-0000-0000-000016720000}"/>
    <cellStyle name="InputCells12 4 4 2 2 3 5" xfId="22080" xr:uid="{00000000-0005-0000-0000-000017720000}"/>
    <cellStyle name="InputCells12 4 4 2 2 3 6" xfId="26106" xr:uid="{00000000-0005-0000-0000-000018720000}"/>
    <cellStyle name="InputCells12 4 4 2 2 3 7" xfId="30095" xr:uid="{00000000-0005-0000-0000-000019720000}"/>
    <cellStyle name="InputCells12 4 4 2 2 3 8" xfId="33926" xr:uid="{00000000-0005-0000-0000-00001A720000}"/>
    <cellStyle name="InputCells12 4 4 2 2 3 9" xfId="37817" xr:uid="{00000000-0005-0000-0000-00001B720000}"/>
    <cellStyle name="InputCells12 4 4 2 2 4" xfId="6332" xr:uid="{00000000-0005-0000-0000-00001C720000}"/>
    <cellStyle name="InputCells12 4 4 2 2 4 10" xfId="43310" xr:uid="{00000000-0005-0000-0000-00001D720000}"/>
    <cellStyle name="InputCells12 4 4 2 2 4 2" xfId="11861" xr:uid="{00000000-0005-0000-0000-00001E720000}"/>
    <cellStyle name="InputCells12 4 4 2 2 4 3" xfId="15765" xr:uid="{00000000-0005-0000-0000-00001F720000}"/>
    <cellStyle name="InputCells12 4 4 2 2 4 4" xfId="19859" xr:uid="{00000000-0005-0000-0000-000020720000}"/>
    <cellStyle name="InputCells12 4 4 2 2 4 5" xfId="23786" xr:uid="{00000000-0005-0000-0000-000021720000}"/>
    <cellStyle name="InputCells12 4 4 2 2 4 6" xfId="27813" xr:uid="{00000000-0005-0000-0000-000022720000}"/>
    <cellStyle name="InputCells12 4 4 2 2 4 7" xfId="31798" xr:uid="{00000000-0005-0000-0000-000023720000}"/>
    <cellStyle name="InputCells12 4 4 2 2 4 8" xfId="35631" xr:uid="{00000000-0005-0000-0000-000024720000}"/>
    <cellStyle name="InputCells12 4 4 2 2 4 9" xfId="39520" xr:uid="{00000000-0005-0000-0000-000025720000}"/>
    <cellStyle name="InputCells12 4 4 2 2 5" xfId="8485" xr:uid="{00000000-0005-0000-0000-000026720000}"/>
    <cellStyle name="InputCells12 4 4 2 2 6" xfId="12401" xr:uid="{00000000-0005-0000-0000-000027720000}"/>
    <cellStyle name="InputCells12 4 4 2 2 7" xfId="16494" xr:uid="{00000000-0005-0000-0000-000028720000}"/>
    <cellStyle name="InputCells12 4 4 2 2 8" xfId="20437" xr:uid="{00000000-0005-0000-0000-000029720000}"/>
    <cellStyle name="InputCells12 4 4 2 2 9" xfId="24455" xr:uid="{00000000-0005-0000-0000-00002A720000}"/>
    <cellStyle name="InputCells12 4 4 2 3" xfId="3231" xr:uid="{00000000-0005-0000-0000-00002B720000}"/>
    <cellStyle name="InputCells12 4 4 2 3 10" xfId="32563" xr:uid="{00000000-0005-0000-0000-00002C720000}"/>
    <cellStyle name="InputCells12 4 4 2 3 11" xfId="36470" xr:uid="{00000000-0005-0000-0000-00002D720000}"/>
    <cellStyle name="InputCells12 4 4 2 3 12" xfId="40260" xr:uid="{00000000-0005-0000-0000-00002E720000}"/>
    <cellStyle name="InputCells12 4 4 2 3 2" xfId="5532" xr:uid="{00000000-0005-0000-0000-00002F720000}"/>
    <cellStyle name="InputCells12 4 4 2 3 2 10" xfId="42516" xr:uid="{00000000-0005-0000-0000-000030720000}"/>
    <cellStyle name="InputCells12 4 4 2 3 2 2" xfId="11060" xr:uid="{00000000-0005-0000-0000-000031720000}"/>
    <cellStyle name="InputCells12 4 4 2 3 2 3" xfId="14967" xr:uid="{00000000-0005-0000-0000-000032720000}"/>
    <cellStyle name="InputCells12 4 4 2 3 2 4" xfId="19059" xr:uid="{00000000-0005-0000-0000-000033720000}"/>
    <cellStyle name="InputCells12 4 4 2 3 2 5" xfId="22989" xr:uid="{00000000-0005-0000-0000-000034720000}"/>
    <cellStyle name="InputCells12 4 4 2 3 2 6" xfId="27015" xr:uid="{00000000-0005-0000-0000-000035720000}"/>
    <cellStyle name="InputCells12 4 4 2 3 2 7" xfId="31004" xr:uid="{00000000-0005-0000-0000-000036720000}"/>
    <cellStyle name="InputCells12 4 4 2 3 2 8" xfId="34835" xr:uid="{00000000-0005-0000-0000-000037720000}"/>
    <cellStyle name="InputCells12 4 4 2 3 2 9" xfId="38726" xr:uid="{00000000-0005-0000-0000-000038720000}"/>
    <cellStyle name="InputCells12 4 4 2 3 3" xfId="4904" xr:uid="{00000000-0005-0000-0000-000039720000}"/>
    <cellStyle name="InputCells12 4 4 2 3 3 10" xfId="41888" xr:uid="{00000000-0005-0000-0000-00003A720000}"/>
    <cellStyle name="InputCells12 4 4 2 3 3 2" xfId="10432" xr:uid="{00000000-0005-0000-0000-00003B720000}"/>
    <cellStyle name="InputCells12 4 4 2 3 3 3" xfId="14339" xr:uid="{00000000-0005-0000-0000-00003C720000}"/>
    <cellStyle name="InputCells12 4 4 2 3 3 4" xfId="18431" xr:uid="{00000000-0005-0000-0000-00003D720000}"/>
    <cellStyle name="InputCells12 4 4 2 3 3 5" xfId="22361" xr:uid="{00000000-0005-0000-0000-00003E720000}"/>
    <cellStyle name="InputCells12 4 4 2 3 3 6" xfId="26387" xr:uid="{00000000-0005-0000-0000-00003F720000}"/>
    <cellStyle name="InputCells12 4 4 2 3 3 7" xfId="30376" xr:uid="{00000000-0005-0000-0000-000040720000}"/>
    <cellStyle name="InputCells12 4 4 2 3 3 8" xfId="34207" xr:uid="{00000000-0005-0000-0000-000041720000}"/>
    <cellStyle name="InputCells12 4 4 2 3 3 9" xfId="38098" xr:uid="{00000000-0005-0000-0000-000042720000}"/>
    <cellStyle name="InputCells12 4 4 2 3 4" xfId="8766" xr:uid="{00000000-0005-0000-0000-000043720000}"/>
    <cellStyle name="InputCells12 4 4 2 3 5" xfId="12682" xr:uid="{00000000-0005-0000-0000-000044720000}"/>
    <cellStyle name="InputCells12 4 4 2 3 6" xfId="16775" xr:uid="{00000000-0005-0000-0000-000045720000}"/>
    <cellStyle name="InputCells12 4 4 2 3 7" xfId="20718" xr:uid="{00000000-0005-0000-0000-000046720000}"/>
    <cellStyle name="InputCells12 4 4 2 3 8" xfId="24736" xr:uid="{00000000-0005-0000-0000-000047720000}"/>
    <cellStyle name="InputCells12 4 4 2 3 9" xfId="28740" xr:uid="{00000000-0005-0000-0000-000048720000}"/>
    <cellStyle name="InputCells12 4 4 2 4" xfId="3895" xr:uid="{00000000-0005-0000-0000-000049720000}"/>
    <cellStyle name="InputCells12 4 4 2 4 10" xfId="40879" xr:uid="{00000000-0005-0000-0000-00004A720000}"/>
    <cellStyle name="InputCells12 4 4 2 4 2" xfId="9423" xr:uid="{00000000-0005-0000-0000-00004B720000}"/>
    <cellStyle name="InputCells12 4 4 2 4 3" xfId="13330" xr:uid="{00000000-0005-0000-0000-00004C720000}"/>
    <cellStyle name="InputCells12 4 4 2 4 4" xfId="17422" xr:uid="{00000000-0005-0000-0000-00004D720000}"/>
    <cellStyle name="InputCells12 4 4 2 4 5" xfId="21352" xr:uid="{00000000-0005-0000-0000-00004E720000}"/>
    <cellStyle name="InputCells12 4 4 2 4 6" xfId="25378" xr:uid="{00000000-0005-0000-0000-00004F720000}"/>
    <cellStyle name="InputCells12 4 4 2 4 7" xfId="29367" xr:uid="{00000000-0005-0000-0000-000050720000}"/>
    <cellStyle name="InputCells12 4 4 2 4 8" xfId="33198" xr:uid="{00000000-0005-0000-0000-000051720000}"/>
    <cellStyle name="InputCells12 4 4 2 4 9" xfId="37089" xr:uid="{00000000-0005-0000-0000-000052720000}"/>
    <cellStyle name="InputCells12 4 4 2 5" xfId="5877" xr:uid="{00000000-0005-0000-0000-000053720000}"/>
    <cellStyle name="InputCells12 4 4 2 5 10" xfId="42859" xr:uid="{00000000-0005-0000-0000-000054720000}"/>
    <cellStyle name="InputCells12 4 4 2 5 2" xfId="11405" xr:uid="{00000000-0005-0000-0000-000055720000}"/>
    <cellStyle name="InputCells12 4 4 2 5 3" xfId="15310" xr:uid="{00000000-0005-0000-0000-000056720000}"/>
    <cellStyle name="InputCells12 4 4 2 5 4" xfId="19404" xr:uid="{00000000-0005-0000-0000-000057720000}"/>
    <cellStyle name="InputCells12 4 4 2 5 5" xfId="23332" xr:uid="{00000000-0005-0000-0000-000058720000}"/>
    <cellStyle name="InputCells12 4 4 2 5 6" xfId="27358" xr:uid="{00000000-0005-0000-0000-000059720000}"/>
    <cellStyle name="InputCells12 4 4 2 5 7" xfId="31347" xr:uid="{00000000-0005-0000-0000-00005A720000}"/>
    <cellStyle name="InputCells12 4 4 2 5 8" xfId="35178" xr:uid="{00000000-0005-0000-0000-00005B720000}"/>
    <cellStyle name="InputCells12 4 4 2 5 9" xfId="39069" xr:uid="{00000000-0005-0000-0000-00005C720000}"/>
    <cellStyle name="InputCells12 4 4 2 6" xfId="6929" xr:uid="{00000000-0005-0000-0000-00005D720000}"/>
    <cellStyle name="InputCells12 4 4 2 7" xfId="7690" xr:uid="{00000000-0005-0000-0000-00005E720000}"/>
    <cellStyle name="InputCells12 4 4 2 8" xfId="7290" xr:uid="{00000000-0005-0000-0000-00005F720000}"/>
    <cellStyle name="InputCells12 4 4 2 9" xfId="8069" xr:uid="{00000000-0005-0000-0000-000060720000}"/>
    <cellStyle name="InputCells12 4 4 3" xfId="2949" xr:uid="{00000000-0005-0000-0000-000061720000}"/>
    <cellStyle name="InputCells12 4 4 3 10" xfId="28458" xr:uid="{00000000-0005-0000-0000-000062720000}"/>
    <cellStyle name="InputCells12 4 4 3 11" xfId="32281" xr:uid="{00000000-0005-0000-0000-000063720000}"/>
    <cellStyle name="InputCells12 4 4 3 12" xfId="36188" xr:uid="{00000000-0005-0000-0000-000064720000}"/>
    <cellStyle name="InputCells12 4 4 3 13" xfId="39978" xr:uid="{00000000-0005-0000-0000-000065720000}"/>
    <cellStyle name="InputCells12 4 4 3 2" xfId="5250" xr:uid="{00000000-0005-0000-0000-000066720000}"/>
    <cellStyle name="InputCells12 4 4 3 2 10" xfId="42234" xr:uid="{00000000-0005-0000-0000-000067720000}"/>
    <cellStyle name="InputCells12 4 4 3 2 2" xfId="10778" xr:uid="{00000000-0005-0000-0000-000068720000}"/>
    <cellStyle name="InputCells12 4 4 3 2 3" xfId="14685" xr:uid="{00000000-0005-0000-0000-000069720000}"/>
    <cellStyle name="InputCells12 4 4 3 2 4" xfId="18777" xr:uid="{00000000-0005-0000-0000-00006A720000}"/>
    <cellStyle name="InputCells12 4 4 3 2 5" xfId="22707" xr:uid="{00000000-0005-0000-0000-00006B720000}"/>
    <cellStyle name="InputCells12 4 4 3 2 6" xfId="26733" xr:uid="{00000000-0005-0000-0000-00006C720000}"/>
    <cellStyle name="InputCells12 4 4 3 2 7" xfId="30722" xr:uid="{00000000-0005-0000-0000-00006D720000}"/>
    <cellStyle name="InputCells12 4 4 3 2 8" xfId="34553" xr:uid="{00000000-0005-0000-0000-00006E720000}"/>
    <cellStyle name="InputCells12 4 4 3 2 9" xfId="38444" xr:uid="{00000000-0005-0000-0000-00006F720000}"/>
    <cellStyle name="InputCells12 4 4 3 3" xfId="4622" xr:uid="{00000000-0005-0000-0000-000070720000}"/>
    <cellStyle name="InputCells12 4 4 3 3 10" xfId="41606" xr:uid="{00000000-0005-0000-0000-000071720000}"/>
    <cellStyle name="InputCells12 4 4 3 3 2" xfId="10150" xr:uid="{00000000-0005-0000-0000-000072720000}"/>
    <cellStyle name="InputCells12 4 4 3 3 3" xfId="14057" xr:uid="{00000000-0005-0000-0000-000073720000}"/>
    <cellStyle name="InputCells12 4 4 3 3 4" xfId="18149" xr:uid="{00000000-0005-0000-0000-000074720000}"/>
    <cellStyle name="InputCells12 4 4 3 3 5" xfId="22079" xr:uid="{00000000-0005-0000-0000-000075720000}"/>
    <cellStyle name="InputCells12 4 4 3 3 6" xfId="26105" xr:uid="{00000000-0005-0000-0000-000076720000}"/>
    <cellStyle name="InputCells12 4 4 3 3 7" xfId="30094" xr:uid="{00000000-0005-0000-0000-000077720000}"/>
    <cellStyle name="InputCells12 4 4 3 3 8" xfId="33925" xr:uid="{00000000-0005-0000-0000-000078720000}"/>
    <cellStyle name="InputCells12 4 4 3 3 9" xfId="37816" xr:uid="{00000000-0005-0000-0000-000079720000}"/>
    <cellStyle name="InputCells12 4 4 3 4" xfId="6331" xr:uid="{00000000-0005-0000-0000-00007A720000}"/>
    <cellStyle name="InputCells12 4 4 3 4 10" xfId="43309" xr:uid="{00000000-0005-0000-0000-00007B720000}"/>
    <cellStyle name="InputCells12 4 4 3 4 2" xfId="11860" xr:uid="{00000000-0005-0000-0000-00007C720000}"/>
    <cellStyle name="InputCells12 4 4 3 4 3" xfId="15764" xr:uid="{00000000-0005-0000-0000-00007D720000}"/>
    <cellStyle name="InputCells12 4 4 3 4 4" xfId="19858" xr:uid="{00000000-0005-0000-0000-00007E720000}"/>
    <cellStyle name="InputCells12 4 4 3 4 5" xfId="23785" xr:uid="{00000000-0005-0000-0000-00007F720000}"/>
    <cellStyle name="InputCells12 4 4 3 4 6" xfId="27812" xr:uid="{00000000-0005-0000-0000-000080720000}"/>
    <cellStyle name="InputCells12 4 4 3 4 7" xfId="31797" xr:uid="{00000000-0005-0000-0000-000081720000}"/>
    <cellStyle name="InputCells12 4 4 3 4 8" xfId="35630" xr:uid="{00000000-0005-0000-0000-000082720000}"/>
    <cellStyle name="InputCells12 4 4 3 4 9" xfId="39519" xr:uid="{00000000-0005-0000-0000-000083720000}"/>
    <cellStyle name="InputCells12 4 4 3 5" xfId="8484" xr:uid="{00000000-0005-0000-0000-000084720000}"/>
    <cellStyle name="InputCells12 4 4 3 6" xfId="12400" xr:uid="{00000000-0005-0000-0000-000085720000}"/>
    <cellStyle name="InputCells12 4 4 3 7" xfId="16493" xr:uid="{00000000-0005-0000-0000-000086720000}"/>
    <cellStyle name="InputCells12 4 4 3 8" xfId="20436" xr:uid="{00000000-0005-0000-0000-000087720000}"/>
    <cellStyle name="InputCells12 4 4 3 9" xfId="24454" xr:uid="{00000000-0005-0000-0000-000088720000}"/>
    <cellStyle name="InputCells12 4 4 4" xfId="3230" xr:uid="{00000000-0005-0000-0000-000089720000}"/>
    <cellStyle name="InputCells12 4 4 4 10" xfId="32562" xr:uid="{00000000-0005-0000-0000-00008A720000}"/>
    <cellStyle name="InputCells12 4 4 4 11" xfId="36469" xr:uid="{00000000-0005-0000-0000-00008B720000}"/>
    <cellStyle name="InputCells12 4 4 4 12" xfId="40259" xr:uid="{00000000-0005-0000-0000-00008C720000}"/>
    <cellStyle name="InputCells12 4 4 4 2" xfId="5531" xr:uid="{00000000-0005-0000-0000-00008D720000}"/>
    <cellStyle name="InputCells12 4 4 4 2 10" xfId="42515" xr:uid="{00000000-0005-0000-0000-00008E720000}"/>
    <cellStyle name="InputCells12 4 4 4 2 2" xfId="11059" xr:uid="{00000000-0005-0000-0000-00008F720000}"/>
    <cellStyle name="InputCells12 4 4 4 2 3" xfId="14966" xr:uid="{00000000-0005-0000-0000-000090720000}"/>
    <cellStyle name="InputCells12 4 4 4 2 4" xfId="19058" xr:uid="{00000000-0005-0000-0000-000091720000}"/>
    <cellStyle name="InputCells12 4 4 4 2 5" xfId="22988" xr:uid="{00000000-0005-0000-0000-000092720000}"/>
    <cellStyle name="InputCells12 4 4 4 2 6" xfId="27014" xr:uid="{00000000-0005-0000-0000-000093720000}"/>
    <cellStyle name="InputCells12 4 4 4 2 7" xfId="31003" xr:uid="{00000000-0005-0000-0000-000094720000}"/>
    <cellStyle name="InputCells12 4 4 4 2 8" xfId="34834" xr:uid="{00000000-0005-0000-0000-000095720000}"/>
    <cellStyle name="InputCells12 4 4 4 2 9" xfId="38725" xr:uid="{00000000-0005-0000-0000-000096720000}"/>
    <cellStyle name="InputCells12 4 4 4 3" xfId="4903" xr:uid="{00000000-0005-0000-0000-000097720000}"/>
    <cellStyle name="InputCells12 4 4 4 3 10" xfId="41887" xr:uid="{00000000-0005-0000-0000-000098720000}"/>
    <cellStyle name="InputCells12 4 4 4 3 2" xfId="10431" xr:uid="{00000000-0005-0000-0000-000099720000}"/>
    <cellStyle name="InputCells12 4 4 4 3 3" xfId="14338" xr:uid="{00000000-0005-0000-0000-00009A720000}"/>
    <cellStyle name="InputCells12 4 4 4 3 4" xfId="18430" xr:uid="{00000000-0005-0000-0000-00009B720000}"/>
    <cellStyle name="InputCells12 4 4 4 3 5" xfId="22360" xr:uid="{00000000-0005-0000-0000-00009C720000}"/>
    <cellStyle name="InputCells12 4 4 4 3 6" xfId="26386" xr:uid="{00000000-0005-0000-0000-00009D720000}"/>
    <cellStyle name="InputCells12 4 4 4 3 7" xfId="30375" xr:uid="{00000000-0005-0000-0000-00009E720000}"/>
    <cellStyle name="InputCells12 4 4 4 3 8" xfId="34206" xr:uid="{00000000-0005-0000-0000-00009F720000}"/>
    <cellStyle name="InputCells12 4 4 4 3 9" xfId="38097" xr:uid="{00000000-0005-0000-0000-0000A0720000}"/>
    <cellStyle name="InputCells12 4 4 4 4" xfId="8765" xr:uid="{00000000-0005-0000-0000-0000A1720000}"/>
    <cellStyle name="InputCells12 4 4 4 5" xfId="12681" xr:uid="{00000000-0005-0000-0000-0000A2720000}"/>
    <cellStyle name="InputCells12 4 4 4 6" xfId="16774" xr:uid="{00000000-0005-0000-0000-0000A3720000}"/>
    <cellStyle name="InputCells12 4 4 4 7" xfId="20717" xr:uid="{00000000-0005-0000-0000-0000A4720000}"/>
    <cellStyle name="InputCells12 4 4 4 8" xfId="24735" xr:uid="{00000000-0005-0000-0000-0000A5720000}"/>
    <cellStyle name="InputCells12 4 4 4 9" xfId="28739" xr:uid="{00000000-0005-0000-0000-0000A6720000}"/>
    <cellStyle name="InputCells12 4 4 5" xfId="3894" xr:uid="{00000000-0005-0000-0000-0000A7720000}"/>
    <cellStyle name="InputCells12 4 4 5 10" xfId="40878" xr:uid="{00000000-0005-0000-0000-0000A8720000}"/>
    <cellStyle name="InputCells12 4 4 5 2" xfId="9422" xr:uid="{00000000-0005-0000-0000-0000A9720000}"/>
    <cellStyle name="InputCells12 4 4 5 3" xfId="13329" xr:uid="{00000000-0005-0000-0000-0000AA720000}"/>
    <cellStyle name="InputCells12 4 4 5 4" xfId="17421" xr:uid="{00000000-0005-0000-0000-0000AB720000}"/>
    <cellStyle name="InputCells12 4 4 5 5" xfId="21351" xr:uid="{00000000-0005-0000-0000-0000AC720000}"/>
    <cellStyle name="InputCells12 4 4 5 6" xfId="25377" xr:uid="{00000000-0005-0000-0000-0000AD720000}"/>
    <cellStyle name="InputCells12 4 4 5 7" xfId="29366" xr:uid="{00000000-0005-0000-0000-0000AE720000}"/>
    <cellStyle name="InputCells12 4 4 5 8" xfId="33197" xr:uid="{00000000-0005-0000-0000-0000AF720000}"/>
    <cellStyle name="InputCells12 4 4 5 9" xfId="37088" xr:uid="{00000000-0005-0000-0000-0000B0720000}"/>
    <cellStyle name="InputCells12 4 4 6" xfId="5876" xr:uid="{00000000-0005-0000-0000-0000B1720000}"/>
    <cellStyle name="InputCells12 4 4 6 10" xfId="42858" xr:uid="{00000000-0005-0000-0000-0000B2720000}"/>
    <cellStyle name="InputCells12 4 4 6 2" xfId="11404" xr:uid="{00000000-0005-0000-0000-0000B3720000}"/>
    <cellStyle name="InputCells12 4 4 6 3" xfId="15309" xr:uid="{00000000-0005-0000-0000-0000B4720000}"/>
    <cellStyle name="InputCells12 4 4 6 4" xfId="19403" xr:uid="{00000000-0005-0000-0000-0000B5720000}"/>
    <cellStyle name="InputCells12 4 4 6 5" xfId="23331" xr:uid="{00000000-0005-0000-0000-0000B6720000}"/>
    <cellStyle name="InputCells12 4 4 6 6" xfId="27357" xr:uid="{00000000-0005-0000-0000-0000B7720000}"/>
    <cellStyle name="InputCells12 4 4 6 7" xfId="31346" xr:uid="{00000000-0005-0000-0000-0000B8720000}"/>
    <cellStyle name="InputCells12 4 4 6 8" xfId="35177" xr:uid="{00000000-0005-0000-0000-0000B9720000}"/>
    <cellStyle name="InputCells12 4 4 6 9" xfId="39068" xr:uid="{00000000-0005-0000-0000-0000BA720000}"/>
    <cellStyle name="InputCells12 4 4 7" xfId="6928" xr:uid="{00000000-0005-0000-0000-0000BB720000}"/>
    <cellStyle name="InputCells12 4 4 8" xfId="7691" xr:uid="{00000000-0005-0000-0000-0000BC720000}"/>
    <cellStyle name="InputCells12 4 4 9" xfId="9102" xr:uid="{00000000-0005-0000-0000-0000BD720000}"/>
    <cellStyle name="InputCells12 4 5" xfId="2944" xr:uid="{00000000-0005-0000-0000-0000BE720000}"/>
    <cellStyle name="InputCells12 4 5 10" xfId="28453" xr:uid="{00000000-0005-0000-0000-0000BF720000}"/>
    <cellStyle name="InputCells12 4 5 11" xfId="32276" xr:uid="{00000000-0005-0000-0000-0000C0720000}"/>
    <cellStyle name="InputCells12 4 5 12" xfId="36183" xr:uid="{00000000-0005-0000-0000-0000C1720000}"/>
    <cellStyle name="InputCells12 4 5 13" xfId="39973" xr:uid="{00000000-0005-0000-0000-0000C2720000}"/>
    <cellStyle name="InputCells12 4 5 2" xfId="5245" xr:uid="{00000000-0005-0000-0000-0000C3720000}"/>
    <cellStyle name="InputCells12 4 5 2 10" xfId="42229" xr:uid="{00000000-0005-0000-0000-0000C4720000}"/>
    <cellStyle name="InputCells12 4 5 2 2" xfId="10773" xr:uid="{00000000-0005-0000-0000-0000C5720000}"/>
    <cellStyle name="InputCells12 4 5 2 3" xfId="14680" xr:uid="{00000000-0005-0000-0000-0000C6720000}"/>
    <cellStyle name="InputCells12 4 5 2 4" xfId="18772" xr:uid="{00000000-0005-0000-0000-0000C7720000}"/>
    <cellStyle name="InputCells12 4 5 2 5" xfId="22702" xr:uid="{00000000-0005-0000-0000-0000C8720000}"/>
    <cellStyle name="InputCells12 4 5 2 6" xfId="26728" xr:uid="{00000000-0005-0000-0000-0000C9720000}"/>
    <cellStyle name="InputCells12 4 5 2 7" xfId="30717" xr:uid="{00000000-0005-0000-0000-0000CA720000}"/>
    <cellStyle name="InputCells12 4 5 2 8" xfId="34548" xr:uid="{00000000-0005-0000-0000-0000CB720000}"/>
    <cellStyle name="InputCells12 4 5 2 9" xfId="38439" xr:uid="{00000000-0005-0000-0000-0000CC720000}"/>
    <cellStyle name="InputCells12 4 5 3" xfId="4617" xr:uid="{00000000-0005-0000-0000-0000CD720000}"/>
    <cellStyle name="InputCells12 4 5 3 10" xfId="41601" xr:uid="{00000000-0005-0000-0000-0000CE720000}"/>
    <cellStyle name="InputCells12 4 5 3 2" xfId="10145" xr:uid="{00000000-0005-0000-0000-0000CF720000}"/>
    <cellStyle name="InputCells12 4 5 3 3" xfId="14052" xr:uid="{00000000-0005-0000-0000-0000D0720000}"/>
    <cellStyle name="InputCells12 4 5 3 4" xfId="18144" xr:uid="{00000000-0005-0000-0000-0000D1720000}"/>
    <cellStyle name="InputCells12 4 5 3 5" xfId="22074" xr:uid="{00000000-0005-0000-0000-0000D2720000}"/>
    <cellStyle name="InputCells12 4 5 3 6" xfId="26100" xr:uid="{00000000-0005-0000-0000-0000D3720000}"/>
    <cellStyle name="InputCells12 4 5 3 7" xfId="30089" xr:uid="{00000000-0005-0000-0000-0000D4720000}"/>
    <cellStyle name="InputCells12 4 5 3 8" xfId="33920" xr:uid="{00000000-0005-0000-0000-0000D5720000}"/>
    <cellStyle name="InputCells12 4 5 3 9" xfId="37811" xr:uid="{00000000-0005-0000-0000-0000D6720000}"/>
    <cellStyle name="InputCells12 4 5 4" xfId="6326" xr:uid="{00000000-0005-0000-0000-0000D7720000}"/>
    <cellStyle name="InputCells12 4 5 4 10" xfId="43304" xr:uid="{00000000-0005-0000-0000-0000D8720000}"/>
    <cellStyle name="InputCells12 4 5 4 2" xfId="11855" xr:uid="{00000000-0005-0000-0000-0000D9720000}"/>
    <cellStyle name="InputCells12 4 5 4 3" xfId="15759" xr:uid="{00000000-0005-0000-0000-0000DA720000}"/>
    <cellStyle name="InputCells12 4 5 4 4" xfId="19853" xr:uid="{00000000-0005-0000-0000-0000DB720000}"/>
    <cellStyle name="InputCells12 4 5 4 5" xfId="23780" xr:uid="{00000000-0005-0000-0000-0000DC720000}"/>
    <cellStyle name="InputCells12 4 5 4 6" xfId="27807" xr:uid="{00000000-0005-0000-0000-0000DD720000}"/>
    <cellStyle name="InputCells12 4 5 4 7" xfId="31792" xr:uid="{00000000-0005-0000-0000-0000DE720000}"/>
    <cellStyle name="InputCells12 4 5 4 8" xfId="35625" xr:uid="{00000000-0005-0000-0000-0000DF720000}"/>
    <cellStyle name="InputCells12 4 5 4 9" xfId="39514" xr:uid="{00000000-0005-0000-0000-0000E0720000}"/>
    <cellStyle name="InputCells12 4 5 5" xfId="8479" xr:uid="{00000000-0005-0000-0000-0000E1720000}"/>
    <cellStyle name="InputCells12 4 5 6" xfId="12395" xr:uid="{00000000-0005-0000-0000-0000E2720000}"/>
    <cellStyle name="InputCells12 4 5 7" xfId="16488" xr:uid="{00000000-0005-0000-0000-0000E3720000}"/>
    <cellStyle name="InputCells12 4 5 8" xfId="20431" xr:uid="{00000000-0005-0000-0000-0000E4720000}"/>
    <cellStyle name="InputCells12 4 5 9" xfId="24449" xr:uid="{00000000-0005-0000-0000-0000E5720000}"/>
    <cellStyle name="InputCells12 4 6" xfId="3225" xr:uid="{00000000-0005-0000-0000-0000E6720000}"/>
    <cellStyle name="InputCells12 4 6 10" xfId="32557" xr:uid="{00000000-0005-0000-0000-0000E7720000}"/>
    <cellStyle name="InputCells12 4 6 11" xfId="36464" xr:uid="{00000000-0005-0000-0000-0000E8720000}"/>
    <cellStyle name="InputCells12 4 6 12" xfId="40254" xr:uid="{00000000-0005-0000-0000-0000E9720000}"/>
    <cellStyle name="InputCells12 4 6 2" xfId="5526" xr:uid="{00000000-0005-0000-0000-0000EA720000}"/>
    <cellStyle name="InputCells12 4 6 2 10" xfId="42510" xr:uid="{00000000-0005-0000-0000-0000EB720000}"/>
    <cellStyle name="InputCells12 4 6 2 2" xfId="11054" xr:uid="{00000000-0005-0000-0000-0000EC720000}"/>
    <cellStyle name="InputCells12 4 6 2 3" xfId="14961" xr:uid="{00000000-0005-0000-0000-0000ED720000}"/>
    <cellStyle name="InputCells12 4 6 2 4" xfId="19053" xr:uid="{00000000-0005-0000-0000-0000EE720000}"/>
    <cellStyle name="InputCells12 4 6 2 5" xfId="22983" xr:uid="{00000000-0005-0000-0000-0000EF720000}"/>
    <cellStyle name="InputCells12 4 6 2 6" xfId="27009" xr:uid="{00000000-0005-0000-0000-0000F0720000}"/>
    <cellStyle name="InputCells12 4 6 2 7" xfId="30998" xr:uid="{00000000-0005-0000-0000-0000F1720000}"/>
    <cellStyle name="InputCells12 4 6 2 8" xfId="34829" xr:uid="{00000000-0005-0000-0000-0000F2720000}"/>
    <cellStyle name="InputCells12 4 6 2 9" xfId="38720" xr:uid="{00000000-0005-0000-0000-0000F3720000}"/>
    <cellStyle name="InputCells12 4 6 3" xfId="4898" xr:uid="{00000000-0005-0000-0000-0000F4720000}"/>
    <cellStyle name="InputCells12 4 6 3 10" xfId="41882" xr:uid="{00000000-0005-0000-0000-0000F5720000}"/>
    <cellStyle name="InputCells12 4 6 3 2" xfId="10426" xr:uid="{00000000-0005-0000-0000-0000F6720000}"/>
    <cellStyle name="InputCells12 4 6 3 3" xfId="14333" xr:uid="{00000000-0005-0000-0000-0000F7720000}"/>
    <cellStyle name="InputCells12 4 6 3 4" xfId="18425" xr:uid="{00000000-0005-0000-0000-0000F8720000}"/>
    <cellStyle name="InputCells12 4 6 3 5" xfId="22355" xr:uid="{00000000-0005-0000-0000-0000F9720000}"/>
    <cellStyle name="InputCells12 4 6 3 6" xfId="26381" xr:uid="{00000000-0005-0000-0000-0000FA720000}"/>
    <cellStyle name="InputCells12 4 6 3 7" xfId="30370" xr:uid="{00000000-0005-0000-0000-0000FB720000}"/>
    <cellStyle name="InputCells12 4 6 3 8" xfId="34201" xr:uid="{00000000-0005-0000-0000-0000FC720000}"/>
    <cellStyle name="InputCells12 4 6 3 9" xfId="38092" xr:uid="{00000000-0005-0000-0000-0000FD720000}"/>
    <cellStyle name="InputCells12 4 6 4" xfId="8760" xr:uid="{00000000-0005-0000-0000-0000FE720000}"/>
    <cellStyle name="InputCells12 4 6 5" xfId="12676" xr:uid="{00000000-0005-0000-0000-0000FF720000}"/>
    <cellStyle name="InputCells12 4 6 6" xfId="16769" xr:uid="{00000000-0005-0000-0000-000000730000}"/>
    <cellStyle name="InputCells12 4 6 7" xfId="20712" xr:uid="{00000000-0005-0000-0000-000001730000}"/>
    <cellStyle name="InputCells12 4 6 8" xfId="24730" xr:uid="{00000000-0005-0000-0000-000002730000}"/>
    <cellStyle name="InputCells12 4 6 9" xfId="28734" xr:uid="{00000000-0005-0000-0000-000003730000}"/>
    <cellStyle name="InputCells12 4 7" xfId="3889" xr:uid="{00000000-0005-0000-0000-000004730000}"/>
    <cellStyle name="InputCells12 4 7 10" xfId="40873" xr:uid="{00000000-0005-0000-0000-000005730000}"/>
    <cellStyle name="InputCells12 4 7 2" xfId="9417" xr:uid="{00000000-0005-0000-0000-000006730000}"/>
    <cellStyle name="InputCells12 4 7 3" xfId="13324" xr:uid="{00000000-0005-0000-0000-000007730000}"/>
    <cellStyle name="InputCells12 4 7 4" xfId="17416" xr:uid="{00000000-0005-0000-0000-000008730000}"/>
    <cellStyle name="InputCells12 4 7 5" xfId="21346" xr:uid="{00000000-0005-0000-0000-000009730000}"/>
    <cellStyle name="InputCells12 4 7 6" xfId="25372" xr:uid="{00000000-0005-0000-0000-00000A730000}"/>
    <cellStyle name="InputCells12 4 7 7" xfId="29361" xr:uid="{00000000-0005-0000-0000-00000B730000}"/>
    <cellStyle name="InputCells12 4 7 8" xfId="33192" xr:uid="{00000000-0005-0000-0000-00000C730000}"/>
    <cellStyle name="InputCells12 4 7 9" xfId="37083" xr:uid="{00000000-0005-0000-0000-00000D730000}"/>
    <cellStyle name="InputCells12 4 8" xfId="5871" xr:uid="{00000000-0005-0000-0000-00000E730000}"/>
    <cellStyle name="InputCells12 4 8 10" xfId="42853" xr:uid="{00000000-0005-0000-0000-00000F730000}"/>
    <cellStyle name="InputCells12 4 8 2" xfId="11399" xr:uid="{00000000-0005-0000-0000-000010730000}"/>
    <cellStyle name="InputCells12 4 8 3" xfId="15304" xr:uid="{00000000-0005-0000-0000-000011730000}"/>
    <cellStyle name="InputCells12 4 8 4" xfId="19398" xr:uid="{00000000-0005-0000-0000-000012730000}"/>
    <cellStyle name="InputCells12 4 8 5" xfId="23326" xr:uid="{00000000-0005-0000-0000-000013730000}"/>
    <cellStyle name="InputCells12 4 8 6" xfId="27352" xr:uid="{00000000-0005-0000-0000-000014730000}"/>
    <cellStyle name="InputCells12 4 8 7" xfId="31341" xr:uid="{00000000-0005-0000-0000-000015730000}"/>
    <cellStyle name="InputCells12 4 8 8" xfId="35172" xr:uid="{00000000-0005-0000-0000-000016730000}"/>
    <cellStyle name="InputCells12 4 8 9" xfId="39063" xr:uid="{00000000-0005-0000-0000-000017730000}"/>
    <cellStyle name="InputCells12 4 9" xfId="6923" xr:uid="{00000000-0005-0000-0000-000018730000}"/>
    <cellStyle name="InputCells12 5" xfId="526" xr:uid="{00000000-0005-0000-0000-000019730000}"/>
    <cellStyle name="InputCells12 5 10" xfId="7144" xr:uid="{00000000-0005-0000-0000-00001A730000}"/>
    <cellStyle name="InputCells12 5 11" xfId="16123" xr:uid="{00000000-0005-0000-0000-00001B730000}"/>
    <cellStyle name="InputCells12 5 12" xfId="6937" xr:uid="{00000000-0005-0000-0000-00001C730000}"/>
    <cellStyle name="InputCells12 5 13" xfId="7353" xr:uid="{00000000-0005-0000-0000-00001D730000}"/>
    <cellStyle name="InputCells12 5 14" xfId="6816" xr:uid="{00000000-0005-0000-0000-00001E730000}"/>
    <cellStyle name="InputCells12 5 2" xfId="2951" xr:uid="{00000000-0005-0000-0000-00001F730000}"/>
    <cellStyle name="InputCells12 5 2 10" xfId="28460" xr:uid="{00000000-0005-0000-0000-000020730000}"/>
    <cellStyle name="InputCells12 5 2 11" xfId="32283" xr:uid="{00000000-0005-0000-0000-000021730000}"/>
    <cellStyle name="InputCells12 5 2 12" xfId="36190" xr:uid="{00000000-0005-0000-0000-000022730000}"/>
    <cellStyle name="InputCells12 5 2 13" xfId="39980" xr:uid="{00000000-0005-0000-0000-000023730000}"/>
    <cellStyle name="InputCells12 5 2 2" xfId="5252" xr:uid="{00000000-0005-0000-0000-000024730000}"/>
    <cellStyle name="InputCells12 5 2 2 10" xfId="42236" xr:uid="{00000000-0005-0000-0000-000025730000}"/>
    <cellStyle name="InputCells12 5 2 2 2" xfId="10780" xr:uid="{00000000-0005-0000-0000-000026730000}"/>
    <cellStyle name="InputCells12 5 2 2 3" xfId="14687" xr:uid="{00000000-0005-0000-0000-000027730000}"/>
    <cellStyle name="InputCells12 5 2 2 4" xfId="18779" xr:uid="{00000000-0005-0000-0000-000028730000}"/>
    <cellStyle name="InputCells12 5 2 2 5" xfId="22709" xr:uid="{00000000-0005-0000-0000-000029730000}"/>
    <cellStyle name="InputCells12 5 2 2 6" xfId="26735" xr:uid="{00000000-0005-0000-0000-00002A730000}"/>
    <cellStyle name="InputCells12 5 2 2 7" xfId="30724" xr:uid="{00000000-0005-0000-0000-00002B730000}"/>
    <cellStyle name="InputCells12 5 2 2 8" xfId="34555" xr:uid="{00000000-0005-0000-0000-00002C730000}"/>
    <cellStyle name="InputCells12 5 2 2 9" xfId="38446" xr:uid="{00000000-0005-0000-0000-00002D730000}"/>
    <cellStyle name="InputCells12 5 2 3" xfId="4624" xr:uid="{00000000-0005-0000-0000-00002E730000}"/>
    <cellStyle name="InputCells12 5 2 3 10" xfId="41608" xr:uid="{00000000-0005-0000-0000-00002F730000}"/>
    <cellStyle name="InputCells12 5 2 3 2" xfId="10152" xr:uid="{00000000-0005-0000-0000-000030730000}"/>
    <cellStyle name="InputCells12 5 2 3 3" xfId="14059" xr:uid="{00000000-0005-0000-0000-000031730000}"/>
    <cellStyle name="InputCells12 5 2 3 4" xfId="18151" xr:uid="{00000000-0005-0000-0000-000032730000}"/>
    <cellStyle name="InputCells12 5 2 3 5" xfId="22081" xr:uid="{00000000-0005-0000-0000-000033730000}"/>
    <cellStyle name="InputCells12 5 2 3 6" xfId="26107" xr:uid="{00000000-0005-0000-0000-000034730000}"/>
    <cellStyle name="InputCells12 5 2 3 7" xfId="30096" xr:uid="{00000000-0005-0000-0000-000035730000}"/>
    <cellStyle name="InputCells12 5 2 3 8" xfId="33927" xr:uid="{00000000-0005-0000-0000-000036730000}"/>
    <cellStyle name="InputCells12 5 2 3 9" xfId="37818" xr:uid="{00000000-0005-0000-0000-000037730000}"/>
    <cellStyle name="InputCells12 5 2 4" xfId="6333" xr:uid="{00000000-0005-0000-0000-000038730000}"/>
    <cellStyle name="InputCells12 5 2 4 10" xfId="43311" xr:uid="{00000000-0005-0000-0000-000039730000}"/>
    <cellStyle name="InputCells12 5 2 4 2" xfId="11862" xr:uid="{00000000-0005-0000-0000-00003A730000}"/>
    <cellStyle name="InputCells12 5 2 4 3" xfId="15766" xr:uid="{00000000-0005-0000-0000-00003B730000}"/>
    <cellStyle name="InputCells12 5 2 4 4" xfId="19860" xr:uid="{00000000-0005-0000-0000-00003C730000}"/>
    <cellStyle name="InputCells12 5 2 4 5" xfId="23787" xr:uid="{00000000-0005-0000-0000-00003D730000}"/>
    <cellStyle name="InputCells12 5 2 4 6" xfId="27814" xr:uid="{00000000-0005-0000-0000-00003E730000}"/>
    <cellStyle name="InputCells12 5 2 4 7" xfId="31799" xr:uid="{00000000-0005-0000-0000-00003F730000}"/>
    <cellStyle name="InputCells12 5 2 4 8" xfId="35632" xr:uid="{00000000-0005-0000-0000-000040730000}"/>
    <cellStyle name="InputCells12 5 2 4 9" xfId="39521" xr:uid="{00000000-0005-0000-0000-000041730000}"/>
    <cellStyle name="InputCells12 5 2 5" xfId="8486" xr:uid="{00000000-0005-0000-0000-000042730000}"/>
    <cellStyle name="InputCells12 5 2 6" xfId="12402" xr:uid="{00000000-0005-0000-0000-000043730000}"/>
    <cellStyle name="InputCells12 5 2 7" xfId="16495" xr:uid="{00000000-0005-0000-0000-000044730000}"/>
    <cellStyle name="InputCells12 5 2 8" xfId="20438" xr:uid="{00000000-0005-0000-0000-000045730000}"/>
    <cellStyle name="InputCells12 5 2 9" xfId="24456" xr:uid="{00000000-0005-0000-0000-000046730000}"/>
    <cellStyle name="InputCells12 5 3" xfId="3232" xr:uid="{00000000-0005-0000-0000-000047730000}"/>
    <cellStyle name="InputCells12 5 3 10" xfId="32564" xr:uid="{00000000-0005-0000-0000-000048730000}"/>
    <cellStyle name="InputCells12 5 3 11" xfId="36471" xr:uid="{00000000-0005-0000-0000-000049730000}"/>
    <cellStyle name="InputCells12 5 3 12" xfId="40261" xr:uid="{00000000-0005-0000-0000-00004A730000}"/>
    <cellStyle name="InputCells12 5 3 2" xfId="5533" xr:uid="{00000000-0005-0000-0000-00004B730000}"/>
    <cellStyle name="InputCells12 5 3 2 10" xfId="42517" xr:uid="{00000000-0005-0000-0000-00004C730000}"/>
    <cellStyle name="InputCells12 5 3 2 2" xfId="11061" xr:uid="{00000000-0005-0000-0000-00004D730000}"/>
    <cellStyle name="InputCells12 5 3 2 3" xfId="14968" xr:uid="{00000000-0005-0000-0000-00004E730000}"/>
    <cellStyle name="InputCells12 5 3 2 4" xfId="19060" xr:uid="{00000000-0005-0000-0000-00004F730000}"/>
    <cellStyle name="InputCells12 5 3 2 5" xfId="22990" xr:uid="{00000000-0005-0000-0000-000050730000}"/>
    <cellStyle name="InputCells12 5 3 2 6" xfId="27016" xr:uid="{00000000-0005-0000-0000-000051730000}"/>
    <cellStyle name="InputCells12 5 3 2 7" xfId="31005" xr:uid="{00000000-0005-0000-0000-000052730000}"/>
    <cellStyle name="InputCells12 5 3 2 8" xfId="34836" xr:uid="{00000000-0005-0000-0000-000053730000}"/>
    <cellStyle name="InputCells12 5 3 2 9" xfId="38727" xr:uid="{00000000-0005-0000-0000-000054730000}"/>
    <cellStyle name="InputCells12 5 3 3" xfId="4905" xr:uid="{00000000-0005-0000-0000-000055730000}"/>
    <cellStyle name="InputCells12 5 3 3 10" xfId="41889" xr:uid="{00000000-0005-0000-0000-000056730000}"/>
    <cellStyle name="InputCells12 5 3 3 2" xfId="10433" xr:uid="{00000000-0005-0000-0000-000057730000}"/>
    <cellStyle name="InputCells12 5 3 3 3" xfId="14340" xr:uid="{00000000-0005-0000-0000-000058730000}"/>
    <cellStyle name="InputCells12 5 3 3 4" xfId="18432" xr:uid="{00000000-0005-0000-0000-000059730000}"/>
    <cellStyle name="InputCells12 5 3 3 5" xfId="22362" xr:uid="{00000000-0005-0000-0000-00005A730000}"/>
    <cellStyle name="InputCells12 5 3 3 6" xfId="26388" xr:uid="{00000000-0005-0000-0000-00005B730000}"/>
    <cellStyle name="InputCells12 5 3 3 7" xfId="30377" xr:uid="{00000000-0005-0000-0000-00005C730000}"/>
    <cellStyle name="InputCells12 5 3 3 8" xfId="34208" xr:uid="{00000000-0005-0000-0000-00005D730000}"/>
    <cellStyle name="InputCells12 5 3 3 9" xfId="38099" xr:uid="{00000000-0005-0000-0000-00005E730000}"/>
    <cellStyle name="InputCells12 5 3 4" xfId="8767" xr:uid="{00000000-0005-0000-0000-00005F730000}"/>
    <cellStyle name="InputCells12 5 3 5" xfId="12683" xr:uid="{00000000-0005-0000-0000-000060730000}"/>
    <cellStyle name="InputCells12 5 3 6" xfId="16776" xr:uid="{00000000-0005-0000-0000-000061730000}"/>
    <cellStyle name="InputCells12 5 3 7" xfId="20719" xr:uid="{00000000-0005-0000-0000-000062730000}"/>
    <cellStyle name="InputCells12 5 3 8" xfId="24737" xr:uid="{00000000-0005-0000-0000-000063730000}"/>
    <cellStyle name="InputCells12 5 3 9" xfId="28741" xr:uid="{00000000-0005-0000-0000-000064730000}"/>
    <cellStyle name="InputCells12 5 4" xfId="3896" xr:uid="{00000000-0005-0000-0000-000065730000}"/>
    <cellStyle name="InputCells12 5 4 10" xfId="40880" xr:uid="{00000000-0005-0000-0000-000066730000}"/>
    <cellStyle name="InputCells12 5 4 2" xfId="9424" xr:uid="{00000000-0005-0000-0000-000067730000}"/>
    <cellStyle name="InputCells12 5 4 3" xfId="13331" xr:uid="{00000000-0005-0000-0000-000068730000}"/>
    <cellStyle name="InputCells12 5 4 4" xfId="17423" xr:uid="{00000000-0005-0000-0000-000069730000}"/>
    <cellStyle name="InputCells12 5 4 5" xfId="21353" xr:uid="{00000000-0005-0000-0000-00006A730000}"/>
    <cellStyle name="InputCells12 5 4 6" xfId="25379" xr:uid="{00000000-0005-0000-0000-00006B730000}"/>
    <cellStyle name="InputCells12 5 4 7" xfId="29368" xr:uid="{00000000-0005-0000-0000-00006C730000}"/>
    <cellStyle name="InputCells12 5 4 8" xfId="33199" xr:uid="{00000000-0005-0000-0000-00006D730000}"/>
    <cellStyle name="InputCells12 5 4 9" xfId="37090" xr:uid="{00000000-0005-0000-0000-00006E730000}"/>
    <cellStyle name="InputCells12 5 5" xfId="5878" xr:uid="{00000000-0005-0000-0000-00006F730000}"/>
    <cellStyle name="InputCells12 5 5 10" xfId="42860" xr:uid="{00000000-0005-0000-0000-000070730000}"/>
    <cellStyle name="InputCells12 5 5 2" xfId="11406" xr:uid="{00000000-0005-0000-0000-000071730000}"/>
    <cellStyle name="InputCells12 5 5 3" xfId="15311" xr:uid="{00000000-0005-0000-0000-000072730000}"/>
    <cellStyle name="InputCells12 5 5 4" xfId="19405" xr:uid="{00000000-0005-0000-0000-000073730000}"/>
    <cellStyle name="InputCells12 5 5 5" xfId="23333" xr:uid="{00000000-0005-0000-0000-000074730000}"/>
    <cellStyle name="InputCells12 5 5 6" xfId="27359" xr:uid="{00000000-0005-0000-0000-000075730000}"/>
    <cellStyle name="InputCells12 5 5 7" xfId="31348" xr:uid="{00000000-0005-0000-0000-000076730000}"/>
    <cellStyle name="InputCells12 5 5 8" xfId="35179" xr:uid="{00000000-0005-0000-0000-000077730000}"/>
    <cellStyle name="InputCells12 5 5 9" xfId="39070" xr:uid="{00000000-0005-0000-0000-000078730000}"/>
    <cellStyle name="InputCells12 5 6" xfId="6930" xr:uid="{00000000-0005-0000-0000-000079730000}"/>
    <cellStyle name="InputCells12 5 7" xfId="7689" xr:uid="{00000000-0005-0000-0000-00007A730000}"/>
    <cellStyle name="InputCells12 5 8" xfId="9103" xr:uid="{00000000-0005-0000-0000-00007B730000}"/>
    <cellStyle name="InputCells12 5 9" xfId="8068" xr:uid="{00000000-0005-0000-0000-00007C730000}"/>
    <cellStyle name="InputCells12 6" xfId="2927" xr:uid="{00000000-0005-0000-0000-00007D730000}"/>
    <cellStyle name="InputCells12 6 10" xfId="28436" xr:uid="{00000000-0005-0000-0000-00007E730000}"/>
    <cellStyle name="InputCells12 6 11" xfId="32259" xr:uid="{00000000-0005-0000-0000-00007F730000}"/>
    <cellStyle name="InputCells12 6 12" xfId="36166" xr:uid="{00000000-0005-0000-0000-000080730000}"/>
    <cellStyle name="InputCells12 6 13" xfId="39956" xr:uid="{00000000-0005-0000-0000-000081730000}"/>
    <cellStyle name="InputCells12 6 2" xfId="5228" xr:uid="{00000000-0005-0000-0000-000082730000}"/>
    <cellStyle name="InputCells12 6 2 10" xfId="42212" xr:uid="{00000000-0005-0000-0000-000083730000}"/>
    <cellStyle name="InputCells12 6 2 2" xfId="10756" xr:uid="{00000000-0005-0000-0000-000084730000}"/>
    <cellStyle name="InputCells12 6 2 3" xfId="14663" xr:uid="{00000000-0005-0000-0000-000085730000}"/>
    <cellStyle name="InputCells12 6 2 4" xfId="18755" xr:uid="{00000000-0005-0000-0000-000086730000}"/>
    <cellStyle name="InputCells12 6 2 5" xfId="22685" xr:uid="{00000000-0005-0000-0000-000087730000}"/>
    <cellStyle name="InputCells12 6 2 6" xfId="26711" xr:uid="{00000000-0005-0000-0000-000088730000}"/>
    <cellStyle name="InputCells12 6 2 7" xfId="30700" xr:uid="{00000000-0005-0000-0000-000089730000}"/>
    <cellStyle name="InputCells12 6 2 8" xfId="34531" xr:uid="{00000000-0005-0000-0000-00008A730000}"/>
    <cellStyle name="InputCells12 6 2 9" xfId="38422" xr:uid="{00000000-0005-0000-0000-00008B730000}"/>
    <cellStyle name="InputCells12 6 3" xfId="4600" xr:uid="{00000000-0005-0000-0000-00008C730000}"/>
    <cellStyle name="InputCells12 6 3 10" xfId="41584" xr:uid="{00000000-0005-0000-0000-00008D730000}"/>
    <cellStyle name="InputCells12 6 3 2" xfId="10128" xr:uid="{00000000-0005-0000-0000-00008E730000}"/>
    <cellStyle name="InputCells12 6 3 3" xfId="14035" xr:uid="{00000000-0005-0000-0000-00008F730000}"/>
    <cellStyle name="InputCells12 6 3 4" xfId="18127" xr:uid="{00000000-0005-0000-0000-000090730000}"/>
    <cellStyle name="InputCells12 6 3 5" xfId="22057" xr:uid="{00000000-0005-0000-0000-000091730000}"/>
    <cellStyle name="InputCells12 6 3 6" xfId="26083" xr:uid="{00000000-0005-0000-0000-000092730000}"/>
    <cellStyle name="InputCells12 6 3 7" xfId="30072" xr:uid="{00000000-0005-0000-0000-000093730000}"/>
    <cellStyle name="InputCells12 6 3 8" xfId="33903" xr:uid="{00000000-0005-0000-0000-000094730000}"/>
    <cellStyle name="InputCells12 6 3 9" xfId="37794" xr:uid="{00000000-0005-0000-0000-000095730000}"/>
    <cellStyle name="InputCells12 6 4" xfId="6309" xr:uid="{00000000-0005-0000-0000-000096730000}"/>
    <cellStyle name="InputCells12 6 4 10" xfId="43287" xr:uid="{00000000-0005-0000-0000-000097730000}"/>
    <cellStyle name="InputCells12 6 4 2" xfId="11838" xr:uid="{00000000-0005-0000-0000-000098730000}"/>
    <cellStyle name="InputCells12 6 4 3" xfId="15742" xr:uid="{00000000-0005-0000-0000-000099730000}"/>
    <cellStyle name="InputCells12 6 4 4" xfId="19836" xr:uid="{00000000-0005-0000-0000-00009A730000}"/>
    <cellStyle name="InputCells12 6 4 5" xfId="23763" xr:uid="{00000000-0005-0000-0000-00009B730000}"/>
    <cellStyle name="InputCells12 6 4 6" xfId="27790" xr:uid="{00000000-0005-0000-0000-00009C730000}"/>
    <cellStyle name="InputCells12 6 4 7" xfId="31775" xr:uid="{00000000-0005-0000-0000-00009D730000}"/>
    <cellStyle name="InputCells12 6 4 8" xfId="35608" xr:uid="{00000000-0005-0000-0000-00009E730000}"/>
    <cellStyle name="InputCells12 6 4 9" xfId="39497" xr:uid="{00000000-0005-0000-0000-00009F730000}"/>
    <cellStyle name="InputCells12 6 5" xfId="8462" xr:uid="{00000000-0005-0000-0000-0000A0730000}"/>
    <cellStyle name="InputCells12 6 6" xfId="12378" xr:uid="{00000000-0005-0000-0000-0000A1730000}"/>
    <cellStyle name="InputCells12 6 7" xfId="16471" xr:uid="{00000000-0005-0000-0000-0000A2730000}"/>
    <cellStyle name="InputCells12 6 8" xfId="20414" xr:uid="{00000000-0005-0000-0000-0000A3730000}"/>
    <cellStyle name="InputCells12 6 9" xfId="24432" xr:uid="{00000000-0005-0000-0000-0000A4730000}"/>
    <cellStyle name="InputCells12 7" xfId="3208" xr:uid="{00000000-0005-0000-0000-0000A5730000}"/>
    <cellStyle name="InputCells12 7 10" xfId="32540" xr:uid="{00000000-0005-0000-0000-0000A6730000}"/>
    <cellStyle name="InputCells12 7 11" xfId="36447" xr:uid="{00000000-0005-0000-0000-0000A7730000}"/>
    <cellStyle name="InputCells12 7 12" xfId="40237" xr:uid="{00000000-0005-0000-0000-0000A8730000}"/>
    <cellStyle name="InputCells12 7 2" xfId="5509" xr:uid="{00000000-0005-0000-0000-0000A9730000}"/>
    <cellStyle name="InputCells12 7 2 10" xfId="42493" xr:uid="{00000000-0005-0000-0000-0000AA730000}"/>
    <cellStyle name="InputCells12 7 2 2" xfId="11037" xr:uid="{00000000-0005-0000-0000-0000AB730000}"/>
    <cellStyle name="InputCells12 7 2 3" xfId="14944" xr:uid="{00000000-0005-0000-0000-0000AC730000}"/>
    <cellStyle name="InputCells12 7 2 4" xfId="19036" xr:uid="{00000000-0005-0000-0000-0000AD730000}"/>
    <cellStyle name="InputCells12 7 2 5" xfId="22966" xr:uid="{00000000-0005-0000-0000-0000AE730000}"/>
    <cellStyle name="InputCells12 7 2 6" xfId="26992" xr:uid="{00000000-0005-0000-0000-0000AF730000}"/>
    <cellStyle name="InputCells12 7 2 7" xfId="30981" xr:uid="{00000000-0005-0000-0000-0000B0730000}"/>
    <cellStyle name="InputCells12 7 2 8" xfId="34812" xr:uid="{00000000-0005-0000-0000-0000B1730000}"/>
    <cellStyle name="InputCells12 7 2 9" xfId="38703" xr:uid="{00000000-0005-0000-0000-0000B2730000}"/>
    <cellStyle name="InputCells12 7 3" xfId="4881" xr:uid="{00000000-0005-0000-0000-0000B3730000}"/>
    <cellStyle name="InputCells12 7 3 10" xfId="41865" xr:uid="{00000000-0005-0000-0000-0000B4730000}"/>
    <cellStyle name="InputCells12 7 3 2" xfId="10409" xr:uid="{00000000-0005-0000-0000-0000B5730000}"/>
    <cellStyle name="InputCells12 7 3 3" xfId="14316" xr:uid="{00000000-0005-0000-0000-0000B6730000}"/>
    <cellStyle name="InputCells12 7 3 4" xfId="18408" xr:uid="{00000000-0005-0000-0000-0000B7730000}"/>
    <cellStyle name="InputCells12 7 3 5" xfId="22338" xr:uid="{00000000-0005-0000-0000-0000B8730000}"/>
    <cellStyle name="InputCells12 7 3 6" xfId="26364" xr:uid="{00000000-0005-0000-0000-0000B9730000}"/>
    <cellStyle name="InputCells12 7 3 7" xfId="30353" xr:uid="{00000000-0005-0000-0000-0000BA730000}"/>
    <cellStyle name="InputCells12 7 3 8" xfId="34184" xr:uid="{00000000-0005-0000-0000-0000BB730000}"/>
    <cellStyle name="InputCells12 7 3 9" xfId="38075" xr:uid="{00000000-0005-0000-0000-0000BC730000}"/>
    <cellStyle name="InputCells12 7 4" xfId="8743" xr:uid="{00000000-0005-0000-0000-0000BD730000}"/>
    <cellStyle name="InputCells12 7 5" xfId="12659" xr:uid="{00000000-0005-0000-0000-0000BE730000}"/>
    <cellStyle name="InputCells12 7 6" xfId="16752" xr:uid="{00000000-0005-0000-0000-0000BF730000}"/>
    <cellStyle name="InputCells12 7 7" xfId="20695" xr:uid="{00000000-0005-0000-0000-0000C0730000}"/>
    <cellStyle name="InputCells12 7 8" xfId="24713" xr:uid="{00000000-0005-0000-0000-0000C1730000}"/>
    <cellStyle name="InputCells12 7 9" xfId="28717" xr:uid="{00000000-0005-0000-0000-0000C2730000}"/>
    <cellStyle name="InputCells12 8" xfId="3872" xr:uid="{00000000-0005-0000-0000-0000C3730000}"/>
    <cellStyle name="InputCells12 8 10" xfId="40856" xr:uid="{00000000-0005-0000-0000-0000C4730000}"/>
    <cellStyle name="InputCells12 8 2" xfId="9400" xr:uid="{00000000-0005-0000-0000-0000C5730000}"/>
    <cellStyle name="InputCells12 8 3" xfId="13307" xr:uid="{00000000-0005-0000-0000-0000C6730000}"/>
    <cellStyle name="InputCells12 8 4" xfId="17399" xr:uid="{00000000-0005-0000-0000-0000C7730000}"/>
    <cellStyle name="InputCells12 8 5" xfId="21329" xr:uid="{00000000-0005-0000-0000-0000C8730000}"/>
    <cellStyle name="InputCells12 8 6" xfId="25355" xr:uid="{00000000-0005-0000-0000-0000C9730000}"/>
    <cellStyle name="InputCells12 8 7" xfId="29344" xr:uid="{00000000-0005-0000-0000-0000CA730000}"/>
    <cellStyle name="InputCells12 8 8" xfId="33175" xr:uid="{00000000-0005-0000-0000-0000CB730000}"/>
    <cellStyle name="InputCells12 8 9" xfId="37066" xr:uid="{00000000-0005-0000-0000-0000CC730000}"/>
    <cellStyle name="InputCells12 9" xfId="5854" xr:uid="{00000000-0005-0000-0000-0000CD730000}"/>
    <cellStyle name="InputCells12 9 10" xfId="42836" xr:uid="{00000000-0005-0000-0000-0000CE730000}"/>
    <cellStyle name="InputCells12 9 2" xfId="11382" xr:uid="{00000000-0005-0000-0000-0000CF730000}"/>
    <cellStyle name="InputCells12 9 3" xfId="15287" xr:uid="{00000000-0005-0000-0000-0000D0730000}"/>
    <cellStyle name="InputCells12 9 4" xfId="19381" xr:uid="{00000000-0005-0000-0000-0000D1730000}"/>
    <cellStyle name="InputCells12 9 5" xfId="23309" xr:uid="{00000000-0005-0000-0000-0000D2730000}"/>
    <cellStyle name="InputCells12 9 6" xfId="27335" xr:uid="{00000000-0005-0000-0000-0000D3730000}"/>
    <cellStyle name="InputCells12 9 7" xfId="31324" xr:uid="{00000000-0005-0000-0000-0000D4730000}"/>
    <cellStyle name="InputCells12 9 8" xfId="35155" xr:uid="{00000000-0005-0000-0000-0000D5730000}"/>
    <cellStyle name="InputCells12 9 9" xfId="39046" xr:uid="{00000000-0005-0000-0000-0000D6730000}"/>
    <cellStyle name="InputCells12_BBorder" xfId="527" xr:uid="{00000000-0005-0000-0000-0000D7730000}"/>
    <cellStyle name="IntCells" xfId="528" xr:uid="{00000000-0005-0000-0000-0000D8730000}"/>
    <cellStyle name="interpoliert" xfId="992" xr:uid="{00000000-0005-0000-0000-0000D9730000}"/>
    <cellStyle name="Komma" xfId="43460" builtinId="3"/>
    <cellStyle name="Komma 2" xfId="904" xr:uid="{00000000-0005-0000-0000-0000DA730000}"/>
    <cellStyle name="Komma 2 2" xfId="946" xr:uid="{00000000-0005-0000-0000-0000DB730000}"/>
    <cellStyle name="Komma 2 2 2" xfId="3544" xr:uid="{00000000-0005-0000-0000-0000DC730000}"/>
    <cellStyle name="Komma 2 3" xfId="3537" xr:uid="{00000000-0005-0000-0000-0000DD730000}"/>
    <cellStyle name="Komma 3" xfId="907" xr:uid="{00000000-0005-0000-0000-0000DE730000}"/>
    <cellStyle name="Komma 3 2" xfId="948" xr:uid="{00000000-0005-0000-0000-0000DF730000}"/>
    <cellStyle name="Komma 3 2 2" xfId="3545" xr:uid="{00000000-0005-0000-0000-0000E0730000}"/>
    <cellStyle name="Komma 3 3" xfId="3538" xr:uid="{00000000-0005-0000-0000-0000E1730000}"/>
    <cellStyle name="Komma 4" xfId="938" xr:uid="{00000000-0005-0000-0000-0000E2730000}"/>
    <cellStyle name="Komma 4 2" xfId="3541" xr:uid="{00000000-0005-0000-0000-0000E3730000}"/>
    <cellStyle name="Komma 5" xfId="954" xr:uid="{00000000-0005-0000-0000-0000E4730000}"/>
    <cellStyle name="Komma 5 2" xfId="3546" xr:uid="{00000000-0005-0000-0000-0000E5730000}"/>
    <cellStyle name="Komma 6" xfId="888" xr:uid="{00000000-0005-0000-0000-0000E6730000}"/>
    <cellStyle name="Komma 6 2" xfId="3530" xr:uid="{00000000-0005-0000-0000-0000E7730000}"/>
    <cellStyle name="Komma 7" xfId="3579" xr:uid="{00000000-0005-0000-0000-0000E8730000}"/>
    <cellStyle name="Komma 8" xfId="2564" xr:uid="{00000000-0005-0000-0000-0000E9730000}"/>
    <cellStyle name="KP_thin_border_dark_grey" xfId="529" xr:uid="{00000000-0005-0000-0000-0000EA730000}"/>
    <cellStyle name="Link" xfId="43458" builtinId="8"/>
    <cellStyle name="Linked Cell" xfId="2622" xr:uid="{00000000-0005-0000-0000-0000EB730000}"/>
    <cellStyle name="Linked Cell 2" xfId="530" xr:uid="{00000000-0005-0000-0000-0000EC730000}"/>
    <cellStyle name="Linked Cell 3" xfId="531" xr:uid="{00000000-0005-0000-0000-0000ED730000}"/>
    <cellStyle name="Linked Cell 4" xfId="532" xr:uid="{00000000-0005-0000-0000-0000EE730000}"/>
    <cellStyle name="mitP" xfId="892" xr:uid="{00000000-0005-0000-0000-0000EF730000}"/>
    <cellStyle name="Neutral 2" xfId="533" xr:uid="{00000000-0005-0000-0000-0000F0730000}"/>
    <cellStyle name="Neutral 3" xfId="534" xr:uid="{00000000-0005-0000-0000-0000F1730000}"/>
    <cellStyle name="Normaali 2" xfId="535" xr:uid="{00000000-0005-0000-0000-0000F2730000}"/>
    <cellStyle name="Normaali 2 2" xfId="536" xr:uid="{00000000-0005-0000-0000-0000F3730000}"/>
    <cellStyle name="Normaali_CRFReport-template" xfId="2623" xr:uid="{00000000-0005-0000-0000-0000F4730000}"/>
    <cellStyle name="Normal 10" xfId="537" xr:uid="{00000000-0005-0000-0000-0000F6730000}"/>
    <cellStyle name="Normal 10 2" xfId="538" xr:uid="{00000000-0005-0000-0000-0000F7730000}"/>
    <cellStyle name="Normal 11" xfId="539" xr:uid="{00000000-0005-0000-0000-0000F8730000}"/>
    <cellStyle name="Normal 11 2" xfId="540" xr:uid="{00000000-0005-0000-0000-0000F9730000}"/>
    <cellStyle name="Normal 12" xfId="541" xr:uid="{00000000-0005-0000-0000-0000FA730000}"/>
    <cellStyle name="Normal 12 2" xfId="542" xr:uid="{00000000-0005-0000-0000-0000FB730000}"/>
    <cellStyle name="Normal 2" xfId="3" xr:uid="{00000000-0005-0000-0000-0000FC730000}"/>
    <cellStyle name="Normal 2 2" xfId="543" xr:uid="{00000000-0005-0000-0000-0000FD730000}"/>
    <cellStyle name="Normal 2 2 2" xfId="544" xr:uid="{00000000-0005-0000-0000-0000FE730000}"/>
    <cellStyle name="Normal 2 3" xfId="545" xr:uid="{00000000-0005-0000-0000-0000FF730000}"/>
    <cellStyle name="Normal 2 3 2" xfId="546" xr:uid="{00000000-0005-0000-0000-000000740000}"/>
    <cellStyle name="Normal 2 4" xfId="547" xr:uid="{00000000-0005-0000-0000-000001740000}"/>
    <cellStyle name="Normal 2 5" xfId="993" xr:uid="{00000000-0005-0000-0000-000002740000}"/>
    <cellStyle name="Normal 3" xfId="548" xr:uid="{00000000-0005-0000-0000-000003740000}"/>
    <cellStyle name="Normal 3 2" xfId="549" xr:uid="{00000000-0005-0000-0000-000004740000}"/>
    <cellStyle name="Normal 3 2 2" xfId="550" xr:uid="{00000000-0005-0000-0000-000005740000}"/>
    <cellStyle name="Normal 3 3" xfId="551" xr:uid="{00000000-0005-0000-0000-000006740000}"/>
    <cellStyle name="Normal 3 4" xfId="552" xr:uid="{00000000-0005-0000-0000-000007740000}"/>
    <cellStyle name="Normal 4" xfId="553" xr:uid="{00000000-0005-0000-0000-000008740000}"/>
    <cellStyle name="Normal 4 2" xfId="554" xr:uid="{00000000-0005-0000-0000-000009740000}"/>
    <cellStyle name="Normal 4 2 2" xfId="555" xr:uid="{00000000-0005-0000-0000-00000A740000}"/>
    <cellStyle name="Normal 4 2 3" xfId="556" xr:uid="{00000000-0005-0000-0000-00000B740000}"/>
    <cellStyle name="Normal 4 3" xfId="557" xr:uid="{00000000-0005-0000-0000-00000C740000}"/>
    <cellStyle name="Normal 4 3 2" xfId="558" xr:uid="{00000000-0005-0000-0000-00000D740000}"/>
    <cellStyle name="Normal 5" xfId="559" xr:uid="{00000000-0005-0000-0000-00000E740000}"/>
    <cellStyle name="Normal 5 2" xfId="560" xr:uid="{00000000-0005-0000-0000-00000F740000}"/>
    <cellStyle name="Normal 5 2 2" xfId="561" xr:uid="{00000000-0005-0000-0000-000010740000}"/>
    <cellStyle name="Normal 5 2 2 2" xfId="562" xr:uid="{00000000-0005-0000-0000-000011740000}"/>
    <cellStyle name="Normal 5 2 2 2 2" xfId="563" xr:uid="{00000000-0005-0000-0000-000012740000}"/>
    <cellStyle name="Normal 5 2 2 2 2 2" xfId="564" xr:uid="{00000000-0005-0000-0000-000013740000}"/>
    <cellStyle name="Normal 5 2 2 2 3" xfId="565" xr:uid="{00000000-0005-0000-0000-000014740000}"/>
    <cellStyle name="Normal 5 2 2 3" xfId="566" xr:uid="{00000000-0005-0000-0000-000015740000}"/>
    <cellStyle name="Normal 5 2 2 3 2" xfId="567" xr:uid="{00000000-0005-0000-0000-000016740000}"/>
    <cellStyle name="Normal 5 2 2 4" xfId="568" xr:uid="{00000000-0005-0000-0000-000017740000}"/>
    <cellStyle name="Normal 5 2 3" xfId="569" xr:uid="{00000000-0005-0000-0000-000018740000}"/>
    <cellStyle name="Normal 5 2 3 2" xfId="570" xr:uid="{00000000-0005-0000-0000-000019740000}"/>
    <cellStyle name="Normal 5 2 3 2 2" xfId="571" xr:uid="{00000000-0005-0000-0000-00001A740000}"/>
    <cellStyle name="Normal 5 2 3 3" xfId="572" xr:uid="{00000000-0005-0000-0000-00001B740000}"/>
    <cellStyle name="Normal 5 2 4" xfId="573" xr:uid="{00000000-0005-0000-0000-00001C740000}"/>
    <cellStyle name="Normal 5 2 4 2" xfId="574" xr:uid="{00000000-0005-0000-0000-00001D740000}"/>
    <cellStyle name="Normal 5 2 5" xfId="575" xr:uid="{00000000-0005-0000-0000-00001E740000}"/>
    <cellStyle name="Normal 5 2 5 2" xfId="576" xr:uid="{00000000-0005-0000-0000-00001F740000}"/>
    <cellStyle name="Normal 5 2 6" xfId="577" xr:uid="{00000000-0005-0000-0000-000020740000}"/>
    <cellStyle name="Normal 5 3" xfId="578" xr:uid="{00000000-0005-0000-0000-000021740000}"/>
    <cellStyle name="Normal 5 3 2" xfId="579" xr:uid="{00000000-0005-0000-0000-000022740000}"/>
    <cellStyle name="Normal 5 3 2 2" xfId="580" xr:uid="{00000000-0005-0000-0000-000023740000}"/>
    <cellStyle name="Normal 5 3 2 2 2" xfId="581" xr:uid="{00000000-0005-0000-0000-000024740000}"/>
    <cellStyle name="Normal 5 3 2 3" xfId="582" xr:uid="{00000000-0005-0000-0000-000025740000}"/>
    <cellStyle name="Normal 5 3 3" xfId="583" xr:uid="{00000000-0005-0000-0000-000026740000}"/>
    <cellStyle name="Normal 5 3 3 2" xfId="584" xr:uid="{00000000-0005-0000-0000-000027740000}"/>
    <cellStyle name="Normal 5 3 4" xfId="585" xr:uid="{00000000-0005-0000-0000-000028740000}"/>
    <cellStyle name="Normal 5 4" xfId="586" xr:uid="{00000000-0005-0000-0000-000029740000}"/>
    <cellStyle name="Normal 5 4 2" xfId="587" xr:uid="{00000000-0005-0000-0000-00002A740000}"/>
    <cellStyle name="Normal 5 4 2 2" xfId="588" xr:uid="{00000000-0005-0000-0000-00002B740000}"/>
    <cellStyle name="Normal 5 4 3" xfId="589" xr:uid="{00000000-0005-0000-0000-00002C740000}"/>
    <cellStyle name="Normal 5 5" xfId="590" xr:uid="{00000000-0005-0000-0000-00002D740000}"/>
    <cellStyle name="Normal 5 5 2" xfId="591" xr:uid="{00000000-0005-0000-0000-00002E740000}"/>
    <cellStyle name="Normal 5 6" xfId="592" xr:uid="{00000000-0005-0000-0000-00002F740000}"/>
    <cellStyle name="Normal 5 7" xfId="593" xr:uid="{00000000-0005-0000-0000-000030740000}"/>
    <cellStyle name="Normal 5 8" xfId="594" xr:uid="{00000000-0005-0000-0000-000031740000}"/>
    <cellStyle name="Normal 6" xfId="595" xr:uid="{00000000-0005-0000-0000-000032740000}"/>
    <cellStyle name="Normal 6 10" xfId="596" xr:uid="{00000000-0005-0000-0000-000033740000}"/>
    <cellStyle name="Normal 6 10 2" xfId="597" xr:uid="{00000000-0005-0000-0000-000034740000}"/>
    <cellStyle name="Normal 6 11" xfId="598" xr:uid="{00000000-0005-0000-0000-000035740000}"/>
    <cellStyle name="Normal 6 2" xfId="599" xr:uid="{00000000-0005-0000-0000-000036740000}"/>
    <cellStyle name="Normal 6 2 2" xfId="600" xr:uid="{00000000-0005-0000-0000-000037740000}"/>
    <cellStyle name="Normal 6 2 2 2" xfId="601" xr:uid="{00000000-0005-0000-0000-000038740000}"/>
    <cellStyle name="Normal 6 2 2 2 2" xfId="602" xr:uid="{00000000-0005-0000-0000-000039740000}"/>
    <cellStyle name="Normal 6 2 2 2 2 2" xfId="603" xr:uid="{00000000-0005-0000-0000-00003A740000}"/>
    <cellStyle name="Normal 6 2 2 2 3" xfId="604" xr:uid="{00000000-0005-0000-0000-00003B740000}"/>
    <cellStyle name="Normal 6 2 2 3" xfId="605" xr:uid="{00000000-0005-0000-0000-00003C740000}"/>
    <cellStyle name="Normal 6 2 2 3 2" xfId="606" xr:uid="{00000000-0005-0000-0000-00003D740000}"/>
    <cellStyle name="Normal 6 2 2 4" xfId="607" xr:uid="{00000000-0005-0000-0000-00003E740000}"/>
    <cellStyle name="Normal 6 2 3" xfId="608" xr:uid="{00000000-0005-0000-0000-00003F740000}"/>
    <cellStyle name="Normal 6 2 3 2" xfId="609" xr:uid="{00000000-0005-0000-0000-000040740000}"/>
    <cellStyle name="Normal 6 2 3 2 2" xfId="610" xr:uid="{00000000-0005-0000-0000-000041740000}"/>
    <cellStyle name="Normal 6 2 3 3" xfId="611" xr:uid="{00000000-0005-0000-0000-000042740000}"/>
    <cellStyle name="Normal 6 2 4" xfId="612" xr:uid="{00000000-0005-0000-0000-000043740000}"/>
    <cellStyle name="Normal 6 2 4 2" xfId="613" xr:uid="{00000000-0005-0000-0000-000044740000}"/>
    <cellStyle name="Normal 6 2 5" xfId="614" xr:uid="{00000000-0005-0000-0000-000045740000}"/>
    <cellStyle name="Normal 6 2 5 2" xfId="615" xr:uid="{00000000-0005-0000-0000-000046740000}"/>
    <cellStyle name="Normal 6 2 6" xfId="616" xr:uid="{00000000-0005-0000-0000-000047740000}"/>
    <cellStyle name="Normal 6 3" xfId="617" xr:uid="{00000000-0005-0000-0000-000048740000}"/>
    <cellStyle name="Normal 6 3 2" xfId="618" xr:uid="{00000000-0005-0000-0000-000049740000}"/>
    <cellStyle name="Normal 6 3 2 2" xfId="619" xr:uid="{00000000-0005-0000-0000-00004A740000}"/>
    <cellStyle name="Normal 6 3 2 2 2" xfId="620" xr:uid="{00000000-0005-0000-0000-00004B740000}"/>
    <cellStyle name="Normal 6 3 2 2 2 2" xfId="621" xr:uid="{00000000-0005-0000-0000-00004C740000}"/>
    <cellStyle name="Normal 6 3 2 2 3" xfId="622" xr:uid="{00000000-0005-0000-0000-00004D740000}"/>
    <cellStyle name="Normal 6 3 2 3" xfId="623" xr:uid="{00000000-0005-0000-0000-00004E740000}"/>
    <cellStyle name="Normal 6 3 2 3 2" xfId="624" xr:uid="{00000000-0005-0000-0000-00004F740000}"/>
    <cellStyle name="Normal 6 3 2 4" xfId="625" xr:uid="{00000000-0005-0000-0000-000050740000}"/>
    <cellStyle name="Normal 6 3 3" xfId="626" xr:uid="{00000000-0005-0000-0000-000051740000}"/>
    <cellStyle name="Normal 6 3 3 2" xfId="627" xr:uid="{00000000-0005-0000-0000-000052740000}"/>
    <cellStyle name="Normal 6 3 3 2 2" xfId="628" xr:uid="{00000000-0005-0000-0000-000053740000}"/>
    <cellStyle name="Normal 6 3 3 3" xfId="629" xr:uid="{00000000-0005-0000-0000-000054740000}"/>
    <cellStyle name="Normal 6 3 4" xfId="630" xr:uid="{00000000-0005-0000-0000-000055740000}"/>
    <cellStyle name="Normal 6 3 4 2" xfId="631" xr:uid="{00000000-0005-0000-0000-000056740000}"/>
    <cellStyle name="Normal 6 3 5" xfId="632" xr:uid="{00000000-0005-0000-0000-000057740000}"/>
    <cellStyle name="Normal 6 4" xfId="633" xr:uid="{00000000-0005-0000-0000-000058740000}"/>
    <cellStyle name="Normal 6 4 2" xfId="634" xr:uid="{00000000-0005-0000-0000-000059740000}"/>
    <cellStyle name="Normal 6 4 2 2" xfId="635" xr:uid="{00000000-0005-0000-0000-00005A740000}"/>
    <cellStyle name="Normal 6 4 2 2 2" xfId="636" xr:uid="{00000000-0005-0000-0000-00005B740000}"/>
    <cellStyle name="Normal 6 4 2 3" xfId="637" xr:uid="{00000000-0005-0000-0000-00005C740000}"/>
    <cellStyle name="Normal 6 4 3" xfId="638" xr:uid="{00000000-0005-0000-0000-00005D740000}"/>
    <cellStyle name="Normal 6 4 3 2" xfId="639" xr:uid="{00000000-0005-0000-0000-00005E740000}"/>
    <cellStyle name="Normal 6 4 4" xfId="640" xr:uid="{00000000-0005-0000-0000-00005F740000}"/>
    <cellStyle name="Normal 6 5" xfId="641" xr:uid="{00000000-0005-0000-0000-000060740000}"/>
    <cellStyle name="Normal 6 5 2" xfId="642" xr:uid="{00000000-0005-0000-0000-000061740000}"/>
    <cellStyle name="Normal 6 5 2 2" xfId="643" xr:uid="{00000000-0005-0000-0000-000062740000}"/>
    <cellStyle name="Normal 6 5 3" xfId="644" xr:uid="{00000000-0005-0000-0000-000063740000}"/>
    <cellStyle name="Normal 6 6" xfId="645" xr:uid="{00000000-0005-0000-0000-000064740000}"/>
    <cellStyle name="Normal 6 6 2" xfId="646" xr:uid="{00000000-0005-0000-0000-000065740000}"/>
    <cellStyle name="Normal 6 7" xfId="647" xr:uid="{00000000-0005-0000-0000-000066740000}"/>
    <cellStyle name="Normal 6 7 2" xfId="648" xr:uid="{00000000-0005-0000-0000-000067740000}"/>
    <cellStyle name="Normal 6 8" xfId="649" xr:uid="{00000000-0005-0000-0000-000068740000}"/>
    <cellStyle name="Normal 6 8 2" xfId="650" xr:uid="{00000000-0005-0000-0000-000069740000}"/>
    <cellStyle name="Normal 6 9" xfId="651" xr:uid="{00000000-0005-0000-0000-00006A740000}"/>
    <cellStyle name="Normal 6 9 2" xfId="652" xr:uid="{00000000-0005-0000-0000-00006B740000}"/>
    <cellStyle name="Normal 7" xfId="653" xr:uid="{00000000-0005-0000-0000-00006C740000}"/>
    <cellStyle name="Normal 7 2" xfId="654" xr:uid="{00000000-0005-0000-0000-00006D740000}"/>
    <cellStyle name="Normal 7 2 2" xfId="655" xr:uid="{00000000-0005-0000-0000-00006E740000}"/>
    <cellStyle name="Normal 7 2 2 2" xfId="656" xr:uid="{00000000-0005-0000-0000-00006F740000}"/>
    <cellStyle name="Normal 7 2 2 2 2" xfId="657" xr:uid="{00000000-0005-0000-0000-000070740000}"/>
    <cellStyle name="Normal 7 2 2 2 2 2" xfId="658" xr:uid="{00000000-0005-0000-0000-000071740000}"/>
    <cellStyle name="Normal 7 2 2 2 3" xfId="659" xr:uid="{00000000-0005-0000-0000-000072740000}"/>
    <cellStyle name="Normal 7 2 2 3" xfId="660" xr:uid="{00000000-0005-0000-0000-000073740000}"/>
    <cellStyle name="Normal 7 2 2 3 2" xfId="661" xr:uid="{00000000-0005-0000-0000-000074740000}"/>
    <cellStyle name="Normal 7 2 2 4" xfId="662" xr:uid="{00000000-0005-0000-0000-000075740000}"/>
    <cellStyle name="Normal 7 2 3" xfId="663" xr:uid="{00000000-0005-0000-0000-000076740000}"/>
    <cellStyle name="Normal 7 2 3 2" xfId="664" xr:uid="{00000000-0005-0000-0000-000077740000}"/>
    <cellStyle name="Normal 7 2 3 2 2" xfId="665" xr:uid="{00000000-0005-0000-0000-000078740000}"/>
    <cellStyle name="Normal 7 2 3 3" xfId="666" xr:uid="{00000000-0005-0000-0000-000079740000}"/>
    <cellStyle name="Normal 7 2 4" xfId="667" xr:uid="{00000000-0005-0000-0000-00007A740000}"/>
    <cellStyle name="Normal 7 2 4 2" xfId="668" xr:uid="{00000000-0005-0000-0000-00007B740000}"/>
    <cellStyle name="Normal 7 2 5" xfId="669" xr:uid="{00000000-0005-0000-0000-00007C740000}"/>
    <cellStyle name="Normal 7 2 5 2" xfId="670" xr:uid="{00000000-0005-0000-0000-00007D740000}"/>
    <cellStyle name="Normal 7 2 6" xfId="671" xr:uid="{00000000-0005-0000-0000-00007E740000}"/>
    <cellStyle name="Normal 7 3" xfId="672" xr:uid="{00000000-0005-0000-0000-00007F740000}"/>
    <cellStyle name="Normal 7 3 2" xfId="673" xr:uid="{00000000-0005-0000-0000-000080740000}"/>
    <cellStyle name="Normal 7 3 2 2" xfId="674" xr:uid="{00000000-0005-0000-0000-000081740000}"/>
    <cellStyle name="Normal 7 3 2 2 2" xfId="675" xr:uid="{00000000-0005-0000-0000-000082740000}"/>
    <cellStyle name="Normal 7 3 2 3" xfId="676" xr:uid="{00000000-0005-0000-0000-000083740000}"/>
    <cellStyle name="Normal 7 3 3" xfId="677" xr:uid="{00000000-0005-0000-0000-000084740000}"/>
    <cellStyle name="Normal 7 3 3 2" xfId="678" xr:uid="{00000000-0005-0000-0000-000085740000}"/>
    <cellStyle name="Normal 7 3 4" xfId="679" xr:uid="{00000000-0005-0000-0000-000086740000}"/>
    <cellStyle name="Normal 7 4" xfId="680" xr:uid="{00000000-0005-0000-0000-000087740000}"/>
    <cellStyle name="Normal 7 4 2" xfId="681" xr:uid="{00000000-0005-0000-0000-000088740000}"/>
    <cellStyle name="Normal 7 4 2 2" xfId="682" xr:uid="{00000000-0005-0000-0000-000089740000}"/>
    <cellStyle name="Normal 7 4 3" xfId="683" xr:uid="{00000000-0005-0000-0000-00008A740000}"/>
    <cellStyle name="Normal 7 5" xfId="684" xr:uid="{00000000-0005-0000-0000-00008B740000}"/>
    <cellStyle name="Normal 7 5 2" xfId="685" xr:uid="{00000000-0005-0000-0000-00008C740000}"/>
    <cellStyle name="Normal 7 6" xfId="686" xr:uid="{00000000-0005-0000-0000-00008D740000}"/>
    <cellStyle name="Normal 7 7" xfId="687" xr:uid="{00000000-0005-0000-0000-00008E740000}"/>
    <cellStyle name="Normal 7 8" xfId="688" xr:uid="{00000000-0005-0000-0000-00008F740000}"/>
    <cellStyle name="Normal 8" xfId="689" xr:uid="{00000000-0005-0000-0000-000090740000}"/>
    <cellStyle name="Normal 8 2" xfId="690" xr:uid="{00000000-0005-0000-0000-000091740000}"/>
    <cellStyle name="Normal 8 3" xfId="691" xr:uid="{00000000-0005-0000-0000-000092740000}"/>
    <cellStyle name="Normal 9" xfId="692" xr:uid="{00000000-0005-0000-0000-000093740000}"/>
    <cellStyle name="Normal 9 2" xfId="693" xr:uid="{00000000-0005-0000-0000-000094740000}"/>
    <cellStyle name="Normal GHG Numbers (0.00)" xfId="694" xr:uid="{00000000-0005-0000-0000-000095740000}"/>
    <cellStyle name="Normal GHG Numbers (0.00) 2" xfId="695" xr:uid="{00000000-0005-0000-0000-000096740000}"/>
    <cellStyle name="Normal GHG Numbers (0.00) 3" xfId="696" xr:uid="{00000000-0005-0000-0000-000097740000}"/>
    <cellStyle name="Normal GHG Numbers (0.00) 3 10" xfId="7571" xr:uid="{00000000-0005-0000-0000-000098740000}"/>
    <cellStyle name="Normal GHG Numbers (0.00) 3 11" xfId="6951" xr:uid="{00000000-0005-0000-0000-000099740000}"/>
    <cellStyle name="Normal GHG Numbers (0.00) 3 12" xfId="13004" xr:uid="{00000000-0005-0000-0000-00009A740000}"/>
    <cellStyle name="Normal GHG Numbers (0.00) 3 13" xfId="9084" xr:uid="{00000000-0005-0000-0000-00009B740000}"/>
    <cellStyle name="Normal GHG Numbers (0.00) 3 14" xfId="21034" xr:uid="{00000000-0005-0000-0000-00009C740000}"/>
    <cellStyle name="Normal GHG Numbers (0.00) 3 15" xfId="25052" xr:uid="{00000000-0005-0000-0000-00009D740000}"/>
    <cellStyle name="Normal GHG Numbers (0.00) 3 16" xfId="20106" xr:uid="{00000000-0005-0000-0000-00009E740000}"/>
    <cellStyle name="Normal GHG Numbers (0.00) 3 17" xfId="32871" xr:uid="{00000000-0005-0000-0000-00009F740000}"/>
    <cellStyle name="Normal GHG Numbers (0.00) 3 2" xfId="697" xr:uid="{00000000-0005-0000-0000-0000A0740000}"/>
    <cellStyle name="Normal GHG Numbers (0.00) 3 2 10" xfId="6952" xr:uid="{00000000-0005-0000-0000-0000A1740000}"/>
    <cellStyle name="Normal GHG Numbers (0.00) 3 2 11" xfId="7349" xr:uid="{00000000-0005-0000-0000-0000A2740000}"/>
    <cellStyle name="Normal GHG Numbers (0.00) 3 2 12" xfId="7271" xr:uid="{00000000-0005-0000-0000-0000A3740000}"/>
    <cellStyle name="Normal GHG Numbers (0.00) 3 2 13" xfId="7337" xr:uid="{00000000-0005-0000-0000-0000A4740000}"/>
    <cellStyle name="Normal GHG Numbers (0.00) 3 2 14" xfId="7325" xr:uid="{00000000-0005-0000-0000-0000A5740000}"/>
    <cellStyle name="Normal GHG Numbers (0.00) 3 2 15" xfId="7625" xr:uid="{00000000-0005-0000-0000-0000A6740000}"/>
    <cellStyle name="Normal GHG Numbers (0.00) 3 2 16" xfId="7069" xr:uid="{00000000-0005-0000-0000-0000A7740000}"/>
    <cellStyle name="Normal GHG Numbers (0.00) 3 2 2" xfId="698" xr:uid="{00000000-0005-0000-0000-0000A8740000}"/>
    <cellStyle name="Normal GHG Numbers (0.00) 3 2 2 10" xfId="13005" xr:uid="{00000000-0005-0000-0000-0000A9740000}"/>
    <cellStyle name="Normal GHG Numbers (0.00) 3 2 2 11" xfId="9085" xr:uid="{00000000-0005-0000-0000-0000AA740000}"/>
    <cellStyle name="Normal GHG Numbers (0.00) 3 2 2 12" xfId="21035" xr:uid="{00000000-0005-0000-0000-0000AB740000}"/>
    <cellStyle name="Normal GHG Numbers (0.00) 3 2 2 13" xfId="25053" xr:uid="{00000000-0005-0000-0000-0000AC740000}"/>
    <cellStyle name="Normal GHG Numbers (0.00) 3 2 2 14" xfId="7592" xr:uid="{00000000-0005-0000-0000-0000AD740000}"/>
    <cellStyle name="Normal GHG Numbers (0.00) 3 2 2 15" xfId="32872" xr:uid="{00000000-0005-0000-0000-0000AE740000}"/>
    <cellStyle name="Normal GHG Numbers (0.00) 3 2 2 2" xfId="699" xr:uid="{00000000-0005-0000-0000-0000AF740000}"/>
    <cellStyle name="Normal GHG Numbers (0.00) 3 2 2 2 10" xfId="7272" xr:uid="{00000000-0005-0000-0000-0000B0740000}"/>
    <cellStyle name="Normal GHG Numbers (0.00) 3 2 2 2 11" xfId="21032" xr:uid="{00000000-0005-0000-0000-0000B1740000}"/>
    <cellStyle name="Normal GHG Numbers (0.00) 3 2 2 2 12" xfId="7293" xr:uid="{00000000-0005-0000-0000-0000B2740000}"/>
    <cellStyle name="Normal GHG Numbers (0.00) 3 2 2 2 13" xfId="7531" xr:uid="{00000000-0005-0000-0000-0000B3740000}"/>
    <cellStyle name="Normal GHG Numbers (0.00) 3 2 2 2 14" xfId="7223" xr:uid="{00000000-0005-0000-0000-0000B4740000}"/>
    <cellStyle name="Normal GHG Numbers (0.00) 3 2 2 2 2" xfId="2955" xr:uid="{00000000-0005-0000-0000-0000B5740000}"/>
    <cellStyle name="Normal GHG Numbers (0.00) 3 2 2 2 2 10" xfId="28464" xr:uid="{00000000-0005-0000-0000-0000B6740000}"/>
    <cellStyle name="Normal GHG Numbers (0.00) 3 2 2 2 2 11" xfId="32287" xr:uid="{00000000-0005-0000-0000-0000B7740000}"/>
    <cellStyle name="Normal GHG Numbers (0.00) 3 2 2 2 2 12" xfId="36194" xr:uid="{00000000-0005-0000-0000-0000B8740000}"/>
    <cellStyle name="Normal GHG Numbers (0.00) 3 2 2 2 2 13" xfId="39984" xr:uid="{00000000-0005-0000-0000-0000B9740000}"/>
    <cellStyle name="Normal GHG Numbers (0.00) 3 2 2 2 2 2" xfId="5256" xr:uid="{00000000-0005-0000-0000-0000BA740000}"/>
    <cellStyle name="Normal GHG Numbers (0.00) 3 2 2 2 2 2 10" xfId="42240" xr:uid="{00000000-0005-0000-0000-0000BB740000}"/>
    <cellStyle name="Normal GHG Numbers (0.00) 3 2 2 2 2 2 2" xfId="10784" xr:uid="{00000000-0005-0000-0000-0000BC740000}"/>
    <cellStyle name="Normal GHG Numbers (0.00) 3 2 2 2 2 2 3" xfId="14691" xr:uid="{00000000-0005-0000-0000-0000BD740000}"/>
    <cellStyle name="Normal GHG Numbers (0.00) 3 2 2 2 2 2 4" xfId="18783" xr:uid="{00000000-0005-0000-0000-0000BE740000}"/>
    <cellStyle name="Normal GHG Numbers (0.00) 3 2 2 2 2 2 5" xfId="22713" xr:uid="{00000000-0005-0000-0000-0000BF740000}"/>
    <cellStyle name="Normal GHG Numbers (0.00) 3 2 2 2 2 2 6" xfId="26739" xr:uid="{00000000-0005-0000-0000-0000C0740000}"/>
    <cellStyle name="Normal GHG Numbers (0.00) 3 2 2 2 2 2 7" xfId="30728" xr:uid="{00000000-0005-0000-0000-0000C1740000}"/>
    <cellStyle name="Normal GHG Numbers (0.00) 3 2 2 2 2 2 8" xfId="34559" xr:uid="{00000000-0005-0000-0000-0000C2740000}"/>
    <cellStyle name="Normal GHG Numbers (0.00) 3 2 2 2 2 2 9" xfId="38450" xr:uid="{00000000-0005-0000-0000-0000C3740000}"/>
    <cellStyle name="Normal GHG Numbers (0.00) 3 2 2 2 2 3" xfId="4628" xr:uid="{00000000-0005-0000-0000-0000C4740000}"/>
    <cellStyle name="Normal GHG Numbers (0.00) 3 2 2 2 2 3 10" xfId="41612" xr:uid="{00000000-0005-0000-0000-0000C5740000}"/>
    <cellStyle name="Normal GHG Numbers (0.00) 3 2 2 2 2 3 2" xfId="10156" xr:uid="{00000000-0005-0000-0000-0000C6740000}"/>
    <cellStyle name="Normal GHG Numbers (0.00) 3 2 2 2 2 3 3" xfId="14063" xr:uid="{00000000-0005-0000-0000-0000C7740000}"/>
    <cellStyle name="Normal GHG Numbers (0.00) 3 2 2 2 2 3 4" xfId="18155" xr:uid="{00000000-0005-0000-0000-0000C8740000}"/>
    <cellStyle name="Normal GHG Numbers (0.00) 3 2 2 2 2 3 5" xfId="22085" xr:uid="{00000000-0005-0000-0000-0000C9740000}"/>
    <cellStyle name="Normal GHG Numbers (0.00) 3 2 2 2 2 3 6" xfId="26111" xr:uid="{00000000-0005-0000-0000-0000CA740000}"/>
    <cellStyle name="Normal GHG Numbers (0.00) 3 2 2 2 2 3 7" xfId="30100" xr:uid="{00000000-0005-0000-0000-0000CB740000}"/>
    <cellStyle name="Normal GHG Numbers (0.00) 3 2 2 2 2 3 8" xfId="33931" xr:uid="{00000000-0005-0000-0000-0000CC740000}"/>
    <cellStyle name="Normal GHG Numbers (0.00) 3 2 2 2 2 3 9" xfId="37822" xr:uid="{00000000-0005-0000-0000-0000CD740000}"/>
    <cellStyle name="Normal GHG Numbers (0.00) 3 2 2 2 2 4" xfId="6337" xr:uid="{00000000-0005-0000-0000-0000CE740000}"/>
    <cellStyle name="Normal GHG Numbers (0.00) 3 2 2 2 2 4 10" xfId="43315" xr:uid="{00000000-0005-0000-0000-0000CF740000}"/>
    <cellStyle name="Normal GHG Numbers (0.00) 3 2 2 2 2 4 2" xfId="11866" xr:uid="{00000000-0005-0000-0000-0000D0740000}"/>
    <cellStyle name="Normal GHG Numbers (0.00) 3 2 2 2 2 4 3" xfId="15770" xr:uid="{00000000-0005-0000-0000-0000D1740000}"/>
    <cellStyle name="Normal GHG Numbers (0.00) 3 2 2 2 2 4 4" xfId="19864" xr:uid="{00000000-0005-0000-0000-0000D2740000}"/>
    <cellStyle name="Normal GHG Numbers (0.00) 3 2 2 2 2 4 5" xfId="23791" xr:uid="{00000000-0005-0000-0000-0000D3740000}"/>
    <cellStyle name="Normal GHG Numbers (0.00) 3 2 2 2 2 4 6" xfId="27818" xr:uid="{00000000-0005-0000-0000-0000D4740000}"/>
    <cellStyle name="Normal GHG Numbers (0.00) 3 2 2 2 2 4 7" xfId="31803" xr:uid="{00000000-0005-0000-0000-0000D5740000}"/>
    <cellStyle name="Normal GHG Numbers (0.00) 3 2 2 2 2 4 8" xfId="35636" xr:uid="{00000000-0005-0000-0000-0000D6740000}"/>
    <cellStyle name="Normal GHG Numbers (0.00) 3 2 2 2 2 4 9" xfId="39525" xr:uid="{00000000-0005-0000-0000-0000D7740000}"/>
    <cellStyle name="Normal GHG Numbers (0.00) 3 2 2 2 2 5" xfId="8490" xr:uid="{00000000-0005-0000-0000-0000D8740000}"/>
    <cellStyle name="Normal GHG Numbers (0.00) 3 2 2 2 2 6" xfId="12406" xr:uid="{00000000-0005-0000-0000-0000D9740000}"/>
    <cellStyle name="Normal GHG Numbers (0.00) 3 2 2 2 2 7" xfId="16499" xr:uid="{00000000-0005-0000-0000-0000DA740000}"/>
    <cellStyle name="Normal GHG Numbers (0.00) 3 2 2 2 2 8" xfId="20442" xr:uid="{00000000-0005-0000-0000-0000DB740000}"/>
    <cellStyle name="Normal GHG Numbers (0.00) 3 2 2 2 2 9" xfId="24460" xr:uid="{00000000-0005-0000-0000-0000DC740000}"/>
    <cellStyle name="Normal GHG Numbers (0.00) 3 2 2 2 3" xfId="3236" xr:uid="{00000000-0005-0000-0000-0000DD740000}"/>
    <cellStyle name="Normal GHG Numbers (0.00) 3 2 2 2 3 10" xfId="32568" xr:uid="{00000000-0005-0000-0000-0000DE740000}"/>
    <cellStyle name="Normal GHG Numbers (0.00) 3 2 2 2 3 11" xfId="36475" xr:uid="{00000000-0005-0000-0000-0000DF740000}"/>
    <cellStyle name="Normal GHG Numbers (0.00) 3 2 2 2 3 12" xfId="40265" xr:uid="{00000000-0005-0000-0000-0000E0740000}"/>
    <cellStyle name="Normal GHG Numbers (0.00) 3 2 2 2 3 2" xfId="5537" xr:uid="{00000000-0005-0000-0000-0000E1740000}"/>
    <cellStyle name="Normal GHG Numbers (0.00) 3 2 2 2 3 2 10" xfId="42521" xr:uid="{00000000-0005-0000-0000-0000E2740000}"/>
    <cellStyle name="Normal GHG Numbers (0.00) 3 2 2 2 3 2 2" xfId="11065" xr:uid="{00000000-0005-0000-0000-0000E3740000}"/>
    <cellStyle name="Normal GHG Numbers (0.00) 3 2 2 2 3 2 3" xfId="14972" xr:uid="{00000000-0005-0000-0000-0000E4740000}"/>
    <cellStyle name="Normal GHG Numbers (0.00) 3 2 2 2 3 2 4" xfId="19064" xr:uid="{00000000-0005-0000-0000-0000E5740000}"/>
    <cellStyle name="Normal GHG Numbers (0.00) 3 2 2 2 3 2 5" xfId="22994" xr:uid="{00000000-0005-0000-0000-0000E6740000}"/>
    <cellStyle name="Normal GHG Numbers (0.00) 3 2 2 2 3 2 6" xfId="27020" xr:uid="{00000000-0005-0000-0000-0000E7740000}"/>
    <cellStyle name="Normal GHG Numbers (0.00) 3 2 2 2 3 2 7" xfId="31009" xr:uid="{00000000-0005-0000-0000-0000E8740000}"/>
    <cellStyle name="Normal GHG Numbers (0.00) 3 2 2 2 3 2 8" xfId="34840" xr:uid="{00000000-0005-0000-0000-0000E9740000}"/>
    <cellStyle name="Normal GHG Numbers (0.00) 3 2 2 2 3 2 9" xfId="38731" xr:uid="{00000000-0005-0000-0000-0000EA740000}"/>
    <cellStyle name="Normal GHG Numbers (0.00) 3 2 2 2 3 3" xfId="4909" xr:uid="{00000000-0005-0000-0000-0000EB740000}"/>
    <cellStyle name="Normal GHG Numbers (0.00) 3 2 2 2 3 3 10" xfId="41893" xr:uid="{00000000-0005-0000-0000-0000EC740000}"/>
    <cellStyle name="Normal GHG Numbers (0.00) 3 2 2 2 3 3 2" xfId="10437" xr:uid="{00000000-0005-0000-0000-0000ED740000}"/>
    <cellStyle name="Normal GHG Numbers (0.00) 3 2 2 2 3 3 3" xfId="14344" xr:uid="{00000000-0005-0000-0000-0000EE740000}"/>
    <cellStyle name="Normal GHG Numbers (0.00) 3 2 2 2 3 3 4" xfId="18436" xr:uid="{00000000-0005-0000-0000-0000EF740000}"/>
    <cellStyle name="Normal GHG Numbers (0.00) 3 2 2 2 3 3 5" xfId="22366" xr:uid="{00000000-0005-0000-0000-0000F0740000}"/>
    <cellStyle name="Normal GHG Numbers (0.00) 3 2 2 2 3 3 6" xfId="26392" xr:uid="{00000000-0005-0000-0000-0000F1740000}"/>
    <cellStyle name="Normal GHG Numbers (0.00) 3 2 2 2 3 3 7" xfId="30381" xr:uid="{00000000-0005-0000-0000-0000F2740000}"/>
    <cellStyle name="Normal GHG Numbers (0.00) 3 2 2 2 3 3 8" xfId="34212" xr:uid="{00000000-0005-0000-0000-0000F3740000}"/>
    <cellStyle name="Normal GHG Numbers (0.00) 3 2 2 2 3 3 9" xfId="38103" xr:uid="{00000000-0005-0000-0000-0000F4740000}"/>
    <cellStyle name="Normal GHG Numbers (0.00) 3 2 2 2 3 4" xfId="8771" xr:uid="{00000000-0005-0000-0000-0000F5740000}"/>
    <cellStyle name="Normal GHG Numbers (0.00) 3 2 2 2 3 5" xfId="12687" xr:uid="{00000000-0005-0000-0000-0000F6740000}"/>
    <cellStyle name="Normal GHG Numbers (0.00) 3 2 2 2 3 6" xfId="16780" xr:uid="{00000000-0005-0000-0000-0000F7740000}"/>
    <cellStyle name="Normal GHG Numbers (0.00) 3 2 2 2 3 7" xfId="20723" xr:uid="{00000000-0005-0000-0000-0000F8740000}"/>
    <cellStyle name="Normal GHG Numbers (0.00) 3 2 2 2 3 8" xfId="24741" xr:uid="{00000000-0005-0000-0000-0000F9740000}"/>
    <cellStyle name="Normal GHG Numbers (0.00) 3 2 2 2 3 9" xfId="28745" xr:uid="{00000000-0005-0000-0000-0000FA740000}"/>
    <cellStyle name="Normal GHG Numbers (0.00) 3 2 2 2 4" xfId="3900" xr:uid="{00000000-0005-0000-0000-0000FB740000}"/>
    <cellStyle name="Normal GHG Numbers (0.00) 3 2 2 2 4 10" xfId="40884" xr:uid="{00000000-0005-0000-0000-0000FC740000}"/>
    <cellStyle name="Normal GHG Numbers (0.00) 3 2 2 2 4 2" xfId="9428" xr:uid="{00000000-0005-0000-0000-0000FD740000}"/>
    <cellStyle name="Normal GHG Numbers (0.00) 3 2 2 2 4 3" xfId="13335" xr:uid="{00000000-0005-0000-0000-0000FE740000}"/>
    <cellStyle name="Normal GHG Numbers (0.00) 3 2 2 2 4 4" xfId="17427" xr:uid="{00000000-0005-0000-0000-0000FF740000}"/>
    <cellStyle name="Normal GHG Numbers (0.00) 3 2 2 2 4 5" xfId="21357" xr:uid="{00000000-0005-0000-0000-000000750000}"/>
    <cellStyle name="Normal GHG Numbers (0.00) 3 2 2 2 4 6" xfId="25383" xr:uid="{00000000-0005-0000-0000-000001750000}"/>
    <cellStyle name="Normal GHG Numbers (0.00) 3 2 2 2 4 7" xfId="29372" xr:uid="{00000000-0005-0000-0000-000002750000}"/>
    <cellStyle name="Normal GHG Numbers (0.00) 3 2 2 2 4 8" xfId="33203" xr:uid="{00000000-0005-0000-0000-000003750000}"/>
    <cellStyle name="Normal GHG Numbers (0.00) 3 2 2 2 4 9" xfId="37094" xr:uid="{00000000-0005-0000-0000-000004750000}"/>
    <cellStyle name="Normal GHG Numbers (0.00) 3 2 2 2 5" xfId="5882" xr:uid="{00000000-0005-0000-0000-000005750000}"/>
    <cellStyle name="Normal GHG Numbers (0.00) 3 2 2 2 5 10" xfId="42864" xr:uid="{00000000-0005-0000-0000-000006750000}"/>
    <cellStyle name="Normal GHG Numbers (0.00) 3 2 2 2 5 2" xfId="11410" xr:uid="{00000000-0005-0000-0000-000007750000}"/>
    <cellStyle name="Normal GHG Numbers (0.00) 3 2 2 2 5 3" xfId="15315" xr:uid="{00000000-0005-0000-0000-000008750000}"/>
    <cellStyle name="Normal GHG Numbers (0.00) 3 2 2 2 5 4" xfId="19409" xr:uid="{00000000-0005-0000-0000-000009750000}"/>
    <cellStyle name="Normal GHG Numbers (0.00) 3 2 2 2 5 5" xfId="23337" xr:uid="{00000000-0005-0000-0000-00000A750000}"/>
    <cellStyle name="Normal GHG Numbers (0.00) 3 2 2 2 5 6" xfId="27363" xr:uid="{00000000-0005-0000-0000-00000B750000}"/>
    <cellStyle name="Normal GHG Numbers (0.00) 3 2 2 2 5 7" xfId="31352" xr:uid="{00000000-0005-0000-0000-00000C750000}"/>
    <cellStyle name="Normal GHG Numbers (0.00) 3 2 2 2 5 8" xfId="35183" xr:uid="{00000000-0005-0000-0000-00000D750000}"/>
    <cellStyle name="Normal GHG Numbers (0.00) 3 2 2 2 5 9" xfId="39074" xr:uid="{00000000-0005-0000-0000-00000E750000}"/>
    <cellStyle name="Normal GHG Numbers (0.00) 3 2 2 2 6" xfId="7077" xr:uid="{00000000-0005-0000-0000-00000F750000}"/>
    <cellStyle name="Normal GHG Numbers (0.00) 3 2 2 2 7" xfId="7568" xr:uid="{00000000-0005-0000-0000-000010750000}"/>
    <cellStyle name="Normal GHG Numbers (0.00) 3 2 2 2 8" xfId="6954" xr:uid="{00000000-0005-0000-0000-000011750000}"/>
    <cellStyle name="Normal GHG Numbers (0.00) 3 2 2 2 9" xfId="7348" xr:uid="{00000000-0005-0000-0000-000012750000}"/>
    <cellStyle name="Normal GHG Numbers (0.00) 3 2 2 3" xfId="2954" xr:uid="{00000000-0005-0000-0000-000013750000}"/>
    <cellStyle name="Normal GHG Numbers (0.00) 3 2 2 3 10" xfId="28463" xr:uid="{00000000-0005-0000-0000-000014750000}"/>
    <cellStyle name="Normal GHG Numbers (0.00) 3 2 2 3 11" xfId="32286" xr:uid="{00000000-0005-0000-0000-000015750000}"/>
    <cellStyle name="Normal GHG Numbers (0.00) 3 2 2 3 12" xfId="36193" xr:uid="{00000000-0005-0000-0000-000016750000}"/>
    <cellStyle name="Normal GHG Numbers (0.00) 3 2 2 3 13" xfId="39983" xr:uid="{00000000-0005-0000-0000-000017750000}"/>
    <cellStyle name="Normal GHG Numbers (0.00) 3 2 2 3 2" xfId="5255" xr:uid="{00000000-0005-0000-0000-000018750000}"/>
    <cellStyle name="Normal GHG Numbers (0.00) 3 2 2 3 2 10" xfId="42239" xr:uid="{00000000-0005-0000-0000-000019750000}"/>
    <cellStyle name="Normal GHG Numbers (0.00) 3 2 2 3 2 2" xfId="10783" xr:uid="{00000000-0005-0000-0000-00001A750000}"/>
    <cellStyle name="Normal GHG Numbers (0.00) 3 2 2 3 2 3" xfId="14690" xr:uid="{00000000-0005-0000-0000-00001B750000}"/>
    <cellStyle name="Normal GHG Numbers (0.00) 3 2 2 3 2 4" xfId="18782" xr:uid="{00000000-0005-0000-0000-00001C750000}"/>
    <cellStyle name="Normal GHG Numbers (0.00) 3 2 2 3 2 5" xfId="22712" xr:uid="{00000000-0005-0000-0000-00001D750000}"/>
    <cellStyle name="Normal GHG Numbers (0.00) 3 2 2 3 2 6" xfId="26738" xr:uid="{00000000-0005-0000-0000-00001E750000}"/>
    <cellStyle name="Normal GHG Numbers (0.00) 3 2 2 3 2 7" xfId="30727" xr:uid="{00000000-0005-0000-0000-00001F750000}"/>
    <cellStyle name="Normal GHG Numbers (0.00) 3 2 2 3 2 8" xfId="34558" xr:uid="{00000000-0005-0000-0000-000020750000}"/>
    <cellStyle name="Normal GHG Numbers (0.00) 3 2 2 3 2 9" xfId="38449" xr:uid="{00000000-0005-0000-0000-000021750000}"/>
    <cellStyle name="Normal GHG Numbers (0.00) 3 2 2 3 3" xfId="4627" xr:uid="{00000000-0005-0000-0000-000022750000}"/>
    <cellStyle name="Normal GHG Numbers (0.00) 3 2 2 3 3 10" xfId="41611" xr:uid="{00000000-0005-0000-0000-000023750000}"/>
    <cellStyle name="Normal GHG Numbers (0.00) 3 2 2 3 3 2" xfId="10155" xr:uid="{00000000-0005-0000-0000-000024750000}"/>
    <cellStyle name="Normal GHG Numbers (0.00) 3 2 2 3 3 3" xfId="14062" xr:uid="{00000000-0005-0000-0000-000025750000}"/>
    <cellStyle name="Normal GHG Numbers (0.00) 3 2 2 3 3 4" xfId="18154" xr:uid="{00000000-0005-0000-0000-000026750000}"/>
    <cellStyle name="Normal GHG Numbers (0.00) 3 2 2 3 3 5" xfId="22084" xr:uid="{00000000-0005-0000-0000-000027750000}"/>
    <cellStyle name="Normal GHG Numbers (0.00) 3 2 2 3 3 6" xfId="26110" xr:uid="{00000000-0005-0000-0000-000028750000}"/>
    <cellStyle name="Normal GHG Numbers (0.00) 3 2 2 3 3 7" xfId="30099" xr:uid="{00000000-0005-0000-0000-000029750000}"/>
    <cellStyle name="Normal GHG Numbers (0.00) 3 2 2 3 3 8" xfId="33930" xr:uid="{00000000-0005-0000-0000-00002A750000}"/>
    <cellStyle name="Normal GHG Numbers (0.00) 3 2 2 3 3 9" xfId="37821" xr:uid="{00000000-0005-0000-0000-00002B750000}"/>
    <cellStyle name="Normal GHG Numbers (0.00) 3 2 2 3 4" xfId="6336" xr:uid="{00000000-0005-0000-0000-00002C750000}"/>
    <cellStyle name="Normal GHG Numbers (0.00) 3 2 2 3 4 10" xfId="43314" xr:uid="{00000000-0005-0000-0000-00002D750000}"/>
    <cellStyle name="Normal GHG Numbers (0.00) 3 2 2 3 4 2" xfId="11865" xr:uid="{00000000-0005-0000-0000-00002E750000}"/>
    <cellStyle name="Normal GHG Numbers (0.00) 3 2 2 3 4 3" xfId="15769" xr:uid="{00000000-0005-0000-0000-00002F750000}"/>
    <cellStyle name="Normal GHG Numbers (0.00) 3 2 2 3 4 4" xfId="19863" xr:uid="{00000000-0005-0000-0000-000030750000}"/>
    <cellStyle name="Normal GHG Numbers (0.00) 3 2 2 3 4 5" xfId="23790" xr:uid="{00000000-0005-0000-0000-000031750000}"/>
    <cellStyle name="Normal GHG Numbers (0.00) 3 2 2 3 4 6" xfId="27817" xr:uid="{00000000-0005-0000-0000-000032750000}"/>
    <cellStyle name="Normal GHG Numbers (0.00) 3 2 2 3 4 7" xfId="31802" xr:uid="{00000000-0005-0000-0000-000033750000}"/>
    <cellStyle name="Normal GHG Numbers (0.00) 3 2 2 3 4 8" xfId="35635" xr:uid="{00000000-0005-0000-0000-000034750000}"/>
    <cellStyle name="Normal GHG Numbers (0.00) 3 2 2 3 4 9" xfId="39524" xr:uid="{00000000-0005-0000-0000-000035750000}"/>
    <cellStyle name="Normal GHG Numbers (0.00) 3 2 2 3 5" xfId="8489" xr:uid="{00000000-0005-0000-0000-000036750000}"/>
    <cellStyle name="Normal GHG Numbers (0.00) 3 2 2 3 6" xfId="12405" xr:uid="{00000000-0005-0000-0000-000037750000}"/>
    <cellStyle name="Normal GHG Numbers (0.00) 3 2 2 3 7" xfId="16498" xr:uid="{00000000-0005-0000-0000-000038750000}"/>
    <cellStyle name="Normal GHG Numbers (0.00) 3 2 2 3 8" xfId="20441" xr:uid="{00000000-0005-0000-0000-000039750000}"/>
    <cellStyle name="Normal GHG Numbers (0.00) 3 2 2 3 9" xfId="24459" xr:uid="{00000000-0005-0000-0000-00003A750000}"/>
    <cellStyle name="Normal GHG Numbers (0.00) 3 2 2 4" xfId="3235" xr:uid="{00000000-0005-0000-0000-00003B750000}"/>
    <cellStyle name="Normal GHG Numbers (0.00) 3 2 2 4 10" xfId="32567" xr:uid="{00000000-0005-0000-0000-00003C750000}"/>
    <cellStyle name="Normal GHG Numbers (0.00) 3 2 2 4 11" xfId="36474" xr:uid="{00000000-0005-0000-0000-00003D750000}"/>
    <cellStyle name="Normal GHG Numbers (0.00) 3 2 2 4 12" xfId="40264" xr:uid="{00000000-0005-0000-0000-00003E750000}"/>
    <cellStyle name="Normal GHG Numbers (0.00) 3 2 2 4 2" xfId="5536" xr:uid="{00000000-0005-0000-0000-00003F750000}"/>
    <cellStyle name="Normal GHG Numbers (0.00) 3 2 2 4 2 10" xfId="42520" xr:uid="{00000000-0005-0000-0000-000040750000}"/>
    <cellStyle name="Normal GHG Numbers (0.00) 3 2 2 4 2 2" xfId="11064" xr:uid="{00000000-0005-0000-0000-000041750000}"/>
    <cellStyle name="Normal GHG Numbers (0.00) 3 2 2 4 2 3" xfId="14971" xr:uid="{00000000-0005-0000-0000-000042750000}"/>
    <cellStyle name="Normal GHG Numbers (0.00) 3 2 2 4 2 4" xfId="19063" xr:uid="{00000000-0005-0000-0000-000043750000}"/>
    <cellStyle name="Normal GHG Numbers (0.00) 3 2 2 4 2 5" xfId="22993" xr:uid="{00000000-0005-0000-0000-000044750000}"/>
    <cellStyle name="Normal GHG Numbers (0.00) 3 2 2 4 2 6" xfId="27019" xr:uid="{00000000-0005-0000-0000-000045750000}"/>
    <cellStyle name="Normal GHG Numbers (0.00) 3 2 2 4 2 7" xfId="31008" xr:uid="{00000000-0005-0000-0000-000046750000}"/>
    <cellStyle name="Normal GHG Numbers (0.00) 3 2 2 4 2 8" xfId="34839" xr:uid="{00000000-0005-0000-0000-000047750000}"/>
    <cellStyle name="Normal GHG Numbers (0.00) 3 2 2 4 2 9" xfId="38730" xr:uid="{00000000-0005-0000-0000-000048750000}"/>
    <cellStyle name="Normal GHG Numbers (0.00) 3 2 2 4 3" xfId="4908" xr:uid="{00000000-0005-0000-0000-000049750000}"/>
    <cellStyle name="Normal GHG Numbers (0.00) 3 2 2 4 3 10" xfId="41892" xr:uid="{00000000-0005-0000-0000-00004A750000}"/>
    <cellStyle name="Normal GHG Numbers (0.00) 3 2 2 4 3 2" xfId="10436" xr:uid="{00000000-0005-0000-0000-00004B750000}"/>
    <cellStyle name="Normal GHG Numbers (0.00) 3 2 2 4 3 3" xfId="14343" xr:uid="{00000000-0005-0000-0000-00004C750000}"/>
    <cellStyle name="Normal GHG Numbers (0.00) 3 2 2 4 3 4" xfId="18435" xr:uid="{00000000-0005-0000-0000-00004D750000}"/>
    <cellStyle name="Normal GHG Numbers (0.00) 3 2 2 4 3 5" xfId="22365" xr:uid="{00000000-0005-0000-0000-00004E750000}"/>
    <cellStyle name="Normal GHG Numbers (0.00) 3 2 2 4 3 6" xfId="26391" xr:uid="{00000000-0005-0000-0000-00004F750000}"/>
    <cellStyle name="Normal GHG Numbers (0.00) 3 2 2 4 3 7" xfId="30380" xr:uid="{00000000-0005-0000-0000-000050750000}"/>
    <cellStyle name="Normal GHG Numbers (0.00) 3 2 2 4 3 8" xfId="34211" xr:uid="{00000000-0005-0000-0000-000051750000}"/>
    <cellStyle name="Normal GHG Numbers (0.00) 3 2 2 4 3 9" xfId="38102" xr:uid="{00000000-0005-0000-0000-000052750000}"/>
    <cellStyle name="Normal GHG Numbers (0.00) 3 2 2 4 4" xfId="8770" xr:uid="{00000000-0005-0000-0000-000053750000}"/>
    <cellStyle name="Normal GHG Numbers (0.00) 3 2 2 4 5" xfId="12686" xr:uid="{00000000-0005-0000-0000-000054750000}"/>
    <cellStyle name="Normal GHG Numbers (0.00) 3 2 2 4 6" xfId="16779" xr:uid="{00000000-0005-0000-0000-000055750000}"/>
    <cellStyle name="Normal GHG Numbers (0.00) 3 2 2 4 7" xfId="20722" xr:uid="{00000000-0005-0000-0000-000056750000}"/>
    <cellStyle name="Normal GHG Numbers (0.00) 3 2 2 4 8" xfId="24740" xr:uid="{00000000-0005-0000-0000-000057750000}"/>
    <cellStyle name="Normal GHG Numbers (0.00) 3 2 2 4 9" xfId="28744" xr:uid="{00000000-0005-0000-0000-000058750000}"/>
    <cellStyle name="Normal GHG Numbers (0.00) 3 2 2 5" xfId="3899" xr:uid="{00000000-0005-0000-0000-000059750000}"/>
    <cellStyle name="Normal GHG Numbers (0.00) 3 2 2 5 10" xfId="40883" xr:uid="{00000000-0005-0000-0000-00005A750000}"/>
    <cellStyle name="Normal GHG Numbers (0.00) 3 2 2 5 2" xfId="9427" xr:uid="{00000000-0005-0000-0000-00005B750000}"/>
    <cellStyle name="Normal GHG Numbers (0.00) 3 2 2 5 3" xfId="13334" xr:uid="{00000000-0005-0000-0000-00005C750000}"/>
    <cellStyle name="Normal GHG Numbers (0.00) 3 2 2 5 4" xfId="17426" xr:uid="{00000000-0005-0000-0000-00005D750000}"/>
    <cellStyle name="Normal GHG Numbers (0.00) 3 2 2 5 5" xfId="21356" xr:uid="{00000000-0005-0000-0000-00005E750000}"/>
    <cellStyle name="Normal GHG Numbers (0.00) 3 2 2 5 6" xfId="25382" xr:uid="{00000000-0005-0000-0000-00005F750000}"/>
    <cellStyle name="Normal GHG Numbers (0.00) 3 2 2 5 7" xfId="29371" xr:uid="{00000000-0005-0000-0000-000060750000}"/>
    <cellStyle name="Normal GHG Numbers (0.00) 3 2 2 5 8" xfId="33202" xr:uid="{00000000-0005-0000-0000-000061750000}"/>
    <cellStyle name="Normal GHG Numbers (0.00) 3 2 2 5 9" xfId="37093" xr:uid="{00000000-0005-0000-0000-000062750000}"/>
    <cellStyle name="Normal GHG Numbers (0.00) 3 2 2 6" xfId="5881" xr:uid="{00000000-0005-0000-0000-000063750000}"/>
    <cellStyle name="Normal GHG Numbers (0.00) 3 2 2 6 10" xfId="42863" xr:uid="{00000000-0005-0000-0000-000064750000}"/>
    <cellStyle name="Normal GHG Numbers (0.00) 3 2 2 6 2" xfId="11409" xr:uid="{00000000-0005-0000-0000-000065750000}"/>
    <cellStyle name="Normal GHG Numbers (0.00) 3 2 2 6 3" xfId="15314" xr:uid="{00000000-0005-0000-0000-000066750000}"/>
    <cellStyle name="Normal GHG Numbers (0.00) 3 2 2 6 4" xfId="19408" xr:uid="{00000000-0005-0000-0000-000067750000}"/>
    <cellStyle name="Normal GHG Numbers (0.00) 3 2 2 6 5" xfId="23336" xr:uid="{00000000-0005-0000-0000-000068750000}"/>
    <cellStyle name="Normal GHG Numbers (0.00) 3 2 2 6 6" xfId="27362" xr:uid="{00000000-0005-0000-0000-000069750000}"/>
    <cellStyle name="Normal GHG Numbers (0.00) 3 2 2 6 7" xfId="31351" xr:uid="{00000000-0005-0000-0000-00006A750000}"/>
    <cellStyle name="Normal GHG Numbers (0.00) 3 2 2 6 8" xfId="35182" xr:uid="{00000000-0005-0000-0000-00006B750000}"/>
    <cellStyle name="Normal GHG Numbers (0.00) 3 2 2 6 9" xfId="39073" xr:uid="{00000000-0005-0000-0000-00006C750000}"/>
    <cellStyle name="Normal GHG Numbers (0.00) 3 2 2 7" xfId="7076" xr:uid="{00000000-0005-0000-0000-00006D750000}"/>
    <cellStyle name="Normal GHG Numbers (0.00) 3 2 2 8" xfId="7569" xr:uid="{00000000-0005-0000-0000-00006E750000}"/>
    <cellStyle name="Normal GHG Numbers (0.00) 3 2 2 9" xfId="6953" xr:uid="{00000000-0005-0000-0000-00006F750000}"/>
    <cellStyle name="Normal GHG Numbers (0.00) 3 2 3" xfId="700" xr:uid="{00000000-0005-0000-0000-000070750000}"/>
    <cellStyle name="Normal GHG Numbers (0.00) 3 2 3 10" xfId="9086" xr:uid="{00000000-0005-0000-0000-000071750000}"/>
    <cellStyle name="Normal GHG Numbers (0.00) 3 2 3 11" xfId="15912" xr:uid="{00000000-0005-0000-0000-000072750000}"/>
    <cellStyle name="Normal GHG Numbers (0.00) 3 2 3 12" xfId="25054" xr:uid="{00000000-0005-0000-0000-000073750000}"/>
    <cellStyle name="Normal GHG Numbers (0.00) 3 2 3 13" xfId="7624" xr:uid="{00000000-0005-0000-0000-000074750000}"/>
    <cellStyle name="Normal GHG Numbers (0.00) 3 2 3 14" xfId="32873" xr:uid="{00000000-0005-0000-0000-000075750000}"/>
    <cellStyle name="Normal GHG Numbers (0.00) 3 2 3 2" xfId="2956" xr:uid="{00000000-0005-0000-0000-000076750000}"/>
    <cellStyle name="Normal GHG Numbers (0.00) 3 2 3 2 10" xfId="28465" xr:uid="{00000000-0005-0000-0000-000077750000}"/>
    <cellStyle name="Normal GHG Numbers (0.00) 3 2 3 2 11" xfId="32288" xr:uid="{00000000-0005-0000-0000-000078750000}"/>
    <cellStyle name="Normal GHG Numbers (0.00) 3 2 3 2 12" xfId="36195" xr:uid="{00000000-0005-0000-0000-000079750000}"/>
    <cellStyle name="Normal GHG Numbers (0.00) 3 2 3 2 13" xfId="39985" xr:uid="{00000000-0005-0000-0000-00007A750000}"/>
    <cellStyle name="Normal GHG Numbers (0.00) 3 2 3 2 2" xfId="5257" xr:uid="{00000000-0005-0000-0000-00007B750000}"/>
    <cellStyle name="Normal GHG Numbers (0.00) 3 2 3 2 2 10" xfId="42241" xr:uid="{00000000-0005-0000-0000-00007C750000}"/>
    <cellStyle name="Normal GHG Numbers (0.00) 3 2 3 2 2 2" xfId="10785" xr:uid="{00000000-0005-0000-0000-00007D750000}"/>
    <cellStyle name="Normal GHG Numbers (0.00) 3 2 3 2 2 3" xfId="14692" xr:uid="{00000000-0005-0000-0000-00007E750000}"/>
    <cellStyle name="Normal GHG Numbers (0.00) 3 2 3 2 2 4" xfId="18784" xr:uid="{00000000-0005-0000-0000-00007F750000}"/>
    <cellStyle name="Normal GHG Numbers (0.00) 3 2 3 2 2 5" xfId="22714" xr:uid="{00000000-0005-0000-0000-000080750000}"/>
    <cellStyle name="Normal GHG Numbers (0.00) 3 2 3 2 2 6" xfId="26740" xr:uid="{00000000-0005-0000-0000-000081750000}"/>
    <cellStyle name="Normal GHG Numbers (0.00) 3 2 3 2 2 7" xfId="30729" xr:uid="{00000000-0005-0000-0000-000082750000}"/>
    <cellStyle name="Normal GHG Numbers (0.00) 3 2 3 2 2 8" xfId="34560" xr:uid="{00000000-0005-0000-0000-000083750000}"/>
    <cellStyle name="Normal GHG Numbers (0.00) 3 2 3 2 2 9" xfId="38451" xr:uid="{00000000-0005-0000-0000-000084750000}"/>
    <cellStyle name="Normal GHG Numbers (0.00) 3 2 3 2 3" xfId="4629" xr:uid="{00000000-0005-0000-0000-000085750000}"/>
    <cellStyle name="Normal GHG Numbers (0.00) 3 2 3 2 3 10" xfId="41613" xr:uid="{00000000-0005-0000-0000-000086750000}"/>
    <cellStyle name="Normal GHG Numbers (0.00) 3 2 3 2 3 2" xfId="10157" xr:uid="{00000000-0005-0000-0000-000087750000}"/>
    <cellStyle name="Normal GHG Numbers (0.00) 3 2 3 2 3 3" xfId="14064" xr:uid="{00000000-0005-0000-0000-000088750000}"/>
    <cellStyle name="Normal GHG Numbers (0.00) 3 2 3 2 3 4" xfId="18156" xr:uid="{00000000-0005-0000-0000-000089750000}"/>
    <cellStyle name="Normal GHG Numbers (0.00) 3 2 3 2 3 5" xfId="22086" xr:uid="{00000000-0005-0000-0000-00008A750000}"/>
    <cellStyle name="Normal GHG Numbers (0.00) 3 2 3 2 3 6" xfId="26112" xr:uid="{00000000-0005-0000-0000-00008B750000}"/>
    <cellStyle name="Normal GHG Numbers (0.00) 3 2 3 2 3 7" xfId="30101" xr:uid="{00000000-0005-0000-0000-00008C750000}"/>
    <cellStyle name="Normal GHG Numbers (0.00) 3 2 3 2 3 8" xfId="33932" xr:uid="{00000000-0005-0000-0000-00008D750000}"/>
    <cellStyle name="Normal GHG Numbers (0.00) 3 2 3 2 3 9" xfId="37823" xr:uid="{00000000-0005-0000-0000-00008E750000}"/>
    <cellStyle name="Normal GHG Numbers (0.00) 3 2 3 2 4" xfId="6338" xr:uid="{00000000-0005-0000-0000-00008F750000}"/>
    <cellStyle name="Normal GHG Numbers (0.00) 3 2 3 2 4 10" xfId="43316" xr:uid="{00000000-0005-0000-0000-000090750000}"/>
    <cellStyle name="Normal GHG Numbers (0.00) 3 2 3 2 4 2" xfId="11867" xr:uid="{00000000-0005-0000-0000-000091750000}"/>
    <cellStyle name="Normal GHG Numbers (0.00) 3 2 3 2 4 3" xfId="15771" xr:uid="{00000000-0005-0000-0000-000092750000}"/>
    <cellStyle name="Normal GHG Numbers (0.00) 3 2 3 2 4 4" xfId="19865" xr:uid="{00000000-0005-0000-0000-000093750000}"/>
    <cellStyle name="Normal GHG Numbers (0.00) 3 2 3 2 4 5" xfId="23792" xr:uid="{00000000-0005-0000-0000-000094750000}"/>
    <cellStyle name="Normal GHG Numbers (0.00) 3 2 3 2 4 6" xfId="27819" xr:uid="{00000000-0005-0000-0000-000095750000}"/>
    <cellStyle name="Normal GHG Numbers (0.00) 3 2 3 2 4 7" xfId="31804" xr:uid="{00000000-0005-0000-0000-000096750000}"/>
    <cellStyle name="Normal GHG Numbers (0.00) 3 2 3 2 4 8" xfId="35637" xr:uid="{00000000-0005-0000-0000-000097750000}"/>
    <cellStyle name="Normal GHG Numbers (0.00) 3 2 3 2 4 9" xfId="39526" xr:uid="{00000000-0005-0000-0000-000098750000}"/>
    <cellStyle name="Normal GHG Numbers (0.00) 3 2 3 2 5" xfId="8491" xr:uid="{00000000-0005-0000-0000-000099750000}"/>
    <cellStyle name="Normal GHG Numbers (0.00) 3 2 3 2 6" xfId="12407" xr:uid="{00000000-0005-0000-0000-00009A750000}"/>
    <cellStyle name="Normal GHG Numbers (0.00) 3 2 3 2 7" xfId="16500" xr:uid="{00000000-0005-0000-0000-00009B750000}"/>
    <cellStyle name="Normal GHG Numbers (0.00) 3 2 3 2 8" xfId="20443" xr:uid="{00000000-0005-0000-0000-00009C750000}"/>
    <cellStyle name="Normal GHG Numbers (0.00) 3 2 3 2 9" xfId="24461" xr:uid="{00000000-0005-0000-0000-00009D750000}"/>
    <cellStyle name="Normal GHG Numbers (0.00) 3 2 3 3" xfId="3237" xr:uid="{00000000-0005-0000-0000-00009E750000}"/>
    <cellStyle name="Normal GHG Numbers (0.00) 3 2 3 3 10" xfId="32569" xr:uid="{00000000-0005-0000-0000-00009F750000}"/>
    <cellStyle name="Normal GHG Numbers (0.00) 3 2 3 3 11" xfId="36476" xr:uid="{00000000-0005-0000-0000-0000A0750000}"/>
    <cellStyle name="Normal GHG Numbers (0.00) 3 2 3 3 12" xfId="40266" xr:uid="{00000000-0005-0000-0000-0000A1750000}"/>
    <cellStyle name="Normal GHG Numbers (0.00) 3 2 3 3 2" xfId="5538" xr:uid="{00000000-0005-0000-0000-0000A2750000}"/>
    <cellStyle name="Normal GHG Numbers (0.00) 3 2 3 3 2 10" xfId="42522" xr:uid="{00000000-0005-0000-0000-0000A3750000}"/>
    <cellStyle name="Normal GHG Numbers (0.00) 3 2 3 3 2 2" xfId="11066" xr:uid="{00000000-0005-0000-0000-0000A4750000}"/>
    <cellStyle name="Normal GHG Numbers (0.00) 3 2 3 3 2 3" xfId="14973" xr:uid="{00000000-0005-0000-0000-0000A5750000}"/>
    <cellStyle name="Normal GHG Numbers (0.00) 3 2 3 3 2 4" xfId="19065" xr:uid="{00000000-0005-0000-0000-0000A6750000}"/>
    <cellStyle name="Normal GHG Numbers (0.00) 3 2 3 3 2 5" xfId="22995" xr:uid="{00000000-0005-0000-0000-0000A7750000}"/>
    <cellStyle name="Normal GHG Numbers (0.00) 3 2 3 3 2 6" xfId="27021" xr:uid="{00000000-0005-0000-0000-0000A8750000}"/>
    <cellStyle name="Normal GHG Numbers (0.00) 3 2 3 3 2 7" xfId="31010" xr:uid="{00000000-0005-0000-0000-0000A9750000}"/>
    <cellStyle name="Normal GHG Numbers (0.00) 3 2 3 3 2 8" xfId="34841" xr:uid="{00000000-0005-0000-0000-0000AA750000}"/>
    <cellStyle name="Normal GHG Numbers (0.00) 3 2 3 3 2 9" xfId="38732" xr:uid="{00000000-0005-0000-0000-0000AB750000}"/>
    <cellStyle name="Normal GHG Numbers (0.00) 3 2 3 3 3" xfId="4910" xr:uid="{00000000-0005-0000-0000-0000AC750000}"/>
    <cellStyle name="Normal GHG Numbers (0.00) 3 2 3 3 3 10" xfId="41894" xr:uid="{00000000-0005-0000-0000-0000AD750000}"/>
    <cellStyle name="Normal GHG Numbers (0.00) 3 2 3 3 3 2" xfId="10438" xr:uid="{00000000-0005-0000-0000-0000AE750000}"/>
    <cellStyle name="Normal GHG Numbers (0.00) 3 2 3 3 3 3" xfId="14345" xr:uid="{00000000-0005-0000-0000-0000AF750000}"/>
    <cellStyle name="Normal GHG Numbers (0.00) 3 2 3 3 3 4" xfId="18437" xr:uid="{00000000-0005-0000-0000-0000B0750000}"/>
    <cellStyle name="Normal GHG Numbers (0.00) 3 2 3 3 3 5" xfId="22367" xr:uid="{00000000-0005-0000-0000-0000B1750000}"/>
    <cellStyle name="Normal GHG Numbers (0.00) 3 2 3 3 3 6" xfId="26393" xr:uid="{00000000-0005-0000-0000-0000B2750000}"/>
    <cellStyle name="Normal GHG Numbers (0.00) 3 2 3 3 3 7" xfId="30382" xr:uid="{00000000-0005-0000-0000-0000B3750000}"/>
    <cellStyle name="Normal GHG Numbers (0.00) 3 2 3 3 3 8" xfId="34213" xr:uid="{00000000-0005-0000-0000-0000B4750000}"/>
    <cellStyle name="Normal GHG Numbers (0.00) 3 2 3 3 3 9" xfId="38104" xr:uid="{00000000-0005-0000-0000-0000B5750000}"/>
    <cellStyle name="Normal GHG Numbers (0.00) 3 2 3 3 4" xfId="8772" xr:uid="{00000000-0005-0000-0000-0000B6750000}"/>
    <cellStyle name="Normal GHG Numbers (0.00) 3 2 3 3 5" xfId="12688" xr:uid="{00000000-0005-0000-0000-0000B7750000}"/>
    <cellStyle name="Normal GHG Numbers (0.00) 3 2 3 3 6" xfId="16781" xr:uid="{00000000-0005-0000-0000-0000B8750000}"/>
    <cellStyle name="Normal GHG Numbers (0.00) 3 2 3 3 7" xfId="20724" xr:uid="{00000000-0005-0000-0000-0000B9750000}"/>
    <cellStyle name="Normal GHG Numbers (0.00) 3 2 3 3 8" xfId="24742" xr:uid="{00000000-0005-0000-0000-0000BA750000}"/>
    <cellStyle name="Normal GHG Numbers (0.00) 3 2 3 3 9" xfId="28746" xr:uid="{00000000-0005-0000-0000-0000BB750000}"/>
    <cellStyle name="Normal GHG Numbers (0.00) 3 2 3 4" xfId="3901" xr:uid="{00000000-0005-0000-0000-0000BC750000}"/>
    <cellStyle name="Normal GHG Numbers (0.00) 3 2 3 4 10" xfId="40885" xr:uid="{00000000-0005-0000-0000-0000BD750000}"/>
    <cellStyle name="Normal GHG Numbers (0.00) 3 2 3 4 2" xfId="9429" xr:uid="{00000000-0005-0000-0000-0000BE750000}"/>
    <cellStyle name="Normal GHG Numbers (0.00) 3 2 3 4 3" xfId="13336" xr:uid="{00000000-0005-0000-0000-0000BF750000}"/>
    <cellStyle name="Normal GHG Numbers (0.00) 3 2 3 4 4" xfId="17428" xr:uid="{00000000-0005-0000-0000-0000C0750000}"/>
    <cellStyle name="Normal GHG Numbers (0.00) 3 2 3 4 5" xfId="21358" xr:uid="{00000000-0005-0000-0000-0000C1750000}"/>
    <cellStyle name="Normal GHG Numbers (0.00) 3 2 3 4 6" xfId="25384" xr:uid="{00000000-0005-0000-0000-0000C2750000}"/>
    <cellStyle name="Normal GHG Numbers (0.00) 3 2 3 4 7" xfId="29373" xr:uid="{00000000-0005-0000-0000-0000C3750000}"/>
    <cellStyle name="Normal GHG Numbers (0.00) 3 2 3 4 8" xfId="33204" xr:uid="{00000000-0005-0000-0000-0000C4750000}"/>
    <cellStyle name="Normal GHG Numbers (0.00) 3 2 3 4 9" xfId="37095" xr:uid="{00000000-0005-0000-0000-0000C5750000}"/>
    <cellStyle name="Normal GHG Numbers (0.00) 3 2 3 5" xfId="5883" xr:uid="{00000000-0005-0000-0000-0000C6750000}"/>
    <cellStyle name="Normal GHG Numbers (0.00) 3 2 3 5 10" xfId="42865" xr:uid="{00000000-0005-0000-0000-0000C7750000}"/>
    <cellStyle name="Normal GHG Numbers (0.00) 3 2 3 5 2" xfId="11411" xr:uid="{00000000-0005-0000-0000-0000C8750000}"/>
    <cellStyle name="Normal GHG Numbers (0.00) 3 2 3 5 3" xfId="15316" xr:uid="{00000000-0005-0000-0000-0000C9750000}"/>
    <cellStyle name="Normal GHG Numbers (0.00) 3 2 3 5 4" xfId="19410" xr:uid="{00000000-0005-0000-0000-0000CA750000}"/>
    <cellStyle name="Normal GHG Numbers (0.00) 3 2 3 5 5" xfId="23338" xr:uid="{00000000-0005-0000-0000-0000CB750000}"/>
    <cellStyle name="Normal GHG Numbers (0.00) 3 2 3 5 6" xfId="27364" xr:uid="{00000000-0005-0000-0000-0000CC750000}"/>
    <cellStyle name="Normal GHG Numbers (0.00) 3 2 3 5 7" xfId="31353" xr:uid="{00000000-0005-0000-0000-0000CD750000}"/>
    <cellStyle name="Normal GHG Numbers (0.00) 3 2 3 5 8" xfId="35184" xr:uid="{00000000-0005-0000-0000-0000CE750000}"/>
    <cellStyle name="Normal GHG Numbers (0.00) 3 2 3 5 9" xfId="39075" xr:uid="{00000000-0005-0000-0000-0000CF750000}"/>
    <cellStyle name="Normal GHG Numbers (0.00) 3 2 3 6" xfId="7078" xr:uid="{00000000-0005-0000-0000-0000D0750000}"/>
    <cellStyle name="Normal GHG Numbers (0.00) 3 2 3 7" xfId="7567" xr:uid="{00000000-0005-0000-0000-0000D1750000}"/>
    <cellStyle name="Normal GHG Numbers (0.00) 3 2 3 8" xfId="6955" xr:uid="{00000000-0005-0000-0000-0000D2750000}"/>
    <cellStyle name="Normal GHG Numbers (0.00) 3 2 3 9" xfId="13006" xr:uid="{00000000-0005-0000-0000-0000D3750000}"/>
    <cellStyle name="Normal GHG Numbers (0.00) 3 2 4" xfId="2953" xr:uid="{00000000-0005-0000-0000-0000D4750000}"/>
    <cellStyle name="Normal GHG Numbers (0.00) 3 2 4 10" xfId="28462" xr:uid="{00000000-0005-0000-0000-0000D5750000}"/>
    <cellStyle name="Normal GHG Numbers (0.00) 3 2 4 11" xfId="32285" xr:uid="{00000000-0005-0000-0000-0000D6750000}"/>
    <cellStyle name="Normal GHG Numbers (0.00) 3 2 4 12" xfId="36192" xr:uid="{00000000-0005-0000-0000-0000D7750000}"/>
    <cellStyle name="Normal GHG Numbers (0.00) 3 2 4 13" xfId="39982" xr:uid="{00000000-0005-0000-0000-0000D8750000}"/>
    <cellStyle name="Normal GHG Numbers (0.00) 3 2 4 2" xfId="5254" xr:uid="{00000000-0005-0000-0000-0000D9750000}"/>
    <cellStyle name="Normal GHG Numbers (0.00) 3 2 4 2 10" xfId="42238" xr:uid="{00000000-0005-0000-0000-0000DA750000}"/>
    <cellStyle name="Normal GHG Numbers (0.00) 3 2 4 2 2" xfId="10782" xr:uid="{00000000-0005-0000-0000-0000DB750000}"/>
    <cellStyle name="Normal GHG Numbers (0.00) 3 2 4 2 3" xfId="14689" xr:uid="{00000000-0005-0000-0000-0000DC750000}"/>
    <cellStyle name="Normal GHG Numbers (0.00) 3 2 4 2 4" xfId="18781" xr:uid="{00000000-0005-0000-0000-0000DD750000}"/>
    <cellStyle name="Normal GHG Numbers (0.00) 3 2 4 2 5" xfId="22711" xr:uid="{00000000-0005-0000-0000-0000DE750000}"/>
    <cellStyle name="Normal GHG Numbers (0.00) 3 2 4 2 6" xfId="26737" xr:uid="{00000000-0005-0000-0000-0000DF750000}"/>
    <cellStyle name="Normal GHG Numbers (0.00) 3 2 4 2 7" xfId="30726" xr:uid="{00000000-0005-0000-0000-0000E0750000}"/>
    <cellStyle name="Normal GHG Numbers (0.00) 3 2 4 2 8" xfId="34557" xr:uid="{00000000-0005-0000-0000-0000E1750000}"/>
    <cellStyle name="Normal GHG Numbers (0.00) 3 2 4 2 9" xfId="38448" xr:uid="{00000000-0005-0000-0000-0000E2750000}"/>
    <cellStyle name="Normal GHG Numbers (0.00) 3 2 4 3" xfId="4626" xr:uid="{00000000-0005-0000-0000-0000E3750000}"/>
    <cellStyle name="Normal GHG Numbers (0.00) 3 2 4 3 10" xfId="41610" xr:uid="{00000000-0005-0000-0000-0000E4750000}"/>
    <cellStyle name="Normal GHG Numbers (0.00) 3 2 4 3 2" xfId="10154" xr:uid="{00000000-0005-0000-0000-0000E5750000}"/>
    <cellStyle name="Normal GHG Numbers (0.00) 3 2 4 3 3" xfId="14061" xr:uid="{00000000-0005-0000-0000-0000E6750000}"/>
    <cellStyle name="Normal GHG Numbers (0.00) 3 2 4 3 4" xfId="18153" xr:uid="{00000000-0005-0000-0000-0000E7750000}"/>
    <cellStyle name="Normal GHG Numbers (0.00) 3 2 4 3 5" xfId="22083" xr:uid="{00000000-0005-0000-0000-0000E8750000}"/>
    <cellStyle name="Normal GHG Numbers (0.00) 3 2 4 3 6" xfId="26109" xr:uid="{00000000-0005-0000-0000-0000E9750000}"/>
    <cellStyle name="Normal GHG Numbers (0.00) 3 2 4 3 7" xfId="30098" xr:uid="{00000000-0005-0000-0000-0000EA750000}"/>
    <cellStyle name="Normal GHG Numbers (0.00) 3 2 4 3 8" xfId="33929" xr:uid="{00000000-0005-0000-0000-0000EB750000}"/>
    <cellStyle name="Normal GHG Numbers (0.00) 3 2 4 3 9" xfId="37820" xr:uid="{00000000-0005-0000-0000-0000EC750000}"/>
    <cellStyle name="Normal GHG Numbers (0.00) 3 2 4 4" xfId="6335" xr:uid="{00000000-0005-0000-0000-0000ED750000}"/>
    <cellStyle name="Normal GHG Numbers (0.00) 3 2 4 4 10" xfId="43313" xr:uid="{00000000-0005-0000-0000-0000EE750000}"/>
    <cellStyle name="Normal GHG Numbers (0.00) 3 2 4 4 2" xfId="11864" xr:uid="{00000000-0005-0000-0000-0000EF750000}"/>
    <cellStyle name="Normal GHG Numbers (0.00) 3 2 4 4 3" xfId="15768" xr:uid="{00000000-0005-0000-0000-0000F0750000}"/>
    <cellStyle name="Normal GHG Numbers (0.00) 3 2 4 4 4" xfId="19862" xr:uid="{00000000-0005-0000-0000-0000F1750000}"/>
    <cellStyle name="Normal GHG Numbers (0.00) 3 2 4 4 5" xfId="23789" xr:uid="{00000000-0005-0000-0000-0000F2750000}"/>
    <cellStyle name="Normal GHG Numbers (0.00) 3 2 4 4 6" xfId="27816" xr:uid="{00000000-0005-0000-0000-0000F3750000}"/>
    <cellStyle name="Normal GHG Numbers (0.00) 3 2 4 4 7" xfId="31801" xr:uid="{00000000-0005-0000-0000-0000F4750000}"/>
    <cellStyle name="Normal GHG Numbers (0.00) 3 2 4 4 8" xfId="35634" xr:uid="{00000000-0005-0000-0000-0000F5750000}"/>
    <cellStyle name="Normal GHG Numbers (0.00) 3 2 4 4 9" xfId="39523" xr:uid="{00000000-0005-0000-0000-0000F6750000}"/>
    <cellStyle name="Normal GHG Numbers (0.00) 3 2 4 5" xfId="8488" xr:uid="{00000000-0005-0000-0000-0000F7750000}"/>
    <cellStyle name="Normal GHG Numbers (0.00) 3 2 4 6" xfId="12404" xr:uid="{00000000-0005-0000-0000-0000F8750000}"/>
    <cellStyle name="Normal GHG Numbers (0.00) 3 2 4 7" xfId="16497" xr:uid="{00000000-0005-0000-0000-0000F9750000}"/>
    <cellStyle name="Normal GHG Numbers (0.00) 3 2 4 8" xfId="20440" xr:uid="{00000000-0005-0000-0000-0000FA750000}"/>
    <cellStyle name="Normal GHG Numbers (0.00) 3 2 4 9" xfId="24458" xr:uid="{00000000-0005-0000-0000-0000FB750000}"/>
    <cellStyle name="Normal GHG Numbers (0.00) 3 2 5" xfId="3234" xr:uid="{00000000-0005-0000-0000-0000FC750000}"/>
    <cellStyle name="Normal GHG Numbers (0.00) 3 2 5 10" xfId="32566" xr:uid="{00000000-0005-0000-0000-0000FD750000}"/>
    <cellStyle name="Normal GHG Numbers (0.00) 3 2 5 11" xfId="36473" xr:uid="{00000000-0005-0000-0000-0000FE750000}"/>
    <cellStyle name="Normal GHG Numbers (0.00) 3 2 5 12" xfId="40263" xr:uid="{00000000-0005-0000-0000-0000FF750000}"/>
    <cellStyle name="Normal GHG Numbers (0.00) 3 2 5 2" xfId="5535" xr:uid="{00000000-0005-0000-0000-000000760000}"/>
    <cellStyle name="Normal GHG Numbers (0.00) 3 2 5 2 10" xfId="42519" xr:uid="{00000000-0005-0000-0000-000001760000}"/>
    <cellStyle name="Normal GHG Numbers (0.00) 3 2 5 2 2" xfId="11063" xr:uid="{00000000-0005-0000-0000-000002760000}"/>
    <cellStyle name="Normal GHG Numbers (0.00) 3 2 5 2 3" xfId="14970" xr:uid="{00000000-0005-0000-0000-000003760000}"/>
    <cellStyle name="Normal GHG Numbers (0.00) 3 2 5 2 4" xfId="19062" xr:uid="{00000000-0005-0000-0000-000004760000}"/>
    <cellStyle name="Normal GHG Numbers (0.00) 3 2 5 2 5" xfId="22992" xr:uid="{00000000-0005-0000-0000-000005760000}"/>
    <cellStyle name="Normal GHG Numbers (0.00) 3 2 5 2 6" xfId="27018" xr:uid="{00000000-0005-0000-0000-000006760000}"/>
    <cellStyle name="Normal GHG Numbers (0.00) 3 2 5 2 7" xfId="31007" xr:uid="{00000000-0005-0000-0000-000007760000}"/>
    <cellStyle name="Normal GHG Numbers (0.00) 3 2 5 2 8" xfId="34838" xr:uid="{00000000-0005-0000-0000-000008760000}"/>
    <cellStyle name="Normal GHG Numbers (0.00) 3 2 5 2 9" xfId="38729" xr:uid="{00000000-0005-0000-0000-000009760000}"/>
    <cellStyle name="Normal GHG Numbers (0.00) 3 2 5 3" xfId="4907" xr:uid="{00000000-0005-0000-0000-00000A760000}"/>
    <cellStyle name="Normal GHG Numbers (0.00) 3 2 5 3 10" xfId="41891" xr:uid="{00000000-0005-0000-0000-00000B760000}"/>
    <cellStyle name="Normal GHG Numbers (0.00) 3 2 5 3 2" xfId="10435" xr:uid="{00000000-0005-0000-0000-00000C760000}"/>
    <cellStyle name="Normal GHG Numbers (0.00) 3 2 5 3 3" xfId="14342" xr:uid="{00000000-0005-0000-0000-00000D760000}"/>
    <cellStyle name="Normal GHG Numbers (0.00) 3 2 5 3 4" xfId="18434" xr:uid="{00000000-0005-0000-0000-00000E760000}"/>
    <cellStyle name="Normal GHG Numbers (0.00) 3 2 5 3 5" xfId="22364" xr:uid="{00000000-0005-0000-0000-00000F760000}"/>
    <cellStyle name="Normal GHG Numbers (0.00) 3 2 5 3 6" xfId="26390" xr:uid="{00000000-0005-0000-0000-000010760000}"/>
    <cellStyle name="Normal GHG Numbers (0.00) 3 2 5 3 7" xfId="30379" xr:uid="{00000000-0005-0000-0000-000011760000}"/>
    <cellStyle name="Normal GHG Numbers (0.00) 3 2 5 3 8" xfId="34210" xr:uid="{00000000-0005-0000-0000-000012760000}"/>
    <cellStyle name="Normal GHG Numbers (0.00) 3 2 5 3 9" xfId="38101" xr:uid="{00000000-0005-0000-0000-000013760000}"/>
    <cellStyle name="Normal GHG Numbers (0.00) 3 2 5 4" xfId="8769" xr:uid="{00000000-0005-0000-0000-000014760000}"/>
    <cellStyle name="Normal GHG Numbers (0.00) 3 2 5 5" xfId="12685" xr:uid="{00000000-0005-0000-0000-000015760000}"/>
    <cellStyle name="Normal GHG Numbers (0.00) 3 2 5 6" xfId="16778" xr:uid="{00000000-0005-0000-0000-000016760000}"/>
    <cellStyle name="Normal GHG Numbers (0.00) 3 2 5 7" xfId="20721" xr:uid="{00000000-0005-0000-0000-000017760000}"/>
    <cellStyle name="Normal GHG Numbers (0.00) 3 2 5 8" xfId="24739" xr:uid="{00000000-0005-0000-0000-000018760000}"/>
    <cellStyle name="Normal GHG Numbers (0.00) 3 2 5 9" xfId="28743" xr:uid="{00000000-0005-0000-0000-000019760000}"/>
    <cellStyle name="Normal GHG Numbers (0.00) 3 2 6" xfId="3898" xr:uid="{00000000-0005-0000-0000-00001A760000}"/>
    <cellStyle name="Normal GHG Numbers (0.00) 3 2 6 10" xfId="40882" xr:uid="{00000000-0005-0000-0000-00001B760000}"/>
    <cellStyle name="Normal GHG Numbers (0.00) 3 2 6 2" xfId="9426" xr:uid="{00000000-0005-0000-0000-00001C760000}"/>
    <cellStyle name="Normal GHG Numbers (0.00) 3 2 6 3" xfId="13333" xr:uid="{00000000-0005-0000-0000-00001D760000}"/>
    <cellStyle name="Normal GHG Numbers (0.00) 3 2 6 4" xfId="17425" xr:uid="{00000000-0005-0000-0000-00001E760000}"/>
    <cellStyle name="Normal GHG Numbers (0.00) 3 2 6 5" xfId="21355" xr:uid="{00000000-0005-0000-0000-00001F760000}"/>
    <cellStyle name="Normal GHG Numbers (0.00) 3 2 6 6" xfId="25381" xr:uid="{00000000-0005-0000-0000-000020760000}"/>
    <cellStyle name="Normal GHG Numbers (0.00) 3 2 6 7" xfId="29370" xr:uid="{00000000-0005-0000-0000-000021760000}"/>
    <cellStyle name="Normal GHG Numbers (0.00) 3 2 6 8" xfId="33201" xr:uid="{00000000-0005-0000-0000-000022760000}"/>
    <cellStyle name="Normal GHG Numbers (0.00) 3 2 6 9" xfId="37092" xr:uid="{00000000-0005-0000-0000-000023760000}"/>
    <cellStyle name="Normal GHG Numbers (0.00) 3 2 7" xfId="5880" xr:uid="{00000000-0005-0000-0000-000024760000}"/>
    <cellStyle name="Normal GHG Numbers (0.00) 3 2 7 10" xfId="42862" xr:uid="{00000000-0005-0000-0000-000025760000}"/>
    <cellStyle name="Normal GHG Numbers (0.00) 3 2 7 2" xfId="11408" xr:uid="{00000000-0005-0000-0000-000026760000}"/>
    <cellStyle name="Normal GHG Numbers (0.00) 3 2 7 3" xfId="15313" xr:uid="{00000000-0005-0000-0000-000027760000}"/>
    <cellStyle name="Normal GHG Numbers (0.00) 3 2 7 4" xfId="19407" xr:uid="{00000000-0005-0000-0000-000028760000}"/>
    <cellStyle name="Normal GHG Numbers (0.00) 3 2 7 5" xfId="23335" xr:uid="{00000000-0005-0000-0000-000029760000}"/>
    <cellStyle name="Normal GHG Numbers (0.00) 3 2 7 6" xfId="27361" xr:uid="{00000000-0005-0000-0000-00002A760000}"/>
    <cellStyle name="Normal GHG Numbers (0.00) 3 2 7 7" xfId="31350" xr:uid="{00000000-0005-0000-0000-00002B760000}"/>
    <cellStyle name="Normal GHG Numbers (0.00) 3 2 7 8" xfId="35181" xr:uid="{00000000-0005-0000-0000-00002C760000}"/>
    <cellStyle name="Normal GHG Numbers (0.00) 3 2 7 9" xfId="39072" xr:uid="{00000000-0005-0000-0000-00002D760000}"/>
    <cellStyle name="Normal GHG Numbers (0.00) 3 2 8" xfId="7075" xr:uid="{00000000-0005-0000-0000-00002E760000}"/>
    <cellStyle name="Normal GHG Numbers (0.00) 3 2 9" xfId="7570" xr:uid="{00000000-0005-0000-0000-00002F760000}"/>
    <cellStyle name="Normal GHG Numbers (0.00) 3 3" xfId="701" xr:uid="{00000000-0005-0000-0000-000030760000}"/>
    <cellStyle name="Normal GHG Numbers (0.00) 3 3 10" xfId="7566" xr:uid="{00000000-0005-0000-0000-000031760000}"/>
    <cellStyle name="Normal GHG Numbers (0.00) 3 3 11" xfId="6956" xr:uid="{00000000-0005-0000-0000-000032760000}"/>
    <cellStyle name="Normal GHG Numbers (0.00) 3 3 12" xfId="7347" xr:uid="{00000000-0005-0000-0000-000033760000}"/>
    <cellStyle name="Normal GHG Numbers (0.00) 3 3 13" xfId="7273" xr:uid="{00000000-0005-0000-0000-000034760000}"/>
    <cellStyle name="Normal GHG Numbers (0.00) 3 3 14" xfId="7182" xr:uid="{00000000-0005-0000-0000-000035760000}"/>
    <cellStyle name="Normal GHG Numbers (0.00) 3 3 15" xfId="7326" xr:uid="{00000000-0005-0000-0000-000036760000}"/>
    <cellStyle name="Normal GHG Numbers (0.00) 3 3 16" xfId="7591" xr:uid="{00000000-0005-0000-0000-000037760000}"/>
    <cellStyle name="Normal GHG Numbers (0.00) 3 3 17" xfId="7146" xr:uid="{00000000-0005-0000-0000-000038760000}"/>
    <cellStyle name="Normal GHG Numbers (0.00) 3 3 2" xfId="702" xr:uid="{00000000-0005-0000-0000-000039760000}"/>
    <cellStyle name="Normal GHG Numbers (0.00) 3 3 2 10" xfId="7346" xr:uid="{00000000-0005-0000-0000-00003A760000}"/>
    <cellStyle name="Normal GHG Numbers (0.00) 3 3 2 11" xfId="9087" xr:uid="{00000000-0005-0000-0000-00003B760000}"/>
    <cellStyle name="Normal GHG Numbers (0.00) 3 3 2 12" xfId="7179" xr:uid="{00000000-0005-0000-0000-00003C760000}"/>
    <cellStyle name="Normal GHG Numbers (0.00) 3 3 2 13" xfId="16136" xr:uid="{00000000-0005-0000-0000-00003D760000}"/>
    <cellStyle name="Normal GHG Numbers (0.00) 3 3 2 14" xfId="7623" xr:uid="{00000000-0005-0000-0000-00003E760000}"/>
    <cellStyle name="Normal GHG Numbers (0.00) 3 3 2 15" xfId="32874" xr:uid="{00000000-0005-0000-0000-00003F760000}"/>
    <cellStyle name="Normal GHG Numbers (0.00) 3 3 2 2" xfId="703" xr:uid="{00000000-0005-0000-0000-000040760000}"/>
    <cellStyle name="Normal GHG Numbers (0.00) 3 3 2 2 10" xfId="7274" xr:uid="{00000000-0005-0000-0000-000041760000}"/>
    <cellStyle name="Normal GHG Numbers (0.00) 3 3 2 2 11" xfId="7178" xr:uid="{00000000-0005-0000-0000-000042760000}"/>
    <cellStyle name="Normal GHG Numbers (0.00) 3 3 2 2 12" xfId="25056" xr:uid="{00000000-0005-0000-0000-000043760000}"/>
    <cellStyle name="Normal GHG Numbers (0.00) 3 3 2 2 13" xfId="7590" xr:uid="{00000000-0005-0000-0000-000044760000}"/>
    <cellStyle name="Normal GHG Numbers (0.00) 3 3 2 2 14" xfId="7329" xr:uid="{00000000-0005-0000-0000-000045760000}"/>
    <cellStyle name="Normal GHG Numbers (0.00) 3 3 2 2 2" xfId="2959" xr:uid="{00000000-0005-0000-0000-000046760000}"/>
    <cellStyle name="Normal GHG Numbers (0.00) 3 3 2 2 2 10" xfId="28468" xr:uid="{00000000-0005-0000-0000-000047760000}"/>
    <cellStyle name="Normal GHG Numbers (0.00) 3 3 2 2 2 11" xfId="32291" xr:uid="{00000000-0005-0000-0000-000048760000}"/>
    <cellStyle name="Normal GHG Numbers (0.00) 3 3 2 2 2 12" xfId="36198" xr:uid="{00000000-0005-0000-0000-000049760000}"/>
    <cellStyle name="Normal GHG Numbers (0.00) 3 3 2 2 2 13" xfId="39988" xr:uid="{00000000-0005-0000-0000-00004A760000}"/>
    <cellStyle name="Normal GHG Numbers (0.00) 3 3 2 2 2 2" xfId="5260" xr:uid="{00000000-0005-0000-0000-00004B760000}"/>
    <cellStyle name="Normal GHG Numbers (0.00) 3 3 2 2 2 2 10" xfId="42244" xr:uid="{00000000-0005-0000-0000-00004C760000}"/>
    <cellStyle name="Normal GHG Numbers (0.00) 3 3 2 2 2 2 2" xfId="10788" xr:uid="{00000000-0005-0000-0000-00004D760000}"/>
    <cellStyle name="Normal GHG Numbers (0.00) 3 3 2 2 2 2 3" xfId="14695" xr:uid="{00000000-0005-0000-0000-00004E760000}"/>
    <cellStyle name="Normal GHG Numbers (0.00) 3 3 2 2 2 2 4" xfId="18787" xr:uid="{00000000-0005-0000-0000-00004F760000}"/>
    <cellStyle name="Normal GHG Numbers (0.00) 3 3 2 2 2 2 5" xfId="22717" xr:uid="{00000000-0005-0000-0000-000050760000}"/>
    <cellStyle name="Normal GHG Numbers (0.00) 3 3 2 2 2 2 6" xfId="26743" xr:uid="{00000000-0005-0000-0000-000051760000}"/>
    <cellStyle name="Normal GHG Numbers (0.00) 3 3 2 2 2 2 7" xfId="30732" xr:uid="{00000000-0005-0000-0000-000052760000}"/>
    <cellStyle name="Normal GHG Numbers (0.00) 3 3 2 2 2 2 8" xfId="34563" xr:uid="{00000000-0005-0000-0000-000053760000}"/>
    <cellStyle name="Normal GHG Numbers (0.00) 3 3 2 2 2 2 9" xfId="38454" xr:uid="{00000000-0005-0000-0000-000054760000}"/>
    <cellStyle name="Normal GHG Numbers (0.00) 3 3 2 2 2 3" xfId="4632" xr:uid="{00000000-0005-0000-0000-000055760000}"/>
    <cellStyle name="Normal GHG Numbers (0.00) 3 3 2 2 2 3 10" xfId="41616" xr:uid="{00000000-0005-0000-0000-000056760000}"/>
    <cellStyle name="Normal GHG Numbers (0.00) 3 3 2 2 2 3 2" xfId="10160" xr:uid="{00000000-0005-0000-0000-000057760000}"/>
    <cellStyle name="Normal GHG Numbers (0.00) 3 3 2 2 2 3 3" xfId="14067" xr:uid="{00000000-0005-0000-0000-000058760000}"/>
    <cellStyle name="Normal GHG Numbers (0.00) 3 3 2 2 2 3 4" xfId="18159" xr:uid="{00000000-0005-0000-0000-000059760000}"/>
    <cellStyle name="Normal GHG Numbers (0.00) 3 3 2 2 2 3 5" xfId="22089" xr:uid="{00000000-0005-0000-0000-00005A760000}"/>
    <cellStyle name="Normal GHG Numbers (0.00) 3 3 2 2 2 3 6" xfId="26115" xr:uid="{00000000-0005-0000-0000-00005B760000}"/>
    <cellStyle name="Normal GHG Numbers (0.00) 3 3 2 2 2 3 7" xfId="30104" xr:uid="{00000000-0005-0000-0000-00005C760000}"/>
    <cellStyle name="Normal GHG Numbers (0.00) 3 3 2 2 2 3 8" xfId="33935" xr:uid="{00000000-0005-0000-0000-00005D760000}"/>
    <cellStyle name="Normal GHG Numbers (0.00) 3 3 2 2 2 3 9" xfId="37826" xr:uid="{00000000-0005-0000-0000-00005E760000}"/>
    <cellStyle name="Normal GHG Numbers (0.00) 3 3 2 2 2 4" xfId="6341" xr:uid="{00000000-0005-0000-0000-00005F760000}"/>
    <cellStyle name="Normal GHG Numbers (0.00) 3 3 2 2 2 4 10" xfId="43319" xr:uid="{00000000-0005-0000-0000-000060760000}"/>
    <cellStyle name="Normal GHG Numbers (0.00) 3 3 2 2 2 4 2" xfId="11870" xr:uid="{00000000-0005-0000-0000-000061760000}"/>
    <cellStyle name="Normal GHG Numbers (0.00) 3 3 2 2 2 4 3" xfId="15774" xr:uid="{00000000-0005-0000-0000-000062760000}"/>
    <cellStyle name="Normal GHG Numbers (0.00) 3 3 2 2 2 4 4" xfId="19868" xr:uid="{00000000-0005-0000-0000-000063760000}"/>
    <cellStyle name="Normal GHG Numbers (0.00) 3 3 2 2 2 4 5" xfId="23795" xr:uid="{00000000-0005-0000-0000-000064760000}"/>
    <cellStyle name="Normal GHG Numbers (0.00) 3 3 2 2 2 4 6" xfId="27822" xr:uid="{00000000-0005-0000-0000-000065760000}"/>
    <cellStyle name="Normal GHG Numbers (0.00) 3 3 2 2 2 4 7" xfId="31807" xr:uid="{00000000-0005-0000-0000-000066760000}"/>
    <cellStyle name="Normal GHG Numbers (0.00) 3 3 2 2 2 4 8" xfId="35640" xr:uid="{00000000-0005-0000-0000-000067760000}"/>
    <cellStyle name="Normal GHG Numbers (0.00) 3 3 2 2 2 4 9" xfId="39529" xr:uid="{00000000-0005-0000-0000-000068760000}"/>
    <cellStyle name="Normal GHG Numbers (0.00) 3 3 2 2 2 5" xfId="8494" xr:uid="{00000000-0005-0000-0000-000069760000}"/>
    <cellStyle name="Normal GHG Numbers (0.00) 3 3 2 2 2 6" xfId="12410" xr:uid="{00000000-0005-0000-0000-00006A760000}"/>
    <cellStyle name="Normal GHG Numbers (0.00) 3 3 2 2 2 7" xfId="16503" xr:uid="{00000000-0005-0000-0000-00006B760000}"/>
    <cellStyle name="Normal GHG Numbers (0.00) 3 3 2 2 2 8" xfId="20446" xr:uid="{00000000-0005-0000-0000-00006C760000}"/>
    <cellStyle name="Normal GHG Numbers (0.00) 3 3 2 2 2 9" xfId="24464" xr:uid="{00000000-0005-0000-0000-00006D760000}"/>
    <cellStyle name="Normal GHG Numbers (0.00) 3 3 2 2 3" xfId="3240" xr:uid="{00000000-0005-0000-0000-00006E760000}"/>
    <cellStyle name="Normal GHG Numbers (0.00) 3 3 2 2 3 10" xfId="32572" xr:uid="{00000000-0005-0000-0000-00006F760000}"/>
    <cellStyle name="Normal GHG Numbers (0.00) 3 3 2 2 3 11" xfId="36479" xr:uid="{00000000-0005-0000-0000-000070760000}"/>
    <cellStyle name="Normal GHG Numbers (0.00) 3 3 2 2 3 12" xfId="40269" xr:uid="{00000000-0005-0000-0000-000071760000}"/>
    <cellStyle name="Normal GHG Numbers (0.00) 3 3 2 2 3 2" xfId="5541" xr:uid="{00000000-0005-0000-0000-000072760000}"/>
    <cellStyle name="Normal GHG Numbers (0.00) 3 3 2 2 3 2 10" xfId="42525" xr:uid="{00000000-0005-0000-0000-000073760000}"/>
    <cellStyle name="Normal GHG Numbers (0.00) 3 3 2 2 3 2 2" xfId="11069" xr:uid="{00000000-0005-0000-0000-000074760000}"/>
    <cellStyle name="Normal GHG Numbers (0.00) 3 3 2 2 3 2 3" xfId="14976" xr:uid="{00000000-0005-0000-0000-000075760000}"/>
    <cellStyle name="Normal GHG Numbers (0.00) 3 3 2 2 3 2 4" xfId="19068" xr:uid="{00000000-0005-0000-0000-000076760000}"/>
    <cellStyle name="Normal GHG Numbers (0.00) 3 3 2 2 3 2 5" xfId="22998" xr:uid="{00000000-0005-0000-0000-000077760000}"/>
    <cellStyle name="Normal GHG Numbers (0.00) 3 3 2 2 3 2 6" xfId="27024" xr:uid="{00000000-0005-0000-0000-000078760000}"/>
    <cellStyle name="Normal GHG Numbers (0.00) 3 3 2 2 3 2 7" xfId="31013" xr:uid="{00000000-0005-0000-0000-000079760000}"/>
    <cellStyle name="Normal GHG Numbers (0.00) 3 3 2 2 3 2 8" xfId="34844" xr:uid="{00000000-0005-0000-0000-00007A760000}"/>
    <cellStyle name="Normal GHG Numbers (0.00) 3 3 2 2 3 2 9" xfId="38735" xr:uid="{00000000-0005-0000-0000-00007B760000}"/>
    <cellStyle name="Normal GHG Numbers (0.00) 3 3 2 2 3 3" xfId="4913" xr:uid="{00000000-0005-0000-0000-00007C760000}"/>
    <cellStyle name="Normal GHG Numbers (0.00) 3 3 2 2 3 3 10" xfId="41897" xr:uid="{00000000-0005-0000-0000-00007D760000}"/>
    <cellStyle name="Normal GHG Numbers (0.00) 3 3 2 2 3 3 2" xfId="10441" xr:uid="{00000000-0005-0000-0000-00007E760000}"/>
    <cellStyle name="Normal GHG Numbers (0.00) 3 3 2 2 3 3 3" xfId="14348" xr:uid="{00000000-0005-0000-0000-00007F760000}"/>
    <cellStyle name="Normal GHG Numbers (0.00) 3 3 2 2 3 3 4" xfId="18440" xr:uid="{00000000-0005-0000-0000-000080760000}"/>
    <cellStyle name="Normal GHG Numbers (0.00) 3 3 2 2 3 3 5" xfId="22370" xr:uid="{00000000-0005-0000-0000-000081760000}"/>
    <cellStyle name="Normal GHG Numbers (0.00) 3 3 2 2 3 3 6" xfId="26396" xr:uid="{00000000-0005-0000-0000-000082760000}"/>
    <cellStyle name="Normal GHG Numbers (0.00) 3 3 2 2 3 3 7" xfId="30385" xr:uid="{00000000-0005-0000-0000-000083760000}"/>
    <cellStyle name="Normal GHG Numbers (0.00) 3 3 2 2 3 3 8" xfId="34216" xr:uid="{00000000-0005-0000-0000-000084760000}"/>
    <cellStyle name="Normal GHG Numbers (0.00) 3 3 2 2 3 3 9" xfId="38107" xr:uid="{00000000-0005-0000-0000-000085760000}"/>
    <cellStyle name="Normal GHG Numbers (0.00) 3 3 2 2 3 4" xfId="8775" xr:uid="{00000000-0005-0000-0000-000086760000}"/>
    <cellStyle name="Normal GHG Numbers (0.00) 3 3 2 2 3 5" xfId="12691" xr:uid="{00000000-0005-0000-0000-000087760000}"/>
    <cellStyle name="Normal GHG Numbers (0.00) 3 3 2 2 3 6" xfId="16784" xr:uid="{00000000-0005-0000-0000-000088760000}"/>
    <cellStyle name="Normal GHG Numbers (0.00) 3 3 2 2 3 7" xfId="20727" xr:uid="{00000000-0005-0000-0000-000089760000}"/>
    <cellStyle name="Normal GHG Numbers (0.00) 3 3 2 2 3 8" xfId="24745" xr:uid="{00000000-0005-0000-0000-00008A760000}"/>
    <cellStyle name="Normal GHG Numbers (0.00) 3 3 2 2 3 9" xfId="28749" xr:uid="{00000000-0005-0000-0000-00008B760000}"/>
    <cellStyle name="Normal GHG Numbers (0.00) 3 3 2 2 4" xfId="3904" xr:uid="{00000000-0005-0000-0000-00008C760000}"/>
    <cellStyle name="Normal GHG Numbers (0.00) 3 3 2 2 4 10" xfId="40888" xr:uid="{00000000-0005-0000-0000-00008D760000}"/>
    <cellStyle name="Normal GHG Numbers (0.00) 3 3 2 2 4 2" xfId="9432" xr:uid="{00000000-0005-0000-0000-00008E760000}"/>
    <cellStyle name="Normal GHG Numbers (0.00) 3 3 2 2 4 3" xfId="13339" xr:uid="{00000000-0005-0000-0000-00008F760000}"/>
    <cellStyle name="Normal GHG Numbers (0.00) 3 3 2 2 4 4" xfId="17431" xr:uid="{00000000-0005-0000-0000-000090760000}"/>
    <cellStyle name="Normal GHG Numbers (0.00) 3 3 2 2 4 5" xfId="21361" xr:uid="{00000000-0005-0000-0000-000091760000}"/>
    <cellStyle name="Normal GHG Numbers (0.00) 3 3 2 2 4 6" xfId="25387" xr:uid="{00000000-0005-0000-0000-000092760000}"/>
    <cellStyle name="Normal GHG Numbers (0.00) 3 3 2 2 4 7" xfId="29376" xr:uid="{00000000-0005-0000-0000-000093760000}"/>
    <cellStyle name="Normal GHG Numbers (0.00) 3 3 2 2 4 8" xfId="33207" xr:uid="{00000000-0005-0000-0000-000094760000}"/>
    <cellStyle name="Normal GHG Numbers (0.00) 3 3 2 2 4 9" xfId="37098" xr:uid="{00000000-0005-0000-0000-000095760000}"/>
    <cellStyle name="Normal GHG Numbers (0.00) 3 3 2 2 5" xfId="5886" xr:uid="{00000000-0005-0000-0000-000096760000}"/>
    <cellStyle name="Normal GHG Numbers (0.00) 3 3 2 2 5 10" xfId="42868" xr:uid="{00000000-0005-0000-0000-000097760000}"/>
    <cellStyle name="Normal GHG Numbers (0.00) 3 3 2 2 5 2" xfId="11414" xr:uid="{00000000-0005-0000-0000-000098760000}"/>
    <cellStyle name="Normal GHG Numbers (0.00) 3 3 2 2 5 3" xfId="15319" xr:uid="{00000000-0005-0000-0000-000099760000}"/>
    <cellStyle name="Normal GHG Numbers (0.00) 3 3 2 2 5 4" xfId="19413" xr:uid="{00000000-0005-0000-0000-00009A760000}"/>
    <cellStyle name="Normal GHG Numbers (0.00) 3 3 2 2 5 5" xfId="23341" xr:uid="{00000000-0005-0000-0000-00009B760000}"/>
    <cellStyle name="Normal GHG Numbers (0.00) 3 3 2 2 5 6" xfId="27367" xr:uid="{00000000-0005-0000-0000-00009C760000}"/>
    <cellStyle name="Normal GHG Numbers (0.00) 3 3 2 2 5 7" xfId="31356" xr:uid="{00000000-0005-0000-0000-00009D760000}"/>
    <cellStyle name="Normal GHG Numbers (0.00) 3 3 2 2 5 8" xfId="35187" xr:uid="{00000000-0005-0000-0000-00009E760000}"/>
    <cellStyle name="Normal GHG Numbers (0.00) 3 3 2 2 5 9" xfId="39078" xr:uid="{00000000-0005-0000-0000-00009F760000}"/>
    <cellStyle name="Normal GHG Numbers (0.00) 3 3 2 2 6" xfId="7081" xr:uid="{00000000-0005-0000-0000-0000A0760000}"/>
    <cellStyle name="Normal GHG Numbers (0.00) 3 3 2 2 7" xfId="7564" xr:uid="{00000000-0005-0000-0000-0000A1760000}"/>
    <cellStyle name="Normal GHG Numbers (0.00) 3 3 2 2 8" xfId="6958" xr:uid="{00000000-0005-0000-0000-0000A2760000}"/>
    <cellStyle name="Normal GHG Numbers (0.00) 3 3 2 2 9" xfId="13008" xr:uid="{00000000-0005-0000-0000-0000A3760000}"/>
    <cellStyle name="Normal GHG Numbers (0.00) 3 3 2 3" xfId="2958" xr:uid="{00000000-0005-0000-0000-0000A4760000}"/>
    <cellStyle name="Normal GHG Numbers (0.00) 3 3 2 3 10" xfId="28467" xr:uid="{00000000-0005-0000-0000-0000A5760000}"/>
    <cellStyle name="Normal GHG Numbers (0.00) 3 3 2 3 11" xfId="32290" xr:uid="{00000000-0005-0000-0000-0000A6760000}"/>
    <cellStyle name="Normal GHG Numbers (0.00) 3 3 2 3 12" xfId="36197" xr:uid="{00000000-0005-0000-0000-0000A7760000}"/>
    <cellStyle name="Normal GHG Numbers (0.00) 3 3 2 3 13" xfId="39987" xr:uid="{00000000-0005-0000-0000-0000A8760000}"/>
    <cellStyle name="Normal GHG Numbers (0.00) 3 3 2 3 2" xfId="5259" xr:uid="{00000000-0005-0000-0000-0000A9760000}"/>
    <cellStyle name="Normal GHG Numbers (0.00) 3 3 2 3 2 10" xfId="42243" xr:uid="{00000000-0005-0000-0000-0000AA760000}"/>
    <cellStyle name="Normal GHG Numbers (0.00) 3 3 2 3 2 2" xfId="10787" xr:uid="{00000000-0005-0000-0000-0000AB760000}"/>
    <cellStyle name="Normal GHG Numbers (0.00) 3 3 2 3 2 3" xfId="14694" xr:uid="{00000000-0005-0000-0000-0000AC760000}"/>
    <cellStyle name="Normal GHG Numbers (0.00) 3 3 2 3 2 4" xfId="18786" xr:uid="{00000000-0005-0000-0000-0000AD760000}"/>
    <cellStyle name="Normal GHG Numbers (0.00) 3 3 2 3 2 5" xfId="22716" xr:uid="{00000000-0005-0000-0000-0000AE760000}"/>
    <cellStyle name="Normal GHG Numbers (0.00) 3 3 2 3 2 6" xfId="26742" xr:uid="{00000000-0005-0000-0000-0000AF760000}"/>
    <cellStyle name="Normal GHG Numbers (0.00) 3 3 2 3 2 7" xfId="30731" xr:uid="{00000000-0005-0000-0000-0000B0760000}"/>
    <cellStyle name="Normal GHG Numbers (0.00) 3 3 2 3 2 8" xfId="34562" xr:uid="{00000000-0005-0000-0000-0000B1760000}"/>
    <cellStyle name="Normal GHG Numbers (0.00) 3 3 2 3 2 9" xfId="38453" xr:uid="{00000000-0005-0000-0000-0000B2760000}"/>
    <cellStyle name="Normal GHG Numbers (0.00) 3 3 2 3 3" xfId="4631" xr:uid="{00000000-0005-0000-0000-0000B3760000}"/>
    <cellStyle name="Normal GHG Numbers (0.00) 3 3 2 3 3 10" xfId="41615" xr:uid="{00000000-0005-0000-0000-0000B4760000}"/>
    <cellStyle name="Normal GHG Numbers (0.00) 3 3 2 3 3 2" xfId="10159" xr:uid="{00000000-0005-0000-0000-0000B5760000}"/>
    <cellStyle name="Normal GHG Numbers (0.00) 3 3 2 3 3 3" xfId="14066" xr:uid="{00000000-0005-0000-0000-0000B6760000}"/>
    <cellStyle name="Normal GHG Numbers (0.00) 3 3 2 3 3 4" xfId="18158" xr:uid="{00000000-0005-0000-0000-0000B7760000}"/>
    <cellStyle name="Normal GHG Numbers (0.00) 3 3 2 3 3 5" xfId="22088" xr:uid="{00000000-0005-0000-0000-0000B8760000}"/>
    <cellStyle name="Normal GHG Numbers (0.00) 3 3 2 3 3 6" xfId="26114" xr:uid="{00000000-0005-0000-0000-0000B9760000}"/>
    <cellStyle name="Normal GHG Numbers (0.00) 3 3 2 3 3 7" xfId="30103" xr:uid="{00000000-0005-0000-0000-0000BA760000}"/>
    <cellStyle name="Normal GHG Numbers (0.00) 3 3 2 3 3 8" xfId="33934" xr:uid="{00000000-0005-0000-0000-0000BB760000}"/>
    <cellStyle name="Normal GHG Numbers (0.00) 3 3 2 3 3 9" xfId="37825" xr:uid="{00000000-0005-0000-0000-0000BC760000}"/>
    <cellStyle name="Normal GHG Numbers (0.00) 3 3 2 3 4" xfId="6340" xr:uid="{00000000-0005-0000-0000-0000BD760000}"/>
    <cellStyle name="Normal GHG Numbers (0.00) 3 3 2 3 4 10" xfId="43318" xr:uid="{00000000-0005-0000-0000-0000BE760000}"/>
    <cellStyle name="Normal GHG Numbers (0.00) 3 3 2 3 4 2" xfId="11869" xr:uid="{00000000-0005-0000-0000-0000BF760000}"/>
    <cellStyle name="Normal GHG Numbers (0.00) 3 3 2 3 4 3" xfId="15773" xr:uid="{00000000-0005-0000-0000-0000C0760000}"/>
    <cellStyle name="Normal GHG Numbers (0.00) 3 3 2 3 4 4" xfId="19867" xr:uid="{00000000-0005-0000-0000-0000C1760000}"/>
    <cellStyle name="Normal GHG Numbers (0.00) 3 3 2 3 4 5" xfId="23794" xr:uid="{00000000-0005-0000-0000-0000C2760000}"/>
    <cellStyle name="Normal GHG Numbers (0.00) 3 3 2 3 4 6" xfId="27821" xr:uid="{00000000-0005-0000-0000-0000C3760000}"/>
    <cellStyle name="Normal GHG Numbers (0.00) 3 3 2 3 4 7" xfId="31806" xr:uid="{00000000-0005-0000-0000-0000C4760000}"/>
    <cellStyle name="Normal GHG Numbers (0.00) 3 3 2 3 4 8" xfId="35639" xr:uid="{00000000-0005-0000-0000-0000C5760000}"/>
    <cellStyle name="Normal GHG Numbers (0.00) 3 3 2 3 4 9" xfId="39528" xr:uid="{00000000-0005-0000-0000-0000C6760000}"/>
    <cellStyle name="Normal GHG Numbers (0.00) 3 3 2 3 5" xfId="8493" xr:uid="{00000000-0005-0000-0000-0000C7760000}"/>
    <cellStyle name="Normal GHG Numbers (0.00) 3 3 2 3 6" xfId="12409" xr:uid="{00000000-0005-0000-0000-0000C8760000}"/>
    <cellStyle name="Normal GHG Numbers (0.00) 3 3 2 3 7" xfId="16502" xr:uid="{00000000-0005-0000-0000-0000C9760000}"/>
    <cellStyle name="Normal GHG Numbers (0.00) 3 3 2 3 8" xfId="20445" xr:uid="{00000000-0005-0000-0000-0000CA760000}"/>
    <cellStyle name="Normal GHG Numbers (0.00) 3 3 2 3 9" xfId="24463" xr:uid="{00000000-0005-0000-0000-0000CB760000}"/>
    <cellStyle name="Normal GHG Numbers (0.00) 3 3 2 4" xfId="3239" xr:uid="{00000000-0005-0000-0000-0000CC760000}"/>
    <cellStyle name="Normal GHG Numbers (0.00) 3 3 2 4 10" xfId="32571" xr:uid="{00000000-0005-0000-0000-0000CD760000}"/>
    <cellStyle name="Normal GHG Numbers (0.00) 3 3 2 4 11" xfId="36478" xr:uid="{00000000-0005-0000-0000-0000CE760000}"/>
    <cellStyle name="Normal GHG Numbers (0.00) 3 3 2 4 12" xfId="40268" xr:uid="{00000000-0005-0000-0000-0000CF760000}"/>
    <cellStyle name="Normal GHG Numbers (0.00) 3 3 2 4 2" xfId="5540" xr:uid="{00000000-0005-0000-0000-0000D0760000}"/>
    <cellStyle name="Normal GHG Numbers (0.00) 3 3 2 4 2 10" xfId="42524" xr:uid="{00000000-0005-0000-0000-0000D1760000}"/>
    <cellStyle name="Normal GHG Numbers (0.00) 3 3 2 4 2 2" xfId="11068" xr:uid="{00000000-0005-0000-0000-0000D2760000}"/>
    <cellStyle name="Normal GHG Numbers (0.00) 3 3 2 4 2 3" xfId="14975" xr:uid="{00000000-0005-0000-0000-0000D3760000}"/>
    <cellStyle name="Normal GHG Numbers (0.00) 3 3 2 4 2 4" xfId="19067" xr:uid="{00000000-0005-0000-0000-0000D4760000}"/>
    <cellStyle name="Normal GHG Numbers (0.00) 3 3 2 4 2 5" xfId="22997" xr:uid="{00000000-0005-0000-0000-0000D5760000}"/>
    <cellStyle name="Normal GHG Numbers (0.00) 3 3 2 4 2 6" xfId="27023" xr:uid="{00000000-0005-0000-0000-0000D6760000}"/>
    <cellStyle name="Normal GHG Numbers (0.00) 3 3 2 4 2 7" xfId="31012" xr:uid="{00000000-0005-0000-0000-0000D7760000}"/>
    <cellStyle name="Normal GHG Numbers (0.00) 3 3 2 4 2 8" xfId="34843" xr:uid="{00000000-0005-0000-0000-0000D8760000}"/>
    <cellStyle name="Normal GHG Numbers (0.00) 3 3 2 4 2 9" xfId="38734" xr:uid="{00000000-0005-0000-0000-0000D9760000}"/>
    <cellStyle name="Normal GHG Numbers (0.00) 3 3 2 4 3" xfId="4912" xr:uid="{00000000-0005-0000-0000-0000DA760000}"/>
    <cellStyle name="Normal GHG Numbers (0.00) 3 3 2 4 3 10" xfId="41896" xr:uid="{00000000-0005-0000-0000-0000DB760000}"/>
    <cellStyle name="Normal GHG Numbers (0.00) 3 3 2 4 3 2" xfId="10440" xr:uid="{00000000-0005-0000-0000-0000DC760000}"/>
    <cellStyle name="Normal GHG Numbers (0.00) 3 3 2 4 3 3" xfId="14347" xr:uid="{00000000-0005-0000-0000-0000DD760000}"/>
    <cellStyle name="Normal GHG Numbers (0.00) 3 3 2 4 3 4" xfId="18439" xr:uid="{00000000-0005-0000-0000-0000DE760000}"/>
    <cellStyle name="Normal GHG Numbers (0.00) 3 3 2 4 3 5" xfId="22369" xr:uid="{00000000-0005-0000-0000-0000DF760000}"/>
    <cellStyle name="Normal GHG Numbers (0.00) 3 3 2 4 3 6" xfId="26395" xr:uid="{00000000-0005-0000-0000-0000E0760000}"/>
    <cellStyle name="Normal GHG Numbers (0.00) 3 3 2 4 3 7" xfId="30384" xr:uid="{00000000-0005-0000-0000-0000E1760000}"/>
    <cellStyle name="Normal GHG Numbers (0.00) 3 3 2 4 3 8" xfId="34215" xr:uid="{00000000-0005-0000-0000-0000E2760000}"/>
    <cellStyle name="Normal GHG Numbers (0.00) 3 3 2 4 3 9" xfId="38106" xr:uid="{00000000-0005-0000-0000-0000E3760000}"/>
    <cellStyle name="Normal GHG Numbers (0.00) 3 3 2 4 4" xfId="8774" xr:uid="{00000000-0005-0000-0000-0000E4760000}"/>
    <cellStyle name="Normal GHG Numbers (0.00) 3 3 2 4 5" xfId="12690" xr:uid="{00000000-0005-0000-0000-0000E5760000}"/>
    <cellStyle name="Normal GHG Numbers (0.00) 3 3 2 4 6" xfId="16783" xr:uid="{00000000-0005-0000-0000-0000E6760000}"/>
    <cellStyle name="Normal GHG Numbers (0.00) 3 3 2 4 7" xfId="20726" xr:uid="{00000000-0005-0000-0000-0000E7760000}"/>
    <cellStyle name="Normal GHG Numbers (0.00) 3 3 2 4 8" xfId="24744" xr:uid="{00000000-0005-0000-0000-0000E8760000}"/>
    <cellStyle name="Normal GHG Numbers (0.00) 3 3 2 4 9" xfId="28748" xr:uid="{00000000-0005-0000-0000-0000E9760000}"/>
    <cellStyle name="Normal GHG Numbers (0.00) 3 3 2 5" xfId="3903" xr:uid="{00000000-0005-0000-0000-0000EA760000}"/>
    <cellStyle name="Normal GHG Numbers (0.00) 3 3 2 5 10" xfId="40887" xr:uid="{00000000-0005-0000-0000-0000EB760000}"/>
    <cellStyle name="Normal GHG Numbers (0.00) 3 3 2 5 2" xfId="9431" xr:uid="{00000000-0005-0000-0000-0000EC760000}"/>
    <cellStyle name="Normal GHG Numbers (0.00) 3 3 2 5 3" xfId="13338" xr:uid="{00000000-0005-0000-0000-0000ED760000}"/>
    <cellStyle name="Normal GHG Numbers (0.00) 3 3 2 5 4" xfId="17430" xr:uid="{00000000-0005-0000-0000-0000EE760000}"/>
    <cellStyle name="Normal GHG Numbers (0.00) 3 3 2 5 5" xfId="21360" xr:uid="{00000000-0005-0000-0000-0000EF760000}"/>
    <cellStyle name="Normal GHG Numbers (0.00) 3 3 2 5 6" xfId="25386" xr:uid="{00000000-0005-0000-0000-0000F0760000}"/>
    <cellStyle name="Normal GHG Numbers (0.00) 3 3 2 5 7" xfId="29375" xr:uid="{00000000-0005-0000-0000-0000F1760000}"/>
    <cellStyle name="Normal GHG Numbers (0.00) 3 3 2 5 8" xfId="33206" xr:uid="{00000000-0005-0000-0000-0000F2760000}"/>
    <cellStyle name="Normal GHG Numbers (0.00) 3 3 2 5 9" xfId="37097" xr:uid="{00000000-0005-0000-0000-0000F3760000}"/>
    <cellStyle name="Normal GHG Numbers (0.00) 3 3 2 6" xfId="5885" xr:uid="{00000000-0005-0000-0000-0000F4760000}"/>
    <cellStyle name="Normal GHG Numbers (0.00) 3 3 2 6 10" xfId="42867" xr:uid="{00000000-0005-0000-0000-0000F5760000}"/>
    <cellStyle name="Normal GHG Numbers (0.00) 3 3 2 6 2" xfId="11413" xr:uid="{00000000-0005-0000-0000-0000F6760000}"/>
    <cellStyle name="Normal GHG Numbers (0.00) 3 3 2 6 3" xfId="15318" xr:uid="{00000000-0005-0000-0000-0000F7760000}"/>
    <cellStyle name="Normal GHG Numbers (0.00) 3 3 2 6 4" xfId="19412" xr:uid="{00000000-0005-0000-0000-0000F8760000}"/>
    <cellStyle name="Normal GHG Numbers (0.00) 3 3 2 6 5" xfId="23340" xr:uid="{00000000-0005-0000-0000-0000F9760000}"/>
    <cellStyle name="Normal GHG Numbers (0.00) 3 3 2 6 6" xfId="27366" xr:uid="{00000000-0005-0000-0000-0000FA760000}"/>
    <cellStyle name="Normal GHG Numbers (0.00) 3 3 2 6 7" xfId="31355" xr:uid="{00000000-0005-0000-0000-0000FB760000}"/>
    <cellStyle name="Normal GHG Numbers (0.00) 3 3 2 6 8" xfId="35186" xr:uid="{00000000-0005-0000-0000-0000FC760000}"/>
    <cellStyle name="Normal GHG Numbers (0.00) 3 3 2 6 9" xfId="39077" xr:uid="{00000000-0005-0000-0000-0000FD760000}"/>
    <cellStyle name="Normal GHG Numbers (0.00) 3 3 2 7" xfId="7080" xr:uid="{00000000-0005-0000-0000-0000FE760000}"/>
    <cellStyle name="Normal GHG Numbers (0.00) 3 3 2 8" xfId="7565" xr:uid="{00000000-0005-0000-0000-0000FF760000}"/>
    <cellStyle name="Normal GHG Numbers (0.00) 3 3 2 9" xfId="6957" xr:uid="{00000000-0005-0000-0000-000000770000}"/>
    <cellStyle name="Normal GHG Numbers (0.00) 3 3 3" xfId="704" xr:uid="{00000000-0005-0000-0000-000001770000}"/>
    <cellStyle name="Normal GHG Numbers (0.00) 3 3 3 10" xfId="7345" xr:uid="{00000000-0005-0000-0000-000002770000}"/>
    <cellStyle name="Normal GHG Numbers (0.00) 3 3 3 11" xfId="9088" xr:uid="{00000000-0005-0000-0000-000003770000}"/>
    <cellStyle name="Normal GHG Numbers (0.00) 3 3 3 12" xfId="12053" xr:uid="{00000000-0005-0000-0000-000004770000}"/>
    <cellStyle name="Normal GHG Numbers (0.00) 3 3 3 13" xfId="16138" xr:uid="{00000000-0005-0000-0000-000005770000}"/>
    <cellStyle name="Normal GHG Numbers (0.00) 3 3 3 14" xfId="7622" xr:uid="{00000000-0005-0000-0000-000006770000}"/>
    <cellStyle name="Normal GHG Numbers (0.00) 3 3 3 15" xfId="32875" xr:uid="{00000000-0005-0000-0000-000007770000}"/>
    <cellStyle name="Normal GHG Numbers (0.00) 3 3 3 2" xfId="705" xr:uid="{00000000-0005-0000-0000-000008770000}"/>
    <cellStyle name="Normal GHG Numbers (0.00) 3 3 3 2 10" xfId="7275" xr:uid="{00000000-0005-0000-0000-000009770000}"/>
    <cellStyle name="Normal GHG Numbers (0.00) 3 3 3 2 11" xfId="12054" xr:uid="{00000000-0005-0000-0000-00000A770000}"/>
    <cellStyle name="Normal GHG Numbers (0.00) 3 3 3 2 12" xfId="25057" xr:uid="{00000000-0005-0000-0000-00000B770000}"/>
    <cellStyle name="Normal GHG Numbers (0.00) 3 3 3 2 13" xfId="7589" xr:uid="{00000000-0005-0000-0000-00000C770000}"/>
    <cellStyle name="Normal GHG Numbers (0.00) 3 3 3 2 14" xfId="7330" xr:uid="{00000000-0005-0000-0000-00000D770000}"/>
    <cellStyle name="Normal GHG Numbers (0.00) 3 3 3 2 2" xfId="2961" xr:uid="{00000000-0005-0000-0000-00000E770000}"/>
    <cellStyle name="Normal GHG Numbers (0.00) 3 3 3 2 2 10" xfId="28470" xr:uid="{00000000-0005-0000-0000-00000F770000}"/>
    <cellStyle name="Normal GHG Numbers (0.00) 3 3 3 2 2 11" xfId="32293" xr:uid="{00000000-0005-0000-0000-000010770000}"/>
    <cellStyle name="Normal GHG Numbers (0.00) 3 3 3 2 2 12" xfId="36200" xr:uid="{00000000-0005-0000-0000-000011770000}"/>
    <cellStyle name="Normal GHG Numbers (0.00) 3 3 3 2 2 13" xfId="39990" xr:uid="{00000000-0005-0000-0000-000012770000}"/>
    <cellStyle name="Normal GHG Numbers (0.00) 3 3 3 2 2 2" xfId="5262" xr:uid="{00000000-0005-0000-0000-000013770000}"/>
    <cellStyle name="Normal GHG Numbers (0.00) 3 3 3 2 2 2 10" xfId="42246" xr:uid="{00000000-0005-0000-0000-000014770000}"/>
    <cellStyle name="Normal GHG Numbers (0.00) 3 3 3 2 2 2 2" xfId="10790" xr:uid="{00000000-0005-0000-0000-000015770000}"/>
    <cellStyle name="Normal GHG Numbers (0.00) 3 3 3 2 2 2 3" xfId="14697" xr:uid="{00000000-0005-0000-0000-000016770000}"/>
    <cellStyle name="Normal GHG Numbers (0.00) 3 3 3 2 2 2 4" xfId="18789" xr:uid="{00000000-0005-0000-0000-000017770000}"/>
    <cellStyle name="Normal GHG Numbers (0.00) 3 3 3 2 2 2 5" xfId="22719" xr:uid="{00000000-0005-0000-0000-000018770000}"/>
    <cellStyle name="Normal GHG Numbers (0.00) 3 3 3 2 2 2 6" xfId="26745" xr:uid="{00000000-0005-0000-0000-000019770000}"/>
    <cellStyle name="Normal GHG Numbers (0.00) 3 3 3 2 2 2 7" xfId="30734" xr:uid="{00000000-0005-0000-0000-00001A770000}"/>
    <cellStyle name="Normal GHG Numbers (0.00) 3 3 3 2 2 2 8" xfId="34565" xr:uid="{00000000-0005-0000-0000-00001B770000}"/>
    <cellStyle name="Normal GHG Numbers (0.00) 3 3 3 2 2 2 9" xfId="38456" xr:uid="{00000000-0005-0000-0000-00001C770000}"/>
    <cellStyle name="Normal GHG Numbers (0.00) 3 3 3 2 2 3" xfId="4634" xr:uid="{00000000-0005-0000-0000-00001D770000}"/>
    <cellStyle name="Normal GHG Numbers (0.00) 3 3 3 2 2 3 10" xfId="41618" xr:uid="{00000000-0005-0000-0000-00001E770000}"/>
    <cellStyle name="Normal GHG Numbers (0.00) 3 3 3 2 2 3 2" xfId="10162" xr:uid="{00000000-0005-0000-0000-00001F770000}"/>
    <cellStyle name="Normal GHG Numbers (0.00) 3 3 3 2 2 3 3" xfId="14069" xr:uid="{00000000-0005-0000-0000-000020770000}"/>
    <cellStyle name="Normal GHG Numbers (0.00) 3 3 3 2 2 3 4" xfId="18161" xr:uid="{00000000-0005-0000-0000-000021770000}"/>
    <cellStyle name="Normal GHG Numbers (0.00) 3 3 3 2 2 3 5" xfId="22091" xr:uid="{00000000-0005-0000-0000-000022770000}"/>
    <cellStyle name="Normal GHG Numbers (0.00) 3 3 3 2 2 3 6" xfId="26117" xr:uid="{00000000-0005-0000-0000-000023770000}"/>
    <cellStyle name="Normal GHG Numbers (0.00) 3 3 3 2 2 3 7" xfId="30106" xr:uid="{00000000-0005-0000-0000-000024770000}"/>
    <cellStyle name="Normal GHG Numbers (0.00) 3 3 3 2 2 3 8" xfId="33937" xr:uid="{00000000-0005-0000-0000-000025770000}"/>
    <cellStyle name="Normal GHG Numbers (0.00) 3 3 3 2 2 3 9" xfId="37828" xr:uid="{00000000-0005-0000-0000-000026770000}"/>
    <cellStyle name="Normal GHG Numbers (0.00) 3 3 3 2 2 4" xfId="6343" xr:uid="{00000000-0005-0000-0000-000027770000}"/>
    <cellStyle name="Normal GHG Numbers (0.00) 3 3 3 2 2 4 10" xfId="43321" xr:uid="{00000000-0005-0000-0000-000028770000}"/>
    <cellStyle name="Normal GHG Numbers (0.00) 3 3 3 2 2 4 2" xfId="11872" xr:uid="{00000000-0005-0000-0000-000029770000}"/>
    <cellStyle name="Normal GHG Numbers (0.00) 3 3 3 2 2 4 3" xfId="15776" xr:uid="{00000000-0005-0000-0000-00002A770000}"/>
    <cellStyle name="Normal GHG Numbers (0.00) 3 3 3 2 2 4 4" xfId="19870" xr:uid="{00000000-0005-0000-0000-00002B770000}"/>
    <cellStyle name="Normal GHG Numbers (0.00) 3 3 3 2 2 4 5" xfId="23797" xr:uid="{00000000-0005-0000-0000-00002C770000}"/>
    <cellStyle name="Normal GHG Numbers (0.00) 3 3 3 2 2 4 6" xfId="27824" xr:uid="{00000000-0005-0000-0000-00002D770000}"/>
    <cellStyle name="Normal GHG Numbers (0.00) 3 3 3 2 2 4 7" xfId="31809" xr:uid="{00000000-0005-0000-0000-00002E770000}"/>
    <cellStyle name="Normal GHG Numbers (0.00) 3 3 3 2 2 4 8" xfId="35642" xr:uid="{00000000-0005-0000-0000-00002F770000}"/>
    <cellStyle name="Normal GHG Numbers (0.00) 3 3 3 2 2 4 9" xfId="39531" xr:uid="{00000000-0005-0000-0000-000030770000}"/>
    <cellStyle name="Normal GHG Numbers (0.00) 3 3 3 2 2 5" xfId="8496" xr:uid="{00000000-0005-0000-0000-000031770000}"/>
    <cellStyle name="Normal GHG Numbers (0.00) 3 3 3 2 2 6" xfId="12412" xr:uid="{00000000-0005-0000-0000-000032770000}"/>
    <cellStyle name="Normal GHG Numbers (0.00) 3 3 3 2 2 7" xfId="16505" xr:uid="{00000000-0005-0000-0000-000033770000}"/>
    <cellStyle name="Normal GHG Numbers (0.00) 3 3 3 2 2 8" xfId="20448" xr:uid="{00000000-0005-0000-0000-000034770000}"/>
    <cellStyle name="Normal GHG Numbers (0.00) 3 3 3 2 2 9" xfId="24466" xr:uid="{00000000-0005-0000-0000-000035770000}"/>
    <cellStyle name="Normal GHG Numbers (0.00) 3 3 3 2 3" xfId="3242" xr:uid="{00000000-0005-0000-0000-000036770000}"/>
    <cellStyle name="Normal GHG Numbers (0.00) 3 3 3 2 3 10" xfId="32574" xr:uid="{00000000-0005-0000-0000-000037770000}"/>
    <cellStyle name="Normal GHG Numbers (0.00) 3 3 3 2 3 11" xfId="36481" xr:uid="{00000000-0005-0000-0000-000038770000}"/>
    <cellStyle name="Normal GHG Numbers (0.00) 3 3 3 2 3 12" xfId="40271" xr:uid="{00000000-0005-0000-0000-000039770000}"/>
    <cellStyle name="Normal GHG Numbers (0.00) 3 3 3 2 3 2" xfId="5543" xr:uid="{00000000-0005-0000-0000-00003A770000}"/>
    <cellStyle name="Normal GHG Numbers (0.00) 3 3 3 2 3 2 10" xfId="42527" xr:uid="{00000000-0005-0000-0000-00003B770000}"/>
    <cellStyle name="Normal GHG Numbers (0.00) 3 3 3 2 3 2 2" xfId="11071" xr:uid="{00000000-0005-0000-0000-00003C770000}"/>
    <cellStyle name="Normal GHG Numbers (0.00) 3 3 3 2 3 2 3" xfId="14978" xr:uid="{00000000-0005-0000-0000-00003D770000}"/>
    <cellStyle name="Normal GHG Numbers (0.00) 3 3 3 2 3 2 4" xfId="19070" xr:uid="{00000000-0005-0000-0000-00003E770000}"/>
    <cellStyle name="Normal GHG Numbers (0.00) 3 3 3 2 3 2 5" xfId="23000" xr:uid="{00000000-0005-0000-0000-00003F770000}"/>
    <cellStyle name="Normal GHG Numbers (0.00) 3 3 3 2 3 2 6" xfId="27026" xr:uid="{00000000-0005-0000-0000-000040770000}"/>
    <cellStyle name="Normal GHG Numbers (0.00) 3 3 3 2 3 2 7" xfId="31015" xr:uid="{00000000-0005-0000-0000-000041770000}"/>
    <cellStyle name="Normal GHG Numbers (0.00) 3 3 3 2 3 2 8" xfId="34846" xr:uid="{00000000-0005-0000-0000-000042770000}"/>
    <cellStyle name="Normal GHG Numbers (0.00) 3 3 3 2 3 2 9" xfId="38737" xr:uid="{00000000-0005-0000-0000-000043770000}"/>
    <cellStyle name="Normal GHG Numbers (0.00) 3 3 3 2 3 3" xfId="4915" xr:uid="{00000000-0005-0000-0000-000044770000}"/>
    <cellStyle name="Normal GHG Numbers (0.00) 3 3 3 2 3 3 10" xfId="41899" xr:uid="{00000000-0005-0000-0000-000045770000}"/>
    <cellStyle name="Normal GHG Numbers (0.00) 3 3 3 2 3 3 2" xfId="10443" xr:uid="{00000000-0005-0000-0000-000046770000}"/>
    <cellStyle name="Normal GHG Numbers (0.00) 3 3 3 2 3 3 3" xfId="14350" xr:uid="{00000000-0005-0000-0000-000047770000}"/>
    <cellStyle name="Normal GHG Numbers (0.00) 3 3 3 2 3 3 4" xfId="18442" xr:uid="{00000000-0005-0000-0000-000048770000}"/>
    <cellStyle name="Normal GHG Numbers (0.00) 3 3 3 2 3 3 5" xfId="22372" xr:uid="{00000000-0005-0000-0000-000049770000}"/>
    <cellStyle name="Normal GHG Numbers (0.00) 3 3 3 2 3 3 6" xfId="26398" xr:uid="{00000000-0005-0000-0000-00004A770000}"/>
    <cellStyle name="Normal GHG Numbers (0.00) 3 3 3 2 3 3 7" xfId="30387" xr:uid="{00000000-0005-0000-0000-00004B770000}"/>
    <cellStyle name="Normal GHG Numbers (0.00) 3 3 3 2 3 3 8" xfId="34218" xr:uid="{00000000-0005-0000-0000-00004C770000}"/>
    <cellStyle name="Normal GHG Numbers (0.00) 3 3 3 2 3 3 9" xfId="38109" xr:uid="{00000000-0005-0000-0000-00004D770000}"/>
    <cellStyle name="Normal GHG Numbers (0.00) 3 3 3 2 3 4" xfId="8777" xr:uid="{00000000-0005-0000-0000-00004E770000}"/>
    <cellStyle name="Normal GHG Numbers (0.00) 3 3 3 2 3 5" xfId="12693" xr:uid="{00000000-0005-0000-0000-00004F770000}"/>
    <cellStyle name="Normal GHG Numbers (0.00) 3 3 3 2 3 6" xfId="16786" xr:uid="{00000000-0005-0000-0000-000050770000}"/>
    <cellStyle name="Normal GHG Numbers (0.00) 3 3 3 2 3 7" xfId="20729" xr:uid="{00000000-0005-0000-0000-000051770000}"/>
    <cellStyle name="Normal GHG Numbers (0.00) 3 3 3 2 3 8" xfId="24747" xr:uid="{00000000-0005-0000-0000-000052770000}"/>
    <cellStyle name="Normal GHG Numbers (0.00) 3 3 3 2 3 9" xfId="28751" xr:uid="{00000000-0005-0000-0000-000053770000}"/>
    <cellStyle name="Normal GHG Numbers (0.00) 3 3 3 2 4" xfId="3906" xr:uid="{00000000-0005-0000-0000-000054770000}"/>
    <cellStyle name="Normal GHG Numbers (0.00) 3 3 3 2 4 10" xfId="40890" xr:uid="{00000000-0005-0000-0000-000055770000}"/>
    <cellStyle name="Normal GHG Numbers (0.00) 3 3 3 2 4 2" xfId="9434" xr:uid="{00000000-0005-0000-0000-000056770000}"/>
    <cellStyle name="Normal GHG Numbers (0.00) 3 3 3 2 4 3" xfId="13341" xr:uid="{00000000-0005-0000-0000-000057770000}"/>
    <cellStyle name="Normal GHG Numbers (0.00) 3 3 3 2 4 4" xfId="17433" xr:uid="{00000000-0005-0000-0000-000058770000}"/>
    <cellStyle name="Normal GHG Numbers (0.00) 3 3 3 2 4 5" xfId="21363" xr:uid="{00000000-0005-0000-0000-000059770000}"/>
    <cellStyle name="Normal GHG Numbers (0.00) 3 3 3 2 4 6" xfId="25389" xr:uid="{00000000-0005-0000-0000-00005A770000}"/>
    <cellStyle name="Normal GHG Numbers (0.00) 3 3 3 2 4 7" xfId="29378" xr:uid="{00000000-0005-0000-0000-00005B770000}"/>
    <cellStyle name="Normal GHG Numbers (0.00) 3 3 3 2 4 8" xfId="33209" xr:uid="{00000000-0005-0000-0000-00005C770000}"/>
    <cellStyle name="Normal GHG Numbers (0.00) 3 3 3 2 4 9" xfId="37100" xr:uid="{00000000-0005-0000-0000-00005D770000}"/>
    <cellStyle name="Normal GHG Numbers (0.00) 3 3 3 2 5" xfId="5888" xr:uid="{00000000-0005-0000-0000-00005E770000}"/>
    <cellStyle name="Normal GHG Numbers (0.00) 3 3 3 2 5 10" xfId="42870" xr:uid="{00000000-0005-0000-0000-00005F770000}"/>
    <cellStyle name="Normal GHG Numbers (0.00) 3 3 3 2 5 2" xfId="11416" xr:uid="{00000000-0005-0000-0000-000060770000}"/>
    <cellStyle name="Normal GHG Numbers (0.00) 3 3 3 2 5 3" xfId="15321" xr:uid="{00000000-0005-0000-0000-000061770000}"/>
    <cellStyle name="Normal GHG Numbers (0.00) 3 3 3 2 5 4" xfId="19415" xr:uid="{00000000-0005-0000-0000-000062770000}"/>
    <cellStyle name="Normal GHG Numbers (0.00) 3 3 3 2 5 5" xfId="23343" xr:uid="{00000000-0005-0000-0000-000063770000}"/>
    <cellStyle name="Normal GHG Numbers (0.00) 3 3 3 2 5 6" xfId="27369" xr:uid="{00000000-0005-0000-0000-000064770000}"/>
    <cellStyle name="Normal GHG Numbers (0.00) 3 3 3 2 5 7" xfId="31358" xr:uid="{00000000-0005-0000-0000-000065770000}"/>
    <cellStyle name="Normal GHG Numbers (0.00) 3 3 3 2 5 8" xfId="35189" xr:uid="{00000000-0005-0000-0000-000066770000}"/>
    <cellStyle name="Normal GHG Numbers (0.00) 3 3 3 2 5 9" xfId="39080" xr:uid="{00000000-0005-0000-0000-000067770000}"/>
    <cellStyle name="Normal GHG Numbers (0.00) 3 3 3 2 6" xfId="7083" xr:uid="{00000000-0005-0000-0000-000068770000}"/>
    <cellStyle name="Normal GHG Numbers (0.00) 3 3 3 2 7" xfId="7562" xr:uid="{00000000-0005-0000-0000-000069770000}"/>
    <cellStyle name="Normal GHG Numbers (0.00) 3 3 3 2 8" xfId="6960" xr:uid="{00000000-0005-0000-0000-00006A770000}"/>
    <cellStyle name="Normal GHG Numbers (0.00) 3 3 3 2 9" xfId="13009" xr:uid="{00000000-0005-0000-0000-00006B770000}"/>
    <cellStyle name="Normal GHG Numbers (0.00) 3 3 3 3" xfId="2960" xr:uid="{00000000-0005-0000-0000-00006C770000}"/>
    <cellStyle name="Normal GHG Numbers (0.00) 3 3 3 3 10" xfId="28469" xr:uid="{00000000-0005-0000-0000-00006D770000}"/>
    <cellStyle name="Normal GHG Numbers (0.00) 3 3 3 3 11" xfId="32292" xr:uid="{00000000-0005-0000-0000-00006E770000}"/>
    <cellStyle name="Normal GHG Numbers (0.00) 3 3 3 3 12" xfId="36199" xr:uid="{00000000-0005-0000-0000-00006F770000}"/>
    <cellStyle name="Normal GHG Numbers (0.00) 3 3 3 3 13" xfId="39989" xr:uid="{00000000-0005-0000-0000-000070770000}"/>
    <cellStyle name="Normal GHG Numbers (0.00) 3 3 3 3 2" xfId="5261" xr:uid="{00000000-0005-0000-0000-000071770000}"/>
    <cellStyle name="Normal GHG Numbers (0.00) 3 3 3 3 2 10" xfId="42245" xr:uid="{00000000-0005-0000-0000-000072770000}"/>
    <cellStyle name="Normal GHG Numbers (0.00) 3 3 3 3 2 2" xfId="10789" xr:uid="{00000000-0005-0000-0000-000073770000}"/>
    <cellStyle name="Normal GHG Numbers (0.00) 3 3 3 3 2 3" xfId="14696" xr:uid="{00000000-0005-0000-0000-000074770000}"/>
    <cellStyle name="Normal GHG Numbers (0.00) 3 3 3 3 2 4" xfId="18788" xr:uid="{00000000-0005-0000-0000-000075770000}"/>
    <cellStyle name="Normal GHG Numbers (0.00) 3 3 3 3 2 5" xfId="22718" xr:uid="{00000000-0005-0000-0000-000076770000}"/>
    <cellStyle name="Normal GHG Numbers (0.00) 3 3 3 3 2 6" xfId="26744" xr:uid="{00000000-0005-0000-0000-000077770000}"/>
    <cellStyle name="Normal GHG Numbers (0.00) 3 3 3 3 2 7" xfId="30733" xr:uid="{00000000-0005-0000-0000-000078770000}"/>
    <cellStyle name="Normal GHG Numbers (0.00) 3 3 3 3 2 8" xfId="34564" xr:uid="{00000000-0005-0000-0000-000079770000}"/>
    <cellStyle name="Normal GHG Numbers (0.00) 3 3 3 3 2 9" xfId="38455" xr:uid="{00000000-0005-0000-0000-00007A770000}"/>
    <cellStyle name="Normal GHG Numbers (0.00) 3 3 3 3 3" xfId="4633" xr:uid="{00000000-0005-0000-0000-00007B770000}"/>
    <cellStyle name="Normal GHG Numbers (0.00) 3 3 3 3 3 10" xfId="41617" xr:uid="{00000000-0005-0000-0000-00007C770000}"/>
    <cellStyle name="Normal GHG Numbers (0.00) 3 3 3 3 3 2" xfId="10161" xr:uid="{00000000-0005-0000-0000-00007D770000}"/>
    <cellStyle name="Normal GHG Numbers (0.00) 3 3 3 3 3 3" xfId="14068" xr:uid="{00000000-0005-0000-0000-00007E770000}"/>
    <cellStyle name="Normal GHG Numbers (0.00) 3 3 3 3 3 4" xfId="18160" xr:uid="{00000000-0005-0000-0000-00007F770000}"/>
    <cellStyle name="Normal GHG Numbers (0.00) 3 3 3 3 3 5" xfId="22090" xr:uid="{00000000-0005-0000-0000-000080770000}"/>
    <cellStyle name="Normal GHG Numbers (0.00) 3 3 3 3 3 6" xfId="26116" xr:uid="{00000000-0005-0000-0000-000081770000}"/>
    <cellStyle name="Normal GHG Numbers (0.00) 3 3 3 3 3 7" xfId="30105" xr:uid="{00000000-0005-0000-0000-000082770000}"/>
    <cellStyle name="Normal GHG Numbers (0.00) 3 3 3 3 3 8" xfId="33936" xr:uid="{00000000-0005-0000-0000-000083770000}"/>
    <cellStyle name="Normal GHG Numbers (0.00) 3 3 3 3 3 9" xfId="37827" xr:uid="{00000000-0005-0000-0000-000084770000}"/>
    <cellStyle name="Normal GHG Numbers (0.00) 3 3 3 3 4" xfId="6342" xr:uid="{00000000-0005-0000-0000-000085770000}"/>
    <cellStyle name="Normal GHG Numbers (0.00) 3 3 3 3 4 10" xfId="43320" xr:uid="{00000000-0005-0000-0000-000086770000}"/>
    <cellStyle name="Normal GHG Numbers (0.00) 3 3 3 3 4 2" xfId="11871" xr:uid="{00000000-0005-0000-0000-000087770000}"/>
    <cellStyle name="Normal GHG Numbers (0.00) 3 3 3 3 4 3" xfId="15775" xr:uid="{00000000-0005-0000-0000-000088770000}"/>
    <cellStyle name="Normal GHG Numbers (0.00) 3 3 3 3 4 4" xfId="19869" xr:uid="{00000000-0005-0000-0000-000089770000}"/>
    <cellStyle name="Normal GHG Numbers (0.00) 3 3 3 3 4 5" xfId="23796" xr:uid="{00000000-0005-0000-0000-00008A770000}"/>
    <cellStyle name="Normal GHG Numbers (0.00) 3 3 3 3 4 6" xfId="27823" xr:uid="{00000000-0005-0000-0000-00008B770000}"/>
    <cellStyle name="Normal GHG Numbers (0.00) 3 3 3 3 4 7" xfId="31808" xr:uid="{00000000-0005-0000-0000-00008C770000}"/>
    <cellStyle name="Normal GHG Numbers (0.00) 3 3 3 3 4 8" xfId="35641" xr:uid="{00000000-0005-0000-0000-00008D770000}"/>
    <cellStyle name="Normal GHG Numbers (0.00) 3 3 3 3 4 9" xfId="39530" xr:uid="{00000000-0005-0000-0000-00008E770000}"/>
    <cellStyle name="Normal GHG Numbers (0.00) 3 3 3 3 5" xfId="8495" xr:uid="{00000000-0005-0000-0000-00008F770000}"/>
    <cellStyle name="Normal GHG Numbers (0.00) 3 3 3 3 6" xfId="12411" xr:uid="{00000000-0005-0000-0000-000090770000}"/>
    <cellStyle name="Normal GHG Numbers (0.00) 3 3 3 3 7" xfId="16504" xr:uid="{00000000-0005-0000-0000-000091770000}"/>
    <cellStyle name="Normal GHG Numbers (0.00) 3 3 3 3 8" xfId="20447" xr:uid="{00000000-0005-0000-0000-000092770000}"/>
    <cellStyle name="Normal GHG Numbers (0.00) 3 3 3 3 9" xfId="24465" xr:uid="{00000000-0005-0000-0000-000093770000}"/>
    <cellStyle name="Normal GHG Numbers (0.00) 3 3 3 4" xfId="3241" xr:uid="{00000000-0005-0000-0000-000094770000}"/>
    <cellStyle name="Normal GHG Numbers (0.00) 3 3 3 4 10" xfId="32573" xr:uid="{00000000-0005-0000-0000-000095770000}"/>
    <cellStyle name="Normal GHG Numbers (0.00) 3 3 3 4 11" xfId="36480" xr:uid="{00000000-0005-0000-0000-000096770000}"/>
    <cellStyle name="Normal GHG Numbers (0.00) 3 3 3 4 12" xfId="40270" xr:uid="{00000000-0005-0000-0000-000097770000}"/>
    <cellStyle name="Normal GHG Numbers (0.00) 3 3 3 4 2" xfId="5542" xr:uid="{00000000-0005-0000-0000-000098770000}"/>
    <cellStyle name="Normal GHG Numbers (0.00) 3 3 3 4 2 10" xfId="42526" xr:uid="{00000000-0005-0000-0000-000099770000}"/>
    <cellStyle name="Normal GHG Numbers (0.00) 3 3 3 4 2 2" xfId="11070" xr:uid="{00000000-0005-0000-0000-00009A770000}"/>
    <cellStyle name="Normal GHG Numbers (0.00) 3 3 3 4 2 3" xfId="14977" xr:uid="{00000000-0005-0000-0000-00009B770000}"/>
    <cellStyle name="Normal GHG Numbers (0.00) 3 3 3 4 2 4" xfId="19069" xr:uid="{00000000-0005-0000-0000-00009C770000}"/>
    <cellStyle name="Normal GHG Numbers (0.00) 3 3 3 4 2 5" xfId="22999" xr:uid="{00000000-0005-0000-0000-00009D770000}"/>
    <cellStyle name="Normal GHG Numbers (0.00) 3 3 3 4 2 6" xfId="27025" xr:uid="{00000000-0005-0000-0000-00009E770000}"/>
    <cellStyle name="Normal GHG Numbers (0.00) 3 3 3 4 2 7" xfId="31014" xr:uid="{00000000-0005-0000-0000-00009F770000}"/>
    <cellStyle name="Normal GHG Numbers (0.00) 3 3 3 4 2 8" xfId="34845" xr:uid="{00000000-0005-0000-0000-0000A0770000}"/>
    <cellStyle name="Normal GHG Numbers (0.00) 3 3 3 4 2 9" xfId="38736" xr:uid="{00000000-0005-0000-0000-0000A1770000}"/>
    <cellStyle name="Normal GHG Numbers (0.00) 3 3 3 4 3" xfId="4914" xr:uid="{00000000-0005-0000-0000-0000A2770000}"/>
    <cellStyle name="Normal GHG Numbers (0.00) 3 3 3 4 3 10" xfId="41898" xr:uid="{00000000-0005-0000-0000-0000A3770000}"/>
    <cellStyle name="Normal GHG Numbers (0.00) 3 3 3 4 3 2" xfId="10442" xr:uid="{00000000-0005-0000-0000-0000A4770000}"/>
    <cellStyle name="Normal GHG Numbers (0.00) 3 3 3 4 3 3" xfId="14349" xr:uid="{00000000-0005-0000-0000-0000A5770000}"/>
    <cellStyle name="Normal GHG Numbers (0.00) 3 3 3 4 3 4" xfId="18441" xr:uid="{00000000-0005-0000-0000-0000A6770000}"/>
    <cellStyle name="Normal GHG Numbers (0.00) 3 3 3 4 3 5" xfId="22371" xr:uid="{00000000-0005-0000-0000-0000A7770000}"/>
    <cellStyle name="Normal GHG Numbers (0.00) 3 3 3 4 3 6" xfId="26397" xr:uid="{00000000-0005-0000-0000-0000A8770000}"/>
    <cellStyle name="Normal GHG Numbers (0.00) 3 3 3 4 3 7" xfId="30386" xr:uid="{00000000-0005-0000-0000-0000A9770000}"/>
    <cellStyle name="Normal GHG Numbers (0.00) 3 3 3 4 3 8" xfId="34217" xr:uid="{00000000-0005-0000-0000-0000AA770000}"/>
    <cellStyle name="Normal GHG Numbers (0.00) 3 3 3 4 3 9" xfId="38108" xr:uid="{00000000-0005-0000-0000-0000AB770000}"/>
    <cellStyle name="Normal GHG Numbers (0.00) 3 3 3 4 4" xfId="8776" xr:uid="{00000000-0005-0000-0000-0000AC770000}"/>
    <cellStyle name="Normal GHG Numbers (0.00) 3 3 3 4 5" xfId="12692" xr:uid="{00000000-0005-0000-0000-0000AD770000}"/>
    <cellStyle name="Normal GHG Numbers (0.00) 3 3 3 4 6" xfId="16785" xr:uid="{00000000-0005-0000-0000-0000AE770000}"/>
    <cellStyle name="Normal GHG Numbers (0.00) 3 3 3 4 7" xfId="20728" xr:uid="{00000000-0005-0000-0000-0000AF770000}"/>
    <cellStyle name="Normal GHG Numbers (0.00) 3 3 3 4 8" xfId="24746" xr:uid="{00000000-0005-0000-0000-0000B0770000}"/>
    <cellStyle name="Normal GHG Numbers (0.00) 3 3 3 4 9" xfId="28750" xr:uid="{00000000-0005-0000-0000-0000B1770000}"/>
    <cellStyle name="Normal GHG Numbers (0.00) 3 3 3 5" xfId="3905" xr:uid="{00000000-0005-0000-0000-0000B2770000}"/>
    <cellStyle name="Normal GHG Numbers (0.00) 3 3 3 5 10" xfId="40889" xr:uid="{00000000-0005-0000-0000-0000B3770000}"/>
    <cellStyle name="Normal GHG Numbers (0.00) 3 3 3 5 2" xfId="9433" xr:uid="{00000000-0005-0000-0000-0000B4770000}"/>
    <cellStyle name="Normal GHG Numbers (0.00) 3 3 3 5 3" xfId="13340" xr:uid="{00000000-0005-0000-0000-0000B5770000}"/>
    <cellStyle name="Normal GHG Numbers (0.00) 3 3 3 5 4" xfId="17432" xr:uid="{00000000-0005-0000-0000-0000B6770000}"/>
    <cellStyle name="Normal GHG Numbers (0.00) 3 3 3 5 5" xfId="21362" xr:uid="{00000000-0005-0000-0000-0000B7770000}"/>
    <cellStyle name="Normal GHG Numbers (0.00) 3 3 3 5 6" xfId="25388" xr:uid="{00000000-0005-0000-0000-0000B8770000}"/>
    <cellStyle name="Normal GHG Numbers (0.00) 3 3 3 5 7" xfId="29377" xr:uid="{00000000-0005-0000-0000-0000B9770000}"/>
    <cellStyle name="Normal GHG Numbers (0.00) 3 3 3 5 8" xfId="33208" xr:uid="{00000000-0005-0000-0000-0000BA770000}"/>
    <cellStyle name="Normal GHG Numbers (0.00) 3 3 3 5 9" xfId="37099" xr:uid="{00000000-0005-0000-0000-0000BB770000}"/>
    <cellStyle name="Normal GHG Numbers (0.00) 3 3 3 6" xfId="5887" xr:uid="{00000000-0005-0000-0000-0000BC770000}"/>
    <cellStyle name="Normal GHG Numbers (0.00) 3 3 3 6 10" xfId="42869" xr:uid="{00000000-0005-0000-0000-0000BD770000}"/>
    <cellStyle name="Normal GHG Numbers (0.00) 3 3 3 6 2" xfId="11415" xr:uid="{00000000-0005-0000-0000-0000BE770000}"/>
    <cellStyle name="Normal GHG Numbers (0.00) 3 3 3 6 3" xfId="15320" xr:uid="{00000000-0005-0000-0000-0000BF770000}"/>
    <cellStyle name="Normal GHG Numbers (0.00) 3 3 3 6 4" xfId="19414" xr:uid="{00000000-0005-0000-0000-0000C0770000}"/>
    <cellStyle name="Normal GHG Numbers (0.00) 3 3 3 6 5" xfId="23342" xr:uid="{00000000-0005-0000-0000-0000C1770000}"/>
    <cellStyle name="Normal GHG Numbers (0.00) 3 3 3 6 6" xfId="27368" xr:uid="{00000000-0005-0000-0000-0000C2770000}"/>
    <cellStyle name="Normal GHG Numbers (0.00) 3 3 3 6 7" xfId="31357" xr:uid="{00000000-0005-0000-0000-0000C3770000}"/>
    <cellStyle name="Normal GHG Numbers (0.00) 3 3 3 6 8" xfId="35188" xr:uid="{00000000-0005-0000-0000-0000C4770000}"/>
    <cellStyle name="Normal GHG Numbers (0.00) 3 3 3 6 9" xfId="39079" xr:uid="{00000000-0005-0000-0000-0000C5770000}"/>
    <cellStyle name="Normal GHG Numbers (0.00) 3 3 3 7" xfId="7082" xr:uid="{00000000-0005-0000-0000-0000C6770000}"/>
    <cellStyle name="Normal GHG Numbers (0.00) 3 3 3 8" xfId="7563" xr:uid="{00000000-0005-0000-0000-0000C7770000}"/>
    <cellStyle name="Normal GHG Numbers (0.00) 3 3 3 9" xfId="6959" xr:uid="{00000000-0005-0000-0000-0000C8770000}"/>
    <cellStyle name="Normal GHG Numbers (0.00) 3 3 4" xfId="706" xr:uid="{00000000-0005-0000-0000-0000C9770000}"/>
    <cellStyle name="Normal GHG Numbers (0.00) 3 3 4 10" xfId="7344" xr:uid="{00000000-0005-0000-0000-0000CA770000}"/>
    <cellStyle name="Normal GHG Numbers (0.00) 3 3 4 11" xfId="9089" xr:uid="{00000000-0005-0000-0000-0000CB770000}"/>
    <cellStyle name="Normal GHG Numbers (0.00) 3 3 4 12" xfId="7607" xr:uid="{00000000-0005-0000-0000-0000CC770000}"/>
    <cellStyle name="Normal GHG Numbers (0.00) 3 3 4 13" xfId="16140" xr:uid="{00000000-0005-0000-0000-0000CD770000}"/>
    <cellStyle name="Normal GHG Numbers (0.00) 3 3 4 14" xfId="7530" xr:uid="{00000000-0005-0000-0000-0000CE770000}"/>
    <cellStyle name="Normal GHG Numbers (0.00) 3 3 4 15" xfId="7331" xr:uid="{00000000-0005-0000-0000-0000CF770000}"/>
    <cellStyle name="Normal GHG Numbers (0.00) 3 3 4 2" xfId="707" xr:uid="{00000000-0005-0000-0000-0000D0770000}"/>
    <cellStyle name="Normal GHG Numbers (0.00) 3 3 4 2 10" xfId="7276" xr:uid="{00000000-0005-0000-0000-0000D1770000}"/>
    <cellStyle name="Normal GHG Numbers (0.00) 3 3 4 2 11" xfId="7575" xr:uid="{00000000-0005-0000-0000-0000D2770000}"/>
    <cellStyle name="Normal GHG Numbers (0.00) 3 3 4 2 12" xfId="25058" xr:uid="{00000000-0005-0000-0000-0000D3770000}"/>
    <cellStyle name="Normal GHG Numbers (0.00) 3 3 4 2 13" xfId="7621" xr:uid="{00000000-0005-0000-0000-0000D4770000}"/>
    <cellStyle name="Normal GHG Numbers (0.00) 3 3 4 2 14" xfId="32877" xr:uid="{00000000-0005-0000-0000-0000D5770000}"/>
    <cellStyle name="Normal GHG Numbers (0.00) 3 3 4 2 2" xfId="2963" xr:uid="{00000000-0005-0000-0000-0000D6770000}"/>
    <cellStyle name="Normal GHG Numbers (0.00) 3 3 4 2 2 10" xfId="28472" xr:uid="{00000000-0005-0000-0000-0000D7770000}"/>
    <cellStyle name="Normal GHG Numbers (0.00) 3 3 4 2 2 11" xfId="32295" xr:uid="{00000000-0005-0000-0000-0000D8770000}"/>
    <cellStyle name="Normal GHG Numbers (0.00) 3 3 4 2 2 12" xfId="36202" xr:uid="{00000000-0005-0000-0000-0000D9770000}"/>
    <cellStyle name="Normal GHG Numbers (0.00) 3 3 4 2 2 13" xfId="39992" xr:uid="{00000000-0005-0000-0000-0000DA770000}"/>
    <cellStyle name="Normal GHG Numbers (0.00) 3 3 4 2 2 2" xfId="5264" xr:uid="{00000000-0005-0000-0000-0000DB770000}"/>
    <cellStyle name="Normal GHG Numbers (0.00) 3 3 4 2 2 2 10" xfId="42248" xr:uid="{00000000-0005-0000-0000-0000DC770000}"/>
    <cellStyle name="Normal GHG Numbers (0.00) 3 3 4 2 2 2 2" xfId="10792" xr:uid="{00000000-0005-0000-0000-0000DD770000}"/>
    <cellStyle name="Normal GHG Numbers (0.00) 3 3 4 2 2 2 3" xfId="14699" xr:uid="{00000000-0005-0000-0000-0000DE770000}"/>
    <cellStyle name="Normal GHG Numbers (0.00) 3 3 4 2 2 2 4" xfId="18791" xr:uid="{00000000-0005-0000-0000-0000DF770000}"/>
    <cellStyle name="Normal GHG Numbers (0.00) 3 3 4 2 2 2 5" xfId="22721" xr:uid="{00000000-0005-0000-0000-0000E0770000}"/>
    <cellStyle name="Normal GHG Numbers (0.00) 3 3 4 2 2 2 6" xfId="26747" xr:uid="{00000000-0005-0000-0000-0000E1770000}"/>
    <cellStyle name="Normal GHG Numbers (0.00) 3 3 4 2 2 2 7" xfId="30736" xr:uid="{00000000-0005-0000-0000-0000E2770000}"/>
    <cellStyle name="Normal GHG Numbers (0.00) 3 3 4 2 2 2 8" xfId="34567" xr:uid="{00000000-0005-0000-0000-0000E3770000}"/>
    <cellStyle name="Normal GHG Numbers (0.00) 3 3 4 2 2 2 9" xfId="38458" xr:uid="{00000000-0005-0000-0000-0000E4770000}"/>
    <cellStyle name="Normal GHG Numbers (0.00) 3 3 4 2 2 3" xfId="4636" xr:uid="{00000000-0005-0000-0000-0000E5770000}"/>
    <cellStyle name="Normal GHG Numbers (0.00) 3 3 4 2 2 3 10" xfId="41620" xr:uid="{00000000-0005-0000-0000-0000E6770000}"/>
    <cellStyle name="Normal GHG Numbers (0.00) 3 3 4 2 2 3 2" xfId="10164" xr:uid="{00000000-0005-0000-0000-0000E7770000}"/>
    <cellStyle name="Normal GHG Numbers (0.00) 3 3 4 2 2 3 3" xfId="14071" xr:uid="{00000000-0005-0000-0000-0000E8770000}"/>
    <cellStyle name="Normal GHG Numbers (0.00) 3 3 4 2 2 3 4" xfId="18163" xr:uid="{00000000-0005-0000-0000-0000E9770000}"/>
    <cellStyle name="Normal GHG Numbers (0.00) 3 3 4 2 2 3 5" xfId="22093" xr:uid="{00000000-0005-0000-0000-0000EA770000}"/>
    <cellStyle name="Normal GHG Numbers (0.00) 3 3 4 2 2 3 6" xfId="26119" xr:uid="{00000000-0005-0000-0000-0000EB770000}"/>
    <cellStyle name="Normal GHG Numbers (0.00) 3 3 4 2 2 3 7" xfId="30108" xr:uid="{00000000-0005-0000-0000-0000EC770000}"/>
    <cellStyle name="Normal GHG Numbers (0.00) 3 3 4 2 2 3 8" xfId="33939" xr:uid="{00000000-0005-0000-0000-0000ED770000}"/>
    <cellStyle name="Normal GHG Numbers (0.00) 3 3 4 2 2 3 9" xfId="37830" xr:uid="{00000000-0005-0000-0000-0000EE770000}"/>
    <cellStyle name="Normal GHG Numbers (0.00) 3 3 4 2 2 4" xfId="6345" xr:uid="{00000000-0005-0000-0000-0000EF770000}"/>
    <cellStyle name="Normal GHG Numbers (0.00) 3 3 4 2 2 4 10" xfId="43323" xr:uid="{00000000-0005-0000-0000-0000F0770000}"/>
    <cellStyle name="Normal GHG Numbers (0.00) 3 3 4 2 2 4 2" xfId="11874" xr:uid="{00000000-0005-0000-0000-0000F1770000}"/>
    <cellStyle name="Normal GHG Numbers (0.00) 3 3 4 2 2 4 3" xfId="15778" xr:uid="{00000000-0005-0000-0000-0000F2770000}"/>
    <cellStyle name="Normal GHG Numbers (0.00) 3 3 4 2 2 4 4" xfId="19872" xr:uid="{00000000-0005-0000-0000-0000F3770000}"/>
    <cellStyle name="Normal GHG Numbers (0.00) 3 3 4 2 2 4 5" xfId="23799" xr:uid="{00000000-0005-0000-0000-0000F4770000}"/>
    <cellStyle name="Normal GHG Numbers (0.00) 3 3 4 2 2 4 6" xfId="27826" xr:uid="{00000000-0005-0000-0000-0000F5770000}"/>
    <cellStyle name="Normal GHG Numbers (0.00) 3 3 4 2 2 4 7" xfId="31811" xr:uid="{00000000-0005-0000-0000-0000F6770000}"/>
    <cellStyle name="Normal GHG Numbers (0.00) 3 3 4 2 2 4 8" xfId="35644" xr:uid="{00000000-0005-0000-0000-0000F7770000}"/>
    <cellStyle name="Normal GHG Numbers (0.00) 3 3 4 2 2 4 9" xfId="39533" xr:uid="{00000000-0005-0000-0000-0000F8770000}"/>
    <cellStyle name="Normal GHG Numbers (0.00) 3 3 4 2 2 5" xfId="8498" xr:uid="{00000000-0005-0000-0000-0000F9770000}"/>
    <cellStyle name="Normal GHG Numbers (0.00) 3 3 4 2 2 6" xfId="12414" xr:uid="{00000000-0005-0000-0000-0000FA770000}"/>
    <cellStyle name="Normal GHG Numbers (0.00) 3 3 4 2 2 7" xfId="16507" xr:uid="{00000000-0005-0000-0000-0000FB770000}"/>
    <cellStyle name="Normal GHG Numbers (0.00) 3 3 4 2 2 8" xfId="20450" xr:uid="{00000000-0005-0000-0000-0000FC770000}"/>
    <cellStyle name="Normal GHG Numbers (0.00) 3 3 4 2 2 9" xfId="24468" xr:uid="{00000000-0005-0000-0000-0000FD770000}"/>
    <cellStyle name="Normal GHG Numbers (0.00) 3 3 4 2 3" xfId="3244" xr:uid="{00000000-0005-0000-0000-0000FE770000}"/>
    <cellStyle name="Normal GHG Numbers (0.00) 3 3 4 2 3 10" xfId="32576" xr:uid="{00000000-0005-0000-0000-0000FF770000}"/>
    <cellStyle name="Normal GHG Numbers (0.00) 3 3 4 2 3 11" xfId="36483" xr:uid="{00000000-0005-0000-0000-000000780000}"/>
    <cellStyle name="Normal GHG Numbers (0.00) 3 3 4 2 3 12" xfId="40273" xr:uid="{00000000-0005-0000-0000-000001780000}"/>
    <cellStyle name="Normal GHG Numbers (0.00) 3 3 4 2 3 2" xfId="5545" xr:uid="{00000000-0005-0000-0000-000002780000}"/>
    <cellStyle name="Normal GHG Numbers (0.00) 3 3 4 2 3 2 10" xfId="42529" xr:uid="{00000000-0005-0000-0000-000003780000}"/>
    <cellStyle name="Normal GHG Numbers (0.00) 3 3 4 2 3 2 2" xfId="11073" xr:uid="{00000000-0005-0000-0000-000004780000}"/>
    <cellStyle name="Normal GHG Numbers (0.00) 3 3 4 2 3 2 3" xfId="14980" xr:uid="{00000000-0005-0000-0000-000005780000}"/>
    <cellStyle name="Normal GHG Numbers (0.00) 3 3 4 2 3 2 4" xfId="19072" xr:uid="{00000000-0005-0000-0000-000006780000}"/>
    <cellStyle name="Normal GHG Numbers (0.00) 3 3 4 2 3 2 5" xfId="23002" xr:uid="{00000000-0005-0000-0000-000007780000}"/>
    <cellStyle name="Normal GHG Numbers (0.00) 3 3 4 2 3 2 6" xfId="27028" xr:uid="{00000000-0005-0000-0000-000008780000}"/>
    <cellStyle name="Normal GHG Numbers (0.00) 3 3 4 2 3 2 7" xfId="31017" xr:uid="{00000000-0005-0000-0000-000009780000}"/>
    <cellStyle name="Normal GHG Numbers (0.00) 3 3 4 2 3 2 8" xfId="34848" xr:uid="{00000000-0005-0000-0000-00000A780000}"/>
    <cellStyle name="Normal GHG Numbers (0.00) 3 3 4 2 3 2 9" xfId="38739" xr:uid="{00000000-0005-0000-0000-00000B780000}"/>
    <cellStyle name="Normal GHG Numbers (0.00) 3 3 4 2 3 3" xfId="4917" xr:uid="{00000000-0005-0000-0000-00000C780000}"/>
    <cellStyle name="Normal GHG Numbers (0.00) 3 3 4 2 3 3 10" xfId="41901" xr:uid="{00000000-0005-0000-0000-00000D780000}"/>
    <cellStyle name="Normal GHG Numbers (0.00) 3 3 4 2 3 3 2" xfId="10445" xr:uid="{00000000-0005-0000-0000-00000E780000}"/>
    <cellStyle name="Normal GHG Numbers (0.00) 3 3 4 2 3 3 3" xfId="14352" xr:uid="{00000000-0005-0000-0000-00000F780000}"/>
    <cellStyle name="Normal GHG Numbers (0.00) 3 3 4 2 3 3 4" xfId="18444" xr:uid="{00000000-0005-0000-0000-000010780000}"/>
    <cellStyle name="Normal GHG Numbers (0.00) 3 3 4 2 3 3 5" xfId="22374" xr:uid="{00000000-0005-0000-0000-000011780000}"/>
    <cellStyle name="Normal GHG Numbers (0.00) 3 3 4 2 3 3 6" xfId="26400" xr:uid="{00000000-0005-0000-0000-000012780000}"/>
    <cellStyle name="Normal GHG Numbers (0.00) 3 3 4 2 3 3 7" xfId="30389" xr:uid="{00000000-0005-0000-0000-000013780000}"/>
    <cellStyle name="Normal GHG Numbers (0.00) 3 3 4 2 3 3 8" xfId="34220" xr:uid="{00000000-0005-0000-0000-000014780000}"/>
    <cellStyle name="Normal GHG Numbers (0.00) 3 3 4 2 3 3 9" xfId="38111" xr:uid="{00000000-0005-0000-0000-000015780000}"/>
    <cellStyle name="Normal GHG Numbers (0.00) 3 3 4 2 3 4" xfId="8779" xr:uid="{00000000-0005-0000-0000-000016780000}"/>
    <cellStyle name="Normal GHG Numbers (0.00) 3 3 4 2 3 5" xfId="12695" xr:uid="{00000000-0005-0000-0000-000017780000}"/>
    <cellStyle name="Normal GHG Numbers (0.00) 3 3 4 2 3 6" xfId="16788" xr:uid="{00000000-0005-0000-0000-000018780000}"/>
    <cellStyle name="Normal GHG Numbers (0.00) 3 3 4 2 3 7" xfId="20731" xr:uid="{00000000-0005-0000-0000-000019780000}"/>
    <cellStyle name="Normal GHG Numbers (0.00) 3 3 4 2 3 8" xfId="24749" xr:uid="{00000000-0005-0000-0000-00001A780000}"/>
    <cellStyle name="Normal GHG Numbers (0.00) 3 3 4 2 3 9" xfId="28753" xr:uid="{00000000-0005-0000-0000-00001B780000}"/>
    <cellStyle name="Normal GHG Numbers (0.00) 3 3 4 2 4" xfId="3908" xr:uid="{00000000-0005-0000-0000-00001C780000}"/>
    <cellStyle name="Normal GHG Numbers (0.00) 3 3 4 2 4 10" xfId="40892" xr:uid="{00000000-0005-0000-0000-00001D780000}"/>
    <cellStyle name="Normal GHG Numbers (0.00) 3 3 4 2 4 2" xfId="9436" xr:uid="{00000000-0005-0000-0000-00001E780000}"/>
    <cellStyle name="Normal GHG Numbers (0.00) 3 3 4 2 4 3" xfId="13343" xr:uid="{00000000-0005-0000-0000-00001F780000}"/>
    <cellStyle name="Normal GHG Numbers (0.00) 3 3 4 2 4 4" xfId="17435" xr:uid="{00000000-0005-0000-0000-000020780000}"/>
    <cellStyle name="Normal GHG Numbers (0.00) 3 3 4 2 4 5" xfId="21365" xr:uid="{00000000-0005-0000-0000-000021780000}"/>
    <cellStyle name="Normal GHG Numbers (0.00) 3 3 4 2 4 6" xfId="25391" xr:uid="{00000000-0005-0000-0000-000022780000}"/>
    <cellStyle name="Normal GHG Numbers (0.00) 3 3 4 2 4 7" xfId="29380" xr:uid="{00000000-0005-0000-0000-000023780000}"/>
    <cellStyle name="Normal GHG Numbers (0.00) 3 3 4 2 4 8" xfId="33211" xr:uid="{00000000-0005-0000-0000-000024780000}"/>
    <cellStyle name="Normal GHG Numbers (0.00) 3 3 4 2 4 9" xfId="37102" xr:uid="{00000000-0005-0000-0000-000025780000}"/>
    <cellStyle name="Normal GHG Numbers (0.00) 3 3 4 2 5" xfId="5890" xr:uid="{00000000-0005-0000-0000-000026780000}"/>
    <cellStyle name="Normal GHG Numbers (0.00) 3 3 4 2 5 10" xfId="42872" xr:uid="{00000000-0005-0000-0000-000027780000}"/>
    <cellStyle name="Normal GHG Numbers (0.00) 3 3 4 2 5 2" xfId="11418" xr:uid="{00000000-0005-0000-0000-000028780000}"/>
    <cellStyle name="Normal GHG Numbers (0.00) 3 3 4 2 5 3" xfId="15323" xr:uid="{00000000-0005-0000-0000-000029780000}"/>
    <cellStyle name="Normal GHG Numbers (0.00) 3 3 4 2 5 4" xfId="19417" xr:uid="{00000000-0005-0000-0000-00002A780000}"/>
    <cellStyle name="Normal GHG Numbers (0.00) 3 3 4 2 5 5" xfId="23345" xr:uid="{00000000-0005-0000-0000-00002B780000}"/>
    <cellStyle name="Normal GHG Numbers (0.00) 3 3 4 2 5 6" xfId="27371" xr:uid="{00000000-0005-0000-0000-00002C780000}"/>
    <cellStyle name="Normal GHG Numbers (0.00) 3 3 4 2 5 7" xfId="31360" xr:uid="{00000000-0005-0000-0000-00002D780000}"/>
    <cellStyle name="Normal GHG Numbers (0.00) 3 3 4 2 5 8" xfId="35191" xr:uid="{00000000-0005-0000-0000-00002E780000}"/>
    <cellStyle name="Normal GHG Numbers (0.00) 3 3 4 2 5 9" xfId="39082" xr:uid="{00000000-0005-0000-0000-00002F780000}"/>
    <cellStyle name="Normal GHG Numbers (0.00) 3 3 4 2 6" xfId="7085" xr:uid="{00000000-0005-0000-0000-000030780000}"/>
    <cellStyle name="Normal GHG Numbers (0.00) 3 3 4 2 7" xfId="7560" xr:uid="{00000000-0005-0000-0000-000031780000}"/>
    <cellStyle name="Normal GHG Numbers (0.00) 3 3 4 2 8" xfId="6962" xr:uid="{00000000-0005-0000-0000-000032780000}"/>
    <cellStyle name="Normal GHG Numbers (0.00) 3 3 4 2 9" xfId="13010" xr:uid="{00000000-0005-0000-0000-000033780000}"/>
    <cellStyle name="Normal GHG Numbers (0.00) 3 3 4 3" xfId="2962" xr:uid="{00000000-0005-0000-0000-000034780000}"/>
    <cellStyle name="Normal GHG Numbers (0.00) 3 3 4 3 10" xfId="28471" xr:uid="{00000000-0005-0000-0000-000035780000}"/>
    <cellStyle name="Normal GHG Numbers (0.00) 3 3 4 3 11" xfId="32294" xr:uid="{00000000-0005-0000-0000-000036780000}"/>
    <cellStyle name="Normal GHG Numbers (0.00) 3 3 4 3 12" xfId="36201" xr:uid="{00000000-0005-0000-0000-000037780000}"/>
    <cellStyle name="Normal GHG Numbers (0.00) 3 3 4 3 13" xfId="39991" xr:uid="{00000000-0005-0000-0000-000038780000}"/>
    <cellStyle name="Normal GHG Numbers (0.00) 3 3 4 3 2" xfId="5263" xr:uid="{00000000-0005-0000-0000-000039780000}"/>
    <cellStyle name="Normal GHG Numbers (0.00) 3 3 4 3 2 10" xfId="42247" xr:uid="{00000000-0005-0000-0000-00003A780000}"/>
    <cellStyle name="Normal GHG Numbers (0.00) 3 3 4 3 2 2" xfId="10791" xr:uid="{00000000-0005-0000-0000-00003B780000}"/>
    <cellStyle name="Normal GHG Numbers (0.00) 3 3 4 3 2 3" xfId="14698" xr:uid="{00000000-0005-0000-0000-00003C780000}"/>
    <cellStyle name="Normal GHG Numbers (0.00) 3 3 4 3 2 4" xfId="18790" xr:uid="{00000000-0005-0000-0000-00003D780000}"/>
    <cellStyle name="Normal GHG Numbers (0.00) 3 3 4 3 2 5" xfId="22720" xr:uid="{00000000-0005-0000-0000-00003E780000}"/>
    <cellStyle name="Normal GHG Numbers (0.00) 3 3 4 3 2 6" xfId="26746" xr:uid="{00000000-0005-0000-0000-00003F780000}"/>
    <cellStyle name="Normal GHG Numbers (0.00) 3 3 4 3 2 7" xfId="30735" xr:uid="{00000000-0005-0000-0000-000040780000}"/>
    <cellStyle name="Normal GHG Numbers (0.00) 3 3 4 3 2 8" xfId="34566" xr:uid="{00000000-0005-0000-0000-000041780000}"/>
    <cellStyle name="Normal GHG Numbers (0.00) 3 3 4 3 2 9" xfId="38457" xr:uid="{00000000-0005-0000-0000-000042780000}"/>
    <cellStyle name="Normal GHG Numbers (0.00) 3 3 4 3 3" xfId="4635" xr:uid="{00000000-0005-0000-0000-000043780000}"/>
    <cellStyle name="Normal GHG Numbers (0.00) 3 3 4 3 3 10" xfId="41619" xr:uid="{00000000-0005-0000-0000-000044780000}"/>
    <cellStyle name="Normal GHG Numbers (0.00) 3 3 4 3 3 2" xfId="10163" xr:uid="{00000000-0005-0000-0000-000045780000}"/>
    <cellStyle name="Normal GHG Numbers (0.00) 3 3 4 3 3 3" xfId="14070" xr:uid="{00000000-0005-0000-0000-000046780000}"/>
    <cellStyle name="Normal GHG Numbers (0.00) 3 3 4 3 3 4" xfId="18162" xr:uid="{00000000-0005-0000-0000-000047780000}"/>
    <cellStyle name="Normal GHG Numbers (0.00) 3 3 4 3 3 5" xfId="22092" xr:uid="{00000000-0005-0000-0000-000048780000}"/>
    <cellStyle name="Normal GHG Numbers (0.00) 3 3 4 3 3 6" xfId="26118" xr:uid="{00000000-0005-0000-0000-000049780000}"/>
    <cellStyle name="Normal GHG Numbers (0.00) 3 3 4 3 3 7" xfId="30107" xr:uid="{00000000-0005-0000-0000-00004A780000}"/>
    <cellStyle name="Normal GHG Numbers (0.00) 3 3 4 3 3 8" xfId="33938" xr:uid="{00000000-0005-0000-0000-00004B780000}"/>
    <cellStyle name="Normal GHG Numbers (0.00) 3 3 4 3 3 9" xfId="37829" xr:uid="{00000000-0005-0000-0000-00004C780000}"/>
    <cellStyle name="Normal GHG Numbers (0.00) 3 3 4 3 4" xfId="6344" xr:uid="{00000000-0005-0000-0000-00004D780000}"/>
    <cellStyle name="Normal GHG Numbers (0.00) 3 3 4 3 4 10" xfId="43322" xr:uid="{00000000-0005-0000-0000-00004E780000}"/>
    <cellStyle name="Normal GHG Numbers (0.00) 3 3 4 3 4 2" xfId="11873" xr:uid="{00000000-0005-0000-0000-00004F780000}"/>
    <cellStyle name="Normal GHG Numbers (0.00) 3 3 4 3 4 3" xfId="15777" xr:uid="{00000000-0005-0000-0000-000050780000}"/>
    <cellStyle name="Normal GHG Numbers (0.00) 3 3 4 3 4 4" xfId="19871" xr:uid="{00000000-0005-0000-0000-000051780000}"/>
    <cellStyle name="Normal GHG Numbers (0.00) 3 3 4 3 4 5" xfId="23798" xr:uid="{00000000-0005-0000-0000-000052780000}"/>
    <cellStyle name="Normal GHG Numbers (0.00) 3 3 4 3 4 6" xfId="27825" xr:uid="{00000000-0005-0000-0000-000053780000}"/>
    <cellStyle name="Normal GHG Numbers (0.00) 3 3 4 3 4 7" xfId="31810" xr:uid="{00000000-0005-0000-0000-000054780000}"/>
    <cellStyle name="Normal GHG Numbers (0.00) 3 3 4 3 4 8" xfId="35643" xr:uid="{00000000-0005-0000-0000-000055780000}"/>
    <cellStyle name="Normal GHG Numbers (0.00) 3 3 4 3 4 9" xfId="39532" xr:uid="{00000000-0005-0000-0000-000056780000}"/>
    <cellStyle name="Normal GHG Numbers (0.00) 3 3 4 3 5" xfId="8497" xr:uid="{00000000-0005-0000-0000-000057780000}"/>
    <cellStyle name="Normal GHG Numbers (0.00) 3 3 4 3 6" xfId="12413" xr:uid="{00000000-0005-0000-0000-000058780000}"/>
    <cellStyle name="Normal GHG Numbers (0.00) 3 3 4 3 7" xfId="16506" xr:uid="{00000000-0005-0000-0000-000059780000}"/>
    <cellStyle name="Normal GHG Numbers (0.00) 3 3 4 3 8" xfId="20449" xr:uid="{00000000-0005-0000-0000-00005A780000}"/>
    <cellStyle name="Normal GHG Numbers (0.00) 3 3 4 3 9" xfId="24467" xr:uid="{00000000-0005-0000-0000-00005B780000}"/>
    <cellStyle name="Normal GHG Numbers (0.00) 3 3 4 4" xfId="3243" xr:uid="{00000000-0005-0000-0000-00005C780000}"/>
    <cellStyle name="Normal GHG Numbers (0.00) 3 3 4 4 10" xfId="32575" xr:uid="{00000000-0005-0000-0000-00005D780000}"/>
    <cellStyle name="Normal GHG Numbers (0.00) 3 3 4 4 11" xfId="36482" xr:uid="{00000000-0005-0000-0000-00005E780000}"/>
    <cellStyle name="Normal GHG Numbers (0.00) 3 3 4 4 12" xfId="40272" xr:uid="{00000000-0005-0000-0000-00005F780000}"/>
    <cellStyle name="Normal GHG Numbers (0.00) 3 3 4 4 2" xfId="5544" xr:uid="{00000000-0005-0000-0000-000060780000}"/>
    <cellStyle name="Normal GHG Numbers (0.00) 3 3 4 4 2 10" xfId="42528" xr:uid="{00000000-0005-0000-0000-000061780000}"/>
    <cellStyle name="Normal GHG Numbers (0.00) 3 3 4 4 2 2" xfId="11072" xr:uid="{00000000-0005-0000-0000-000062780000}"/>
    <cellStyle name="Normal GHG Numbers (0.00) 3 3 4 4 2 3" xfId="14979" xr:uid="{00000000-0005-0000-0000-000063780000}"/>
    <cellStyle name="Normal GHG Numbers (0.00) 3 3 4 4 2 4" xfId="19071" xr:uid="{00000000-0005-0000-0000-000064780000}"/>
    <cellStyle name="Normal GHG Numbers (0.00) 3 3 4 4 2 5" xfId="23001" xr:uid="{00000000-0005-0000-0000-000065780000}"/>
    <cellStyle name="Normal GHG Numbers (0.00) 3 3 4 4 2 6" xfId="27027" xr:uid="{00000000-0005-0000-0000-000066780000}"/>
    <cellStyle name="Normal GHG Numbers (0.00) 3 3 4 4 2 7" xfId="31016" xr:uid="{00000000-0005-0000-0000-000067780000}"/>
    <cellStyle name="Normal GHG Numbers (0.00) 3 3 4 4 2 8" xfId="34847" xr:uid="{00000000-0005-0000-0000-000068780000}"/>
    <cellStyle name="Normal GHG Numbers (0.00) 3 3 4 4 2 9" xfId="38738" xr:uid="{00000000-0005-0000-0000-000069780000}"/>
    <cellStyle name="Normal GHG Numbers (0.00) 3 3 4 4 3" xfId="4916" xr:uid="{00000000-0005-0000-0000-00006A780000}"/>
    <cellStyle name="Normal GHG Numbers (0.00) 3 3 4 4 3 10" xfId="41900" xr:uid="{00000000-0005-0000-0000-00006B780000}"/>
    <cellStyle name="Normal GHG Numbers (0.00) 3 3 4 4 3 2" xfId="10444" xr:uid="{00000000-0005-0000-0000-00006C780000}"/>
    <cellStyle name="Normal GHG Numbers (0.00) 3 3 4 4 3 3" xfId="14351" xr:uid="{00000000-0005-0000-0000-00006D780000}"/>
    <cellStyle name="Normal GHG Numbers (0.00) 3 3 4 4 3 4" xfId="18443" xr:uid="{00000000-0005-0000-0000-00006E780000}"/>
    <cellStyle name="Normal GHG Numbers (0.00) 3 3 4 4 3 5" xfId="22373" xr:uid="{00000000-0005-0000-0000-00006F780000}"/>
    <cellStyle name="Normal GHG Numbers (0.00) 3 3 4 4 3 6" xfId="26399" xr:uid="{00000000-0005-0000-0000-000070780000}"/>
    <cellStyle name="Normal GHG Numbers (0.00) 3 3 4 4 3 7" xfId="30388" xr:uid="{00000000-0005-0000-0000-000071780000}"/>
    <cellStyle name="Normal GHG Numbers (0.00) 3 3 4 4 3 8" xfId="34219" xr:uid="{00000000-0005-0000-0000-000072780000}"/>
    <cellStyle name="Normal GHG Numbers (0.00) 3 3 4 4 3 9" xfId="38110" xr:uid="{00000000-0005-0000-0000-000073780000}"/>
    <cellStyle name="Normal GHG Numbers (0.00) 3 3 4 4 4" xfId="8778" xr:uid="{00000000-0005-0000-0000-000074780000}"/>
    <cellStyle name="Normal GHG Numbers (0.00) 3 3 4 4 5" xfId="12694" xr:uid="{00000000-0005-0000-0000-000075780000}"/>
    <cellStyle name="Normal GHG Numbers (0.00) 3 3 4 4 6" xfId="16787" xr:uid="{00000000-0005-0000-0000-000076780000}"/>
    <cellStyle name="Normal GHG Numbers (0.00) 3 3 4 4 7" xfId="20730" xr:uid="{00000000-0005-0000-0000-000077780000}"/>
    <cellStyle name="Normal GHG Numbers (0.00) 3 3 4 4 8" xfId="24748" xr:uid="{00000000-0005-0000-0000-000078780000}"/>
    <cellStyle name="Normal GHG Numbers (0.00) 3 3 4 4 9" xfId="28752" xr:uid="{00000000-0005-0000-0000-000079780000}"/>
    <cellStyle name="Normal GHG Numbers (0.00) 3 3 4 5" xfId="3907" xr:uid="{00000000-0005-0000-0000-00007A780000}"/>
    <cellStyle name="Normal GHG Numbers (0.00) 3 3 4 5 10" xfId="40891" xr:uid="{00000000-0005-0000-0000-00007B780000}"/>
    <cellStyle name="Normal GHG Numbers (0.00) 3 3 4 5 2" xfId="9435" xr:uid="{00000000-0005-0000-0000-00007C780000}"/>
    <cellStyle name="Normal GHG Numbers (0.00) 3 3 4 5 3" xfId="13342" xr:uid="{00000000-0005-0000-0000-00007D780000}"/>
    <cellStyle name="Normal GHG Numbers (0.00) 3 3 4 5 4" xfId="17434" xr:uid="{00000000-0005-0000-0000-00007E780000}"/>
    <cellStyle name="Normal GHG Numbers (0.00) 3 3 4 5 5" xfId="21364" xr:uid="{00000000-0005-0000-0000-00007F780000}"/>
    <cellStyle name="Normal GHG Numbers (0.00) 3 3 4 5 6" xfId="25390" xr:uid="{00000000-0005-0000-0000-000080780000}"/>
    <cellStyle name="Normal GHG Numbers (0.00) 3 3 4 5 7" xfId="29379" xr:uid="{00000000-0005-0000-0000-000081780000}"/>
    <cellStyle name="Normal GHG Numbers (0.00) 3 3 4 5 8" xfId="33210" xr:uid="{00000000-0005-0000-0000-000082780000}"/>
    <cellStyle name="Normal GHG Numbers (0.00) 3 3 4 5 9" xfId="37101" xr:uid="{00000000-0005-0000-0000-000083780000}"/>
    <cellStyle name="Normal GHG Numbers (0.00) 3 3 4 6" xfId="5889" xr:uid="{00000000-0005-0000-0000-000084780000}"/>
    <cellStyle name="Normal GHG Numbers (0.00) 3 3 4 6 10" xfId="42871" xr:uid="{00000000-0005-0000-0000-000085780000}"/>
    <cellStyle name="Normal GHG Numbers (0.00) 3 3 4 6 2" xfId="11417" xr:uid="{00000000-0005-0000-0000-000086780000}"/>
    <cellStyle name="Normal GHG Numbers (0.00) 3 3 4 6 3" xfId="15322" xr:uid="{00000000-0005-0000-0000-000087780000}"/>
    <cellStyle name="Normal GHG Numbers (0.00) 3 3 4 6 4" xfId="19416" xr:uid="{00000000-0005-0000-0000-000088780000}"/>
    <cellStyle name="Normal GHG Numbers (0.00) 3 3 4 6 5" xfId="23344" xr:uid="{00000000-0005-0000-0000-000089780000}"/>
    <cellStyle name="Normal GHG Numbers (0.00) 3 3 4 6 6" xfId="27370" xr:uid="{00000000-0005-0000-0000-00008A780000}"/>
    <cellStyle name="Normal GHG Numbers (0.00) 3 3 4 6 7" xfId="31359" xr:uid="{00000000-0005-0000-0000-00008B780000}"/>
    <cellStyle name="Normal GHG Numbers (0.00) 3 3 4 6 8" xfId="35190" xr:uid="{00000000-0005-0000-0000-00008C780000}"/>
    <cellStyle name="Normal GHG Numbers (0.00) 3 3 4 6 9" xfId="39081" xr:uid="{00000000-0005-0000-0000-00008D780000}"/>
    <cellStyle name="Normal GHG Numbers (0.00) 3 3 4 7" xfId="7084" xr:uid="{00000000-0005-0000-0000-00008E780000}"/>
    <cellStyle name="Normal GHG Numbers (0.00) 3 3 4 8" xfId="7561" xr:uid="{00000000-0005-0000-0000-00008F780000}"/>
    <cellStyle name="Normal GHG Numbers (0.00) 3 3 4 9" xfId="6961" xr:uid="{00000000-0005-0000-0000-000090780000}"/>
    <cellStyle name="Normal GHG Numbers (0.00) 3 3 5" xfId="2957" xr:uid="{00000000-0005-0000-0000-000091780000}"/>
    <cellStyle name="Normal GHG Numbers (0.00) 3 3 5 10" xfId="28466" xr:uid="{00000000-0005-0000-0000-000092780000}"/>
    <cellStyle name="Normal GHG Numbers (0.00) 3 3 5 11" xfId="32289" xr:uid="{00000000-0005-0000-0000-000093780000}"/>
    <cellStyle name="Normal GHG Numbers (0.00) 3 3 5 12" xfId="36196" xr:uid="{00000000-0005-0000-0000-000094780000}"/>
    <cellStyle name="Normal GHG Numbers (0.00) 3 3 5 13" xfId="39986" xr:uid="{00000000-0005-0000-0000-000095780000}"/>
    <cellStyle name="Normal GHG Numbers (0.00) 3 3 5 2" xfId="5258" xr:uid="{00000000-0005-0000-0000-000096780000}"/>
    <cellStyle name="Normal GHG Numbers (0.00) 3 3 5 2 10" xfId="42242" xr:uid="{00000000-0005-0000-0000-000097780000}"/>
    <cellStyle name="Normal GHG Numbers (0.00) 3 3 5 2 2" xfId="10786" xr:uid="{00000000-0005-0000-0000-000098780000}"/>
    <cellStyle name="Normal GHG Numbers (0.00) 3 3 5 2 3" xfId="14693" xr:uid="{00000000-0005-0000-0000-000099780000}"/>
    <cellStyle name="Normal GHG Numbers (0.00) 3 3 5 2 4" xfId="18785" xr:uid="{00000000-0005-0000-0000-00009A780000}"/>
    <cellStyle name="Normal GHG Numbers (0.00) 3 3 5 2 5" xfId="22715" xr:uid="{00000000-0005-0000-0000-00009B780000}"/>
    <cellStyle name="Normal GHG Numbers (0.00) 3 3 5 2 6" xfId="26741" xr:uid="{00000000-0005-0000-0000-00009C780000}"/>
    <cellStyle name="Normal GHG Numbers (0.00) 3 3 5 2 7" xfId="30730" xr:uid="{00000000-0005-0000-0000-00009D780000}"/>
    <cellStyle name="Normal GHG Numbers (0.00) 3 3 5 2 8" xfId="34561" xr:uid="{00000000-0005-0000-0000-00009E780000}"/>
    <cellStyle name="Normal GHG Numbers (0.00) 3 3 5 2 9" xfId="38452" xr:uid="{00000000-0005-0000-0000-00009F780000}"/>
    <cellStyle name="Normal GHG Numbers (0.00) 3 3 5 3" xfId="4630" xr:uid="{00000000-0005-0000-0000-0000A0780000}"/>
    <cellStyle name="Normal GHG Numbers (0.00) 3 3 5 3 10" xfId="41614" xr:uid="{00000000-0005-0000-0000-0000A1780000}"/>
    <cellStyle name="Normal GHG Numbers (0.00) 3 3 5 3 2" xfId="10158" xr:uid="{00000000-0005-0000-0000-0000A2780000}"/>
    <cellStyle name="Normal GHG Numbers (0.00) 3 3 5 3 3" xfId="14065" xr:uid="{00000000-0005-0000-0000-0000A3780000}"/>
    <cellStyle name="Normal GHG Numbers (0.00) 3 3 5 3 4" xfId="18157" xr:uid="{00000000-0005-0000-0000-0000A4780000}"/>
    <cellStyle name="Normal GHG Numbers (0.00) 3 3 5 3 5" xfId="22087" xr:uid="{00000000-0005-0000-0000-0000A5780000}"/>
    <cellStyle name="Normal GHG Numbers (0.00) 3 3 5 3 6" xfId="26113" xr:uid="{00000000-0005-0000-0000-0000A6780000}"/>
    <cellStyle name="Normal GHG Numbers (0.00) 3 3 5 3 7" xfId="30102" xr:uid="{00000000-0005-0000-0000-0000A7780000}"/>
    <cellStyle name="Normal GHG Numbers (0.00) 3 3 5 3 8" xfId="33933" xr:uid="{00000000-0005-0000-0000-0000A8780000}"/>
    <cellStyle name="Normal GHG Numbers (0.00) 3 3 5 3 9" xfId="37824" xr:uid="{00000000-0005-0000-0000-0000A9780000}"/>
    <cellStyle name="Normal GHG Numbers (0.00) 3 3 5 4" xfId="6339" xr:uid="{00000000-0005-0000-0000-0000AA780000}"/>
    <cellStyle name="Normal GHG Numbers (0.00) 3 3 5 4 10" xfId="43317" xr:uid="{00000000-0005-0000-0000-0000AB780000}"/>
    <cellStyle name="Normal GHG Numbers (0.00) 3 3 5 4 2" xfId="11868" xr:uid="{00000000-0005-0000-0000-0000AC780000}"/>
    <cellStyle name="Normal GHG Numbers (0.00) 3 3 5 4 3" xfId="15772" xr:uid="{00000000-0005-0000-0000-0000AD780000}"/>
    <cellStyle name="Normal GHG Numbers (0.00) 3 3 5 4 4" xfId="19866" xr:uid="{00000000-0005-0000-0000-0000AE780000}"/>
    <cellStyle name="Normal GHG Numbers (0.00) 3 3 5 4 5" xfId="23793" xr:uid="{00000000-0005-0000-0000-0000AF780000}"/>
    <cellStyle name="Normal GHG Numbers (0.00) 3 3 5 4 6" xfId="27820" xr:uid="{00000000-0005-0000-0000-0000B0780000}"/>
    <cellStyle name="Normal GHG Numbers (0.00) 3 3 5 4 7" xfId="31805" xr:uid="{00000000-0005-0000-0000-0000B1780000}"/>
    <cellStyle name="Normal GHG Numbers (0.00) 3 3 5 4 8" xfId="35638" xr:uid="{00000000-0005-0000-0000-0000B2780000}"/>
    <cellStyle name="Normal GHG Numbers (0.00) 3 3 5 4 9" xfId="39527" xr:uid="{00000000-0005-0000-0000-0000B3780000}"/>
    <cellStyle name="Normal GHG Numbers (0.00) 3 3 5 5" xfId="8492" xr:uid="{00000000-0005-0000-0000-0000B4780000}"/>
    <cellStyle name="Normal GHG Numbers (0.00) 3 3 5 6" xfId="12408" xr:uid="{00000000-0005-0000-0000-0000B5780000}"/>
    <cellStyle name="Normal GHG Numbers (0.00) 3 3 5 7" xfId="16501" xr:uid="{00000000-0005-0000-0000-0000B6780000}"/>
    <cellStyle name="Normal GHG Numbers (0.00) 3 3 5 8" xfId="20444" xr:uid="{00000000-0005-0000-0000-0000B7780000}"/>
    <cellStyle name="Normal GHG Numbers (0.00) 3 3 5 9" xfId="24462" xr:uid="{00000000-0005-0000-0000-0000B8780000}"/>
    <cellStyle name="Normal GHG Numbers (0.00) 3 3 6" xfId="3238" xr:uid="{00000000-0005-0000-0000-0000B9780000}"/>
    <cellStyle name="Normal GHG Numbers (0.00) 3 3 6 10" xfId="32570" xr:uid="{00000000-0005-0000-0000-0000BA780000}"/>
    <cellStyle name="Normal GHG Numbers (0.00) 3 3 6 11" xfId="36477" xr:uid="{00000000-0005-0000-0000-0000BB780000}"/>
    <cellStyle name="Normal GHG Numbers (0.00) 3 3 6 12" xfId="40267" xr:uid="{00000000-0005-0000-0000-0000BC780000}"/>
    <cellStyle name="Normal GHG Numbers (0.00) 3 3 6 2" xfId="5539" xr:uid="{00000000-0005-0000-0000-0000BD780000}"/>
    <cellStyle name="Normal GHG Numbers (0.00) 3 3 6 2 10" xfId="42523" xr:uid="{00000000-0005-0000-0000-0000BE780000}"/>
    <cellStyle name="Normal GHG Numbers (0.00) 3 3 6 2 2" xfId="11067" xr:uid="{00000000-0005-0000-0000-0000BF780000}"/>
    <cellStyle name="Normal GHG Numbers (0.00) 3 3 6 2 3" xfId="14974" xr:uid="{00000000-0005-0000-0000-0000C0780000}"/>
    <cellStyle name="Normal GHG Numbers (0.00) 3 3 6 2 4" xfId="19066" xr:uid="{00000000-0005-0000-0000-0000C1780000}"/>
    <cellStyle name="Normal GHG Numbers (0.00) 3 3 6 2 5" xfId="22996" xr:uid="{00000000-0005-0000-0000-0000C2780000}"/>
    <cellStyle name="Normal GHG Numbers (0.00) 3 3 6 2 6" xfId="27022" xr:uid="{00000000-0005-0000-0000-0000C3780000}"/>
    <cellStyle name="Normal GHG Numbers (0.00) 3 3 6 2 7" xfId="31011" xr:uid="{00000000-0005-0000-0000-0000C4780000}"/>
    <cellStyle name="Normal GHG Numbers (0.00) 3 3 6 2 8" xfId="34842" xr:uid="{00000000-0005-0000-0000-0000C5780000}"/>
    <cellStyle name="Normal GHG Numbers (0.00) 3 3 6 2 9" xfId="38733" xr:uid="{00000000-0005-0000-0000-0000C6780000}"/>
    <cellStyle name="Normal GHG Numbers (0.00) 3 3 6 3" xfId="4911" xr:uid="{00000000-0005-0000-0000-0000C7780000}"/>
    <cellStyle name="Normal GHG Numbers (0.00) 3 3 6 3 10" xfId="41895" xr:uid="{00000000-0005-0000-0000-0000C8780000}"/>
    <cellStyle name="Normal GHG Numbers (0.00) 3 3 6 3 2" xfId="10439" xr:uid="{00000000-0005-0000-0000-0000C9780000}"/>
    <cellStyle name="Normal GHG Numbers (0.00) 3 3 6 3 3" xfId="14346" xr:uid="{00000000-0005-0000-0000-0000CA780000}"/>
    <cellStyle name="Normal GHG Numbers (0.00) 3 3 6 3 4" xfId="18438" xr:uid="{00000000-0005-0000-0000-0000CB780000}"/>
    <cellStyle name="Normal GHG Numbers (0.00) 3 3 6 3 5" xfId="22368" xr:uid="{00000000-0005-0000-0000-0000CC780000}"/>
    <cellStyle name="Normal GHG Numbers (0.00) 3 3 6 3 6" xfId="26394" xr:uid="{00000000-0005-0000-0000-0000CD780000}"/>
    <cellStyle name="Normal GHG Numbers (0.00) 3 3 6 3 7" xfId="30383" xr:uid="{00000000-0005-0000-0000-0000CE780000}"/>
    <cellStyle name="Normal GHG Numbers (0.00) 3 3 6 3 8" xfId="34214" xr:uid="{00000000-0005-0000-0000-0000CF780000}"/>
    <cellStyle name="Normal GHG Numbers (0.00) 3 3 6 3 9" xfId="38105" xr:uid="{00000000-0005-0000-0000-0000D0780000}"/>
    <cellStyle name="Normal GHG Numbers (0.00) 3 3 6 4" xfId="8773" xr:uid="{00000000-0005-0000-0000-0000D1780000}"/>
    <cellStyle name="Normal GHG Numbers (0.00) 3 3 6 5" xfId="12689" xr:uid="{00000000-0005-0000-0000-0000D2780000}"/>
    <cellStyle name="Normal GHG Numbers (0.00) 3 3 6 6" xfId="16782" xr:uid="{00000000-0005-0000-0000-0000D3780000}"/>
    <cellStyle name="Normal GHG Numbers (0.00) 3 3 6 7" xfId="20725" xr:uid="{00000000-0005-0000-0000-0000D4780000}"/>
    <cellStyle name="Normal GHG Numbers (0.00) 3 3 6 8" xfId="24743" xr:uid="{00000000-0005-0000-0000-0000D5780000}"/>
    <cellStyle name="Normal GHG Numbers (0.00) 3 3 6 9" xfId="28747" xr:uid="{00000000-0005-0000-0000-0000D6780000}"/>
    <cellStyle name="Normal GHG Numbers (0.00) 3 3 7" xfId="3902" xr:uid="{00000000-0005-0000-0000-0000D7780000}"/>
    <cellStyle name="Normal GHG Numbers (0.00) 3 3 7 10" xfId="40886" xr:uid="{00000000-0005-0000-0000-0000D8780000}"/>
    <cellStyle name="Normal GHG Numbers (0.00) 3 3 7 2" xfId="9430" xr:uid="{00000000-0005-0000-0000-0000D9780000}"/>
    <cellStyle name="Normal GHG Numbers (0.00) 3 3 7 3" xfId="13337" xr:uid="{00000000-0005-0000-0000-0000DA780000}"/>
    <cellStyle name="Normal GHG Numbers (0.00) 3 3 7 4" xfId="17429" xr:uid="{00000000-0005-0000-0000-0000DB780000}"/>
    <cellStyle name="Normal GHG Numbers (0.00) 3 3 7 5" xfId="21359" xr:uid="{00000000-0005-0000-0000-0000DC780000}"/>
    <cellStyle name="Normal GHG Numbers (0.00) 3 3 7 6" xfId="25385" xr:uid="{00000000-0005-0000-0000-0000DD780000}"/>
    <cellStyle name="Normal GHG Numbers (0.00) 3 3 7 7" xfId="29374" xr:uid="{00000000-0005-0000-0000-0000DE780000}"/>
    <cellStyle name="Normal GHG Numbers (0.00) 3 3 7 8" xfId="33205" xr:uid="{00000000-0005-0000-0000-0000DF780000}"/>
    <cellStyle name="Normal GHG Numbers (0.00) 3 3 7 9" xfId="37096" xr:uid="{00000000-0005-0000-0000-0000E0780000}"/>
    <cellStyle name="Normal GHG Numbers (0.00) 3 3 8" xfId="5884" xr:uid="{00000000-0005-0000-0000-0000E1780000}"/>
    <cellStyle name="Normal GHG Numbers (0.00) 3 3 8 10" xfId="42866" xr:uid="{00000000-0005-0000-0000-0000E2780000}"/>
    <cellStyle name="Normal GHG Numbers (0.00) 3 3 8 2" xfId="11412" xr:uid="{00000000-0005-0000-0000-0000E3780000}"/>
    <cellStyle name="Normal GHG Numbers (0.00) 3 3 8 3" xfId="15317" xr:uid="{00000000-0005-0000-0000-0000E4780000}"/>
    <cellStyle name="Normal GHG Numbers (0.00) 3 3 8 4" xfId="19411" xr:uid="{00000000-0005-0000-0000-0000E5780000}"/>
    <cellStyle name="Normal GHG Numbers (0.00) 3 3 8 5" xfId="23339" xr:uid="{00000000-0005-0000-0000-0000E6780000}"/>
    <cellStyle name="Normal GHG Numbers (0.00) 3 3 8 6" xfId="27365" xr:uid="{00000000-0005-0000-0000-0000E7780000}"/>
    <cellStyle name="Normal GHG Numbers (0.00) 3 3 8 7" xfId="31354" xr:uid="{00000000-0005-0000-0000-0000E8780000}"/>
    <cellStyle name="Normal GHG Numbers (0.00) 3 3 8 8" xfId="35185" xr:uid="{00000000-0005-0000-0000-0000E9780000}"/>
    <cellStyle name="Normal GHG Numbers (0.00) 3 3 8 9" xfId="39076" xr:uid="{00000000-0005-0000-0000-0000EA780000}"/>
    <cellStyle name="Normal GHG Numbers (0.00) 3 3 9" xfId="7079" xr:uid="{00000000-0005-0000-0000-0000EB780000}"/>
    <cellStyle name="Normal GHG Numbers (0.00) 3 4" xfId="708" xr:uid="{00000000-0005-0000-0000-0000EC780000}"/>
    <cellStyle name="Normal GHG Numbers (0.00) 3 4 10" xfId="9090" xr:uid="{00000000-0005-0000-0000-0000ED780000}"/>
    <cellStyle name="Normal GHG Numbers (0.00) 3 4 11" xfId="21027" xr:uid="{00000000-0005-0000-0000-0000EE780000}"/>
    <cellStyle name="Normal GHG Numbers (0.00) 3 4 12" xfId="8167" xr:uid="{00000000-0005-0000-0000-0000EF780000}"/>
    <cellStyle name="Normal GHG Numbers (0.00) 3 4 13" xfId="7588" xr:uid="{00000000-0005-0000-0000-0000F0780000}"/>
    <cellStyle name="Normal GHG Numbers (0.00) 3 4 14" xfId="7332" xr:uid="{00000000-0005-0000-0000-0000F1780000}"/>
    <cellStyle name="Normal GHG Numbers (0.00) 3 4 2" xfId="2964" xr:uid="{00000000-0005-0000-0000-0000F2780000}"/>
    <cellStyle name="Normal GHG Numbers (0.00) 3 4 2 10" xfId="28473" xr:uid="{00000000-0005-0000-0000-0000F3780000}"/>
    <cellStyle name="Normal GHG Numbers (0.00) 3 4 2 11" xfId="32296" xr:uid="{00000000-0005-0000-0000-0000F4780000}"/>
    <cellStyle name="Normal GHG Numbers (0.00) 3 4 2 12" xfId="36203" xr:uid="{00000000-0005-0000-0000-0000F5780000}"/>
    <cellStyle name="Normal GHG Numbers (0.00) 3 4 2 13" xfId="39993" xr:uid="{00000000-0005-0000-0000-0000F6780000}"/>
    <cellStyle name="Normal GHG Numbers (0.00) 3 4 2 2" xfId="5265" xr:uid="{00000000-0005-0000-0000-0000F7780000}"/>
    <cellStyle name="Normal GHG Numbers (0.00) 3 4 2 2 10" xfId="42249" xr:uid="{00000000-0005-0000-0000-0000F8780000}"/>
    <cellStyle name="Normal GHG Numbers (0.00) 3 4 2 2 2" xfId="10793" xr:uid="{00000000-0005-0000-0000-0000F9780000}"/>
    <cellStyle name="Normal GHG Numbers (0.00) 3 4 2 2 3" xfId="14700" xr:uid="{00000000-0005-0000-0000-0000FA780000}"/>
    <cellStyle name="Normal GHG Numbers (0.00) 3 4 2 2 4" xfId="18792" xr:uid="{00000000-0005-0000-0000-0000FB780000}"/>
    <cellStyle name="Normal GHG Numbers (0.00) 3 4 2 2 5" xfId="22722" xr:uid="{00000000-0005-0000-0000-0000FC780000}"/>
    <cellStyle name="Normal GHG Numbers (0.00) 3 4 2 2 6" xfId="26748" xr:uid="{00000000-0005-0000-0000-0000FD780000}"/>
    <cellStyle name="Normal GHG Numbers (0.00) 3 4 2 2 7" xfId="30737" xr:uid="{00000000-0005-0000-0000-0000FE780000}"/>
    <cellStyle name="Normal GHG Numbers (0.00) 3 4 2 2 8" xfId="34568" xr:uid="{00000000-0005-0000-0000-0000FF780000}"/>
    <cellStyle name="Normal GHG Numbers (0.00) 3 4 2 2 9" xfId="38459" xr:uid="{00000000-0005-0000-0000-000000790000}"/>
    <cellStyle name="Normal GHG Numbers (0.00) 3 4 2 3" xfId="4637" xr:uid="{00000000-0005-0000-0000-000001790000}"/>
    <cellStyle name="Normal GHG Numbers (0.00) 3 4 2 3 10" xfId="41621" xr:uid="{00000000-0005-0000-0000-000002790000}"/>
    <cellStyle name="Normal GHG Numbers (0.00) 3 4 2 3 2" xfId="10165" xr:uid="{00000000-0005-0000-0000-000003790000}"/>
    <cellStyle name="Normal GHG Numbers (0.00) 3 4 2 3 3" xfId="14072" xr:uid="{00000000-0005-0000-0000-000004790000}"/>
    <cellStyle name="Normal GHG Numbers (0.00) 3 4 2 3 4" xfId="18164" xr:uid="{00000000-0005-0000-0000-000005790000}"/>
    <cellStyle name="Normal GHG Numbers (0.00) 3 4 2 3 5" xfId="22094" xr:uid="{00000000-0005-0000-0000-000006790000}"/>
    <cellStyle name="Normal GHG Numbers (0.00) 3 4 2 3 6" xfId="26120" xr:uid="{00000000-0005-0000-0000-000007790000}"/>
    <cellStyle name="Normal GHG Numbers (0.00) 3 4 2 3 7" xfId="30109" xr:uid="{00000000-0005-0000-0000-000008790000}"/>
    <cellStyle name="Normal GHG Numbers (0.00) 3 4 2 3 8" xfId="33940" xr:uid="{00000000-0005-0000-0000-000009790000}"/>
    <cellStyle name="Normal GHG Numbers (0.00) 3 4 2 3 9" xfId="37831" xr:uid="{00000000-0005-0000-0000-00000A790000}"/>
    <cellStyle name="Normal GHG Numbers (0.00) 3 4 2 4" xfId="6346" xr:uid="{00000000-0005-0000-0000-00000B790000}"/>
    <cellStyle name="Normal GHG Numbers (0.00) 3 4 2 4 10" xfId="43324" xr:uid="{00000000-0005-0000-0000-00000C790000}"/>
    <cellStyle name="Normal GHG Numbers (0.00) 3 4 2 4 2" xfId="11875" xr:uid="{00000000-0005-0000-0000-00000D790000}"/>
    <cellStyle name="Normal GHG Numbers (0.00) 3 4 2 4 3" xfId="15779" xr:uid="{00000000-0005-0000-0000-00000E790000}"/>
    <cellStyle name="Normal GHG Numbers (0.00) 3 4 2 4 4" xfId="19873" xr:uid="{00000000-0005-0000-0000-00000F790000}"/>
    <cellStyle name="Normal GHG Numbers (0.00) 3 4 2 4 5" xfId="23800" xr:uid="{00000000-0005-0000-0000-000010790000}"/>
    <cellStyle name="Normal GHG Numbers (0.00) 3 4 2 4 6" xfId="27827" xr:uid="{00000000-0005-0000-0000-000011790000}"/>
    <cellStyle name="Normal GHG Numbers (0.00) 3 4 2 4 7" xfId="31812" xr:uid="{00000000-0005-0000-0000-000012790000}"/>
    <cellStyle name="Normal GHG Numbers (0.00) 3 4 2 4 8" xfId="35645" xr:uid="{00000000-0005-0000-0000-000013790000}"/>
    <cellStyle name="Normal GHG Numbers (0.00) 3 4 2 4 9" xfId="39534" xr:uid="{00000000-0005-0000-0000-000014790000}"/>
    <cellStyle name="Normal GHG Numbers (0.00) 3 4 2 5" xfId="8499" xr:uid="{00000000-0005-0000-0000-000015790000}"/>
    <cellStyle name="Normal GHG Numbers (0.00) 3 4 2 6" xfId="12415" xr:uid="{00000000-0005-0000-0000-000016790000}"/>
    <cellStyle name="Normal GHG Numbers (0.00) 3 4 2 7" xfId="16508" xr:uid="{00000000-0005-0000-0000-000017790000}"/>
    <cellStyle name="Normal GHG Numbers (0.00) 3 4 2 8" xfId="20451" xr:uid="{00000000-0005-0000-0000-000018790000}"/>
    <cellStyle name="Normal GHG Numbers (0.00) 3 4 2 9" xfId="24469" xr:uid="{00000000-0005-0000-0000-000019790000}"/>
    <cellStyle name="Normal GHG Numbers (0.00) 3 4 3" xfId="3245" xr:uid="{00000000-0005-0000-0000-00001A790000}"/>
    <cellStyle name="Normal GHG Numbers (0.00) 3 4 3 10" xfId="32577" xr:uid="{00000000-0005-0000-0000-00001B790000}"/>
    <cellStyle name="Normal GHG Numbers (0.00) 3 4 3 11" xfId="36484" xr:uid="{00000000-0005-0000-0000-00001C790000}"/>
    <cellStyle name="Normal GHG Numbers (0.00) 3 4 3 12" xfId="40274" xr:uid="{00000000-0005-0000-0000-00001D790000}"/>
    <cellStyle name="Normal GHG Numbers (0.00) 3 4 3 2" xfId="5546" xr:uid="{00000000-0005-0000-0000-00001E790000}"/>
    <cellStyle name="Normal GHG Numbers (0.00) 3 4 3 2 10" xfId="42530" xr:uid="{00000000-0005-0000-0000-00001F790000}"/>
    <cellStyle name="Normal GHG Numbers (0.00) 3 4 3 2 2" xfId="11074" xr:uid="{00000000-0005-0000-0000-000020790000}"/>
    <cellStyle name="Normal GHG Numbers (0.00) 3 4 3 2 3" xfId="14981" xr:uid="{00000000-0005-0000-0000-000021790000}"/>
    <cellStyle name="Normal GHG Numbers (0.00) 3 4 3 2 4" xfId="19073" xr:uid="{00000000-0005-0000-0000-000022790000}"/>
    <cellStyle name="Normal GHG Numbers (0.00) 3 4 3 2 5" xfId="23003" xr:uid="{00000000-0005-0000-0000-000023790000}"/>
    <cellStyle name="Normal GHG Numbers (0.00) 3 4 3 2 6" xfId="27029" xr:uid="{00000000-0005-0000-0000-000024790000}"/>
    <cellStyle name="Normal GHG Numbers (0.00) 3 4 3 2 7" xfId="31018" xr:uid="{00000000-0005-0000-0000-000025790000}"/>
    <cellStyle name="Normal GHG Numbers (0.00) 3 4 3 2 8" xfId="34849" xr:uid="{00000000-0005-0000-0000-000026790000}"/>
    <cellStyle name="Normal GHG Numbers (0.00) 3 4 3 2 9" xfId="38740" xr:uid="{00000000-0005-0000-0000-000027790000}"/>
    <cellStyle name="Normal GHG Numbers (0.00) 3 4 3 3" xfId="4918" xr:uid="{00000000-0005-0000-0000-000028790000}"/>
    <cellStyle name="Normal GHG Numbers (0.00) 3 4 3 3 10" xfId="41902" xr:uid="{00000000-0005-0000-0000-000029790000}"/>
    <cellStyle name="Normal GHG Numbers (0.00) 3 4 3 3 2" xfId="10446" xr:uid="{00000000-0005-0000-0000-00002A790000}"/>
    <cellStyle name="Normal GHG Numbers (0.00) 3 4 3 3 3" xfId="14353" xr:uid="{00000000-0005-0000-0000-00002B790000}"/>
    <cellStyle name="Normal GHG Numbers (0.00) 3 4 3 3 4" xfId="18445" xr:uid="{00000000-0005-0000-0000-00002C790000}"/>
    <cellStyle name="Normal GHG Numbers (0.00) 3 4 3 3 5" xfId="22375" xr:uid="{00000000-0005-0000-0000-00002D790000}"/>
    <cellStyle name="Normal GHG Numbers (0.00) 3 4 3 3 6" xfId="26401" xr:uid="{00000000-0005-0000-0000-00002E790000}"/>
    <cellStyle name="Normal GHG Numbers (0.00) 3 4 3 3 7" xfId="30390" xr:uid="{00000000-0005-0000-0000-00002F790000}"/>
    <cellStyle name="Normal GHG Numbers (0.00) 3 4 3 3 8" xfId="34221" xr:uid="{00000000-0005-0000-0000-000030790000}"/>
    <cellStyle name="Normal GHG Numbers (0.00) 3 4 3 3 9" xfId="38112" xr:uid="{00000000-0005-0000-0000-000031790000}"/>
    <cellStyle name="Normal GHG Numbers (0.00) 3 4 3 4" xfId="8780" xr:uid="{00000000-0005-0000-0000-000032790000}"/>
    <cellStyle name="Normal GHG Numbers (0.00) 3 4 3 5" xfId="12696" xr:uid="{00000000-0005-0000-0000-000033790000}"/>
    <cellStyle name="Normal GHG Numbers (0.00) 3 4 3 6" xfId="16789" xr:uid="{00000000-0005-0000-0000-000034790000}"/>
    <cellStyle name="Normal GHG Numbers (0.00) 3 4 3 7" xfId="20732" xr:uid="{00000000-0005-0000-0000-000035790000}"/>
    <cellStyle name="Normal GHG Numbers (0.00) 3 4 3 8" xfId="24750" xr:uid="{00000000-0005-0000-0000-000036790000}"/>
    <cellStyle name="Normal GHG Numbers (0.00) 3 4 3 9" xfId="28754" xr:uid="{00000000-0005-0000-0000-000037790000}"/>
    <cellStyle name="Normal GHG Numbers (0.00) 3 4 4" xfId="3909" xr:uid="{00000000-0005-0000-0000-000038790000}"/>
    <cellStyle name="Normal GHG Numbers (0.00) 3 4 4 10" xfId="40893" xr:uid="{00000000-0005-0000-0000-000039790000}"/>
    <cellStyle name="Normal GHG Numbers (0.00) 3 4 4 2" xfId="9437" xr:uid="{00000000-0005-0000-0000-00003A790000}"/>
    <cellStyle name="Normal GHG Numbers (0.00) 3 4 4 3" xfId="13344" xr:uid="{00000000-0005-0000-0000-00003B790000}"/>
    <cellStyle name="Normal GHG Numbers (0.00) 3 4 4 4" xfId="17436" xr:uid="{00000000-0005-0000-0000-00003C790000}"/>
    <cellStyle name="Normal GHG Numbers (0.00) 3 4 4 5" xfId="21366" xr:uid="{00000000-0005-0000-0000-00003D790000}"/>
    <cellStyle name="Normal GHG Numbers (0.00) 3 4 4 6" xfId="25392" xr:uid="{00000000-0005-0000-0000-00003E790000}"/>
    <cellStyle name="Normal GHG Numbers (0.00) 3 4 4 7" xfId="29381" xr:uid="{00000000-0005-0000-0000-00003F790000}"/>
    <cellStyle name="Normal GHG Numbers (0.00) 3 4 4 8" xfId="33212" xr:uid="{00000000-0005-0000-0000-000040790000}"/>
    <cellStyle name="Normal GHG Numbers (0.00) 3 4 4 9" xfId="37103" xr:uid="{00000000-0005-0000-0000-000041790000}"/>
    <cellStyle name="Normal GHG Numbers (0.00) 3 4 5" xfId="5891" xr:uid="{00000000-0005-0000-0000-000042790000}"/>
    <cellStyle name="Normal GHG Numbers (0.00) 3 4 5 10" xfId="42873" xr:uid="{00000000-0005-0000-0000-000043790000}"/>
    <cellStyle name="Normal GHG Numbers (0.00) 3 4 5 2" xfId="11419" xr:uid="{00000000-0005-0000-0000-000044790000}"/>
    <cellStyle name="Normal GHG Numbers (0.00) 3 4 5 3" xfId="15324" xr:uid="{00000000-0005-0000-0000-000045790000}"/>
    <cellStyle name="Normal GHG Numbers (0.00) 3 4 5 4" xfId="19418" xr:uid="{00000000-0005-0000-0000-000046790000}"/>
    <cellStyle name="Normal GHG Numbers (0.00) 3 4 5 5" xfId="23346" xr:uid="{00000000-0005-0000-0000-000047790000}"/>
    <cellStyle name="Normal GHG Numbers (0.00) 3 4 5 6" xfId="27372" xr:uid="{00000000-0005-0000-0000-000048790000}"/>
    <cellStyle name="Normal GHG Numbers (0.00) 3 4 5 7" xfId="31361" xr:uid="{00000000-0005-0000-0000-000049790000}"/>
    <cellStyle name="Normal GHG Numbers (0.00) 3 4 5 8" xfId="35192" xr:uid="{00000000-0005-0000-0000-00004A790000}"/>
    <cellStyle name="Normal GHG Numbers (0.00) 3 4 5 9" xfId="39083" xr:uid="{00000000-0005-0000-0000-00004B790000}"/>
    <cellStyle name="Normal GHG Numbers (0.00) 3 4 6" xfId="7086" xr:uid="{00000000-0005-0000-0000-00004C790000}"/>
    <cellStyle name="Normal GHG Numbers (0.00) 3 4 7" xfId="7559" xr:uid="{00000000-0005-0000-0000-00004D790000}"/>
    <cellStyle name="Normal GHG Numbers (0.00) 3 4 8" xfId="6963" xr:uid="{00000000-0005-0000-0000-00004E790000}"/>
    <cellStyle name="Normal GHG Numbers (0.00) 3 4 9" xfId="7343" xr:uid="{00000000-0005-0000-0000-00004F790000}"/>
    <cellStyle name="Normal GHG Numbers (0.00) 3 5" xfId="2952" xr:uid="{00000000-0005-0000-0000-000050790000}"/>
    <cellStyle name="Normal GHG Numbers (0.00) 3 5 10" xfId="28461" xr:uid="{00000000-0005-0000-0000-000051790000}"/>
    <cellStyle name="Normal GHG Numbers (0.00) 3 5 11" xfId="32284" xr:uid="{00000000-0005-0000-0000-000052790000}"/>
    <cellStyle name="Normal GHG Numbers (0.00) 3 5 12" xfId="36191" xr:uid="{00000000-0005-0000-0000-000053790000}"/>
    <cellStyle name="Normal GHG Numbers (0.00) 3 5 13" xfId="39981" xr:uid="{00000000-0005-0000-0000-000054790000}"/>
    <cellStyle name="Normal GHG Numbers (0.00) 3 5 2" xfId="5253" xr:uid="{00000000-0005-0000-0000-000055790000}"/>
    <cellStyle name="Normal GHG Numbers (0.00) 3 5 2 10" xfId="42237" xr:uid="{00000000-0005-0000-0000-000056790000}"/>
    <cellStyle name="Normal GHG Numbers (0.00) 3 5 2 2" xfId="10781" xr:uid="{00000000-0005-0000-0000-000057790000}"/>
    <cellStyle name="Normal GHG Numbers (0.00) 3 5 2 3" xfId="14688" xr:uid="{00000000-0005-0000-0000-000058790000}"/>
    <cellStyle name="Normal GHG Numbers (0.00) 3 5 2 4" xfId="18780" xr:uid="{00000000-0005-0000-0000-000059790000}"/>
    <cellStyle name="Normal GHG Numbers (0.00) 3 5 2 5" xfId="22710" xr:uid="{00000000-0005-0000-0000-00005A790000}"/>
    <cellStyle name="Normal GHG Numbers (0.00) 3 5 2 6" xfId="26736" xr:uid="{00000000-0005-0000-0000-00005B790000}"/>
    <cellStyle name="Normal GHG Numbers (0.00) 3 5 2 7" xfId="30725" xr:uid="{00000000-0005-0000-0000-00005C790000}"/>
    <cellStyle name="Normal GHG Numbers (0.00) 3 5 2 8" xfId="34556" xr:uid="{00000000-0005-0000-0000-00005D790000}"/>
    <cellStyle name="Normal GHG Numbers (0.00) 3 5 2 9" xfId="38447" xr:uid="{00000000-0005-0000-0000-00005E790000}"/>
    <cellStyle name="Normal GHG Numbers (0.00) 3 5 3" xfId="4625" xr:uid="{00000000-0005-0000-0000-00005F790000}"/>
    <cellStyle name="Normal GHG Numbers (0.00) 3 5 3 10" xfId="41609" xr:uid="{00000000-0005-0000-0000-000060790000}"/>
    <cellStyle name="Normal GHG Numbers (0.00) 3 5 3 2" xfId="10153" xr:uid="{00000000-0005-0000-0000-000061790000}"/>
    <cellStyle name="Normal GHG Numbers (0.00) 3 5 3 3" xfId="14060" xr:uid="{00000000-0005-0000-0000-000062790000}"/>
    <cellStyle name="Normal GHG Numbers (0.00) 3 5 3 4" xfId="18152" xr:uid="{00000000-0005-0000-0000-000063790000}"/>
    <cellStyle name="Normal GHG Numbers (0.00) 3 5 3 5" xfId="22082" xr:uid="{00000000-0005-0000-0000-000064790000}"/>
    <cellStyle name="Normal GHG Numbers (0.00) 3 5 3 6" xfId="26108" xr:uid="{00000000-0005-0000-0000-000065790000}"/>
    <cellStyle name="Normal GHG Numbers (0.00) 3 5 3 7" xfId="30097" xr:uid="{00000000-0005-0000-0000-000066790000}"/>
    <cellStyle name="Normal GHG Numbers (0.00) 3 5 3 8" xfId="33928" xr:uid="{00000000-0005-0000-0000-000067790000}"/>
    <cellStyle name="Normal GHG Numbers (0.00) 3 5 3 9" xfId="37819" xr:uid="{00000000-0005-0000-0000-000068790000}"/>
    <cellStyle name="Normal GHG Numbers (0.00) 3 5 4" xfId="6334" xr:uid="{00000000-0005-0000-0000-000069790000}"/>
    <cellStyle name="Normal GHG Numbers (0.00) 3 5 4 10" xfId="43312" xr:uid="{00000000-0005-0000-0000-00006A790000}"/>
    <cellStyle name="Normal GHG Numbers (0.00) 3 5 4 2" xfId="11863" xr:uid="{00000000-0005-0000-0000-00006B790000}"/>
    <cellStyle name="Normal GHG Numbers (0.00) 3 5 4 3" xfId="15767" xr:uid="{00000000-0005-0000-0000-00006C790000}"/>
    <cellStyle name="Normal GHG Numbers (0.00) 3 5 4 4" xfId="19861" xr:uid="{00000000-0005-0000-0000-00006D790000}"/>
    <cellStyle name="Normal GHG Numbers (0.00) 3 5 4 5" xfId="23788" xr:uid="{00000000-0005-0000-0000-00006E790000}"/>
    <cellStyle name="Normal GHG Numbers (0.00) 3 5 4 6" xfId="27815" xr:uid="{00000000-0005-0000-0000-00006F790000}"/>
    <cellStyle name="Normal GHG Numbers (0.00) 3 5 4 7" xfId="31800" xr:uid="{00000000-0005-0000-0000-000070790000}"/>
    <cellStyle name="Normal GHG Numbers (0.00) 3 5 4 8" xfId="35633" xr:uid="{00000000-0005-0000-0000-000071790000}"/>
    <cellStyle name="Normal GHG Numbers (0.00) 3 5 4 9" xfId="39522" xr:uid="{00000000-0005-0000-0000-000072790000}"/>
    <cellStyle name="Normal GHG Numbers (0.00) 3 5 5" xfId="8487" xr:uid="{00000000-0005-0000-0000-000073790000}"/>
    <cellStyle name="Normal GHG Numbers (0.00) 3 5 6" xfId="12403" xr:uid="{00000000-0005-0000-0000-000074790000}"/>
    <cellStyle name="Normal GHG Numbers (0.00) 3 5 7" xfId="16496" xr:uid="{00000000-0005-0000-0000-000075790000}"/>
    <cellStyle name="Normal GHG Numbers (0.00) 3 5 8" xfId="20439" xr:uid="{00000000-0005-0000-0000-000076790000}"/>
    <cellStyle name="Normal GHG Numbers (0.00) 3 5 9" xfId="24457" xr:uid="{00000000-0005-0000-0000-000077790000}"/>
    <cellStyle name="Normal GHG Numbers (0.00) 3 6" xfId="3233" xr:uid="{00000000-0005-0000-0000-000078790000}"/>
    <cellStyle name="Normal GHG Numbers (0.00) 3 6 10" xfId="32565" xr:uid="{00000000-0005-0000-0000-000079790000}"/>
    <cellStyle name="Normal GHG Numbers (0.00) 3 6 11" xfId="36472" xr:uid="{00000000-0005-0000-0000-00007A790000}"/>
    <cellStyle name="Normal GHG Numbers (0.00) 3 6 12" xfId="40262" xr:uid="{00000000-0005-0000-0000-00007B790000}"/>
    <cellStyle name="Normal GHG Numbers (0.00) 3 6 2" xfId="5534" xr:uid="{00000000-0005-0000-0000-00007C790000}"/>
    <cellStyle name="Normal GHG Numbers (0.00) 3 6 2 10" xfId="42518" xr:uid="{00000000-0005-0000-0000-00007D790000}"/>
    <cellStyle name="Normal GHG Numbers (0.00) 3 6 2 2" xfId="11062" xr:uid="{00000000-0005-0000-0000-00007E790000}"/>
    <cellStyle name="Normal GHG Numbers (0.00) 3 6 2 3" xfId="14969" xr:uid="{00000000-0005-0000-0000-00007F790000}"/>
    <cellStyle name="Normal GHG Numbers (0.00) 3 6 2 4" xfId="19061" xr:uid="{00000000-0005-0000-0000-000080790000}"/>
    <cellStyle name="Normal GHG Numbers (0.00) 3 6 2 5" xfId="22991" xr:uid="{00000000-0005-0000-0000-000081790000}"/>
    <cellStyle name="Normal GHG Numbers (0.00) 3 6 2 6" xfId="27017" xr:uid="{00000000-0005-0000-0000-000082790000}"/>
    <cellStyle name="Normal GHG Numbers (0.00) 3 6 2 7" xfId="31006" xr:uid="{00000000-0005-0000-0000-000083790000}"/>
    <cellStyle name="Normal GHG Numbers (0.00) 3 6 2 8" xfId="34837" xr:uid="{00000000-0005-0000-0000-000084790000}"/>
    <cellStyle name="Normal GHG Numbers (0.00) 3 6 2 9" xfId="38728" xr:uid="{00000000-0005-0000-0000-000085790000}"/>
    <cellStyle name="Normal GHG Numbers (0.00) 3 6 3" xfId="4906" xr:uid="{00000000-0005-0000-0000-000086790000}"/>
    <cellStyle name="Normal GHG Numbers (0.00) 3 6 3 10" xfId="41890" xr:uid="{00000000-0005-0000-0000-000087790000}"/>
    <cellStyle name="Normal GHG Numbers (0.00) 3 6 3 2" xfId="10434" xr:uid="{00000000-0005-0000-0000-000088790000}"/>
    <cellStyle name="Normal GHG Numbers (0.00) 3 6 3 3" xfId="14341" xr:uid="{00000000-0005-0000-0000-000089790000}"/>
    <cellStyle name="Normal GHG Numbers (0.00) 3 6 3 4" xfId="18433" xr:uid="{00000000-0005-0000-0000-00008A790000}"/>
    <cellStyle name="Normal GHG Numbers (0.00) 3 6 3 5" xfId="22363" xr:uid="{00000000-0005-0000-0000-00008B790000}"/>
    <cellStyle name="Normal GHG Numbers (0.00) 3 6 3 6" xfId="26389" xr:uid="{00000000-0005-0000-0000-00008C790000}"/>
    <cellStyle name="Normal GHG Numbers (0.00) 3 6 3 7" xfId="30378" xr:uid="{00000000-0005-0000-0000-00008D790000}"/>
    <cellStyle name="Normal GHG Numbers (0.00) 3 6 3 8" xfId="34209" xr:uid="{00000000-0005-0000-0000-00008E790000}"/>
    <cellStyle name="Normal GHG Numbers (0.00) 3 6 3 9" xfId="38100" xr:uid="{00000000-0005-0000-0000-00008F790000}"/>
    <cellStyle name="Normal GHG Numbers (0.00) 3 6 4" xfId="8768" xr:uid="{00000000-0005-0000-0000-000090790000}"/>
    <cellStyle name="Normal GHG Numbers (0.00) 3 6 5" xfId="12684" xr:uid="{00000000-0005-0000-0000-000091790000}"/>
    <cellStyle name="Normal GHG Numbers (0.00) 3 6 6" xfId="16777" xr:uid="{00000000-0005-0000-0000-000092790000}"/>
    <cellStyle name="Normal GHG Numbers (0.00) 3 6 7" xfId="20720" xr:uid="{00000000-0005-0000-0000-000093790000}"/>
    <cellStyle name="Normal GHG Numbers (0.00) 3 6 8" xfId="24738" xr:uid="{00000000-0005-0000-0000-000094790000}"/>
    <cellStyle name="Normal GHG Numbers (0.00) 3 6 9" xfId="28742" xr:uid="{00000000-0005-0000-0000-000095790000}"/>
    <cellStyle name="Normal GHG Numbers (0.00) 3 7" xfId="3897" xr:uid="{00000000-0005-0000-0000-000096790000}"/>
    <cellStyle name="Normal GHG Numbers (0.00) 3 7 10" xfId="40881" xr:uid="{00000000-0005-0000-0000-000097790000}"/>
    <cellStyle name="Normal GHG Numbers (0.00) 3 7 2" xfId="9425" xr:uid="{00000000-0005-0000-0000-000098790000}"/>
    <cellStyle name="Normal GHG Numbers (0.00) 3 7 3" xfId="13332" xr:uid="{00000000-0005-0000-0000-000099790000}"/>
    <cellStyle name="Normal GHG Numbers (0.00) 3 7 4" xfId="17424" xr:uid="{00000000-0005-0000-0000-00009A790000}"/>
    <cellStyle name="Normal GHG Numbers (0.00) 3 7 5" xfId="21354" xr:uid="{00000000-0005-0000-0000-00009B790000}"/>
    <cellStyle name="Normal GHG Numbers (0.00) 3 7 6" xfId="25380" xr:uid="{00000000-0005-0000-0000-00009C790000}"/>
    <cellStyle name="Normal GHG Numbers (0.00) 3 7 7" xfId="29369" xr:uid="{00000000-0005-0000-0000-00009D790000}"/>
    <cellStyle name="Normal GHG Numbers (0.00) 3 7 8" xfId="33200" xr:uid="{00000000-0005-0000-0000-00009E790000}"/>
    <cellStyle name="Normal GHG Numbers (0.00) 3 7 9" xfId="37091" xr:uid="{00000000-0005-0000-0000-00009F790000}"/>
    <cellStyle name="Normal GHG Numbers (0.00) 3 8" xfId="5879" xr:uid="{00000000-0005-0000-0000-0000A0790000}"/>
    <cellStyle name="Normal GHG Numbers (0.00) 3 8 10" xfId="42861" xr:uid="{00000000-0005-0000-0000-0000A1790000}"/>
    <cellStyle name="Normal GHG Numbers (0.00) 3 8 2" xfId="11407" xr:uid="{00000000-0005-0000-0000-0000A2790000}"/>
    <cellStyle name="Normal GHG Numbers (0.00) 3 8 3" xfId="15312" xr:uid="{00000000-0005-0000-0000-0000A3790000}"/>
    <cellStyle name="Normal GHG Numbers (0.00) 3 8 4" xfId="19406" xr:uid="{00000000-0005-0000-0000-0000A4790000}"/>
    <cellStyle name="Normal GHG Numbers (0.00) 3 8 5" xfId="23334" xr:uid="{00000000-0005-0000-0000-0000A5790000}"/>
    <cellStyle name="Normal GHG Numbers (0.00) 3 8 6" xfId="27360" xr:uid="{00000000-0005-0000-0000-0000A6790000}"/>
    <cellStyle name="Normal GHG Numbers (0.00) 3 8 7" xfId="31349" xr:uid="{00000000-0005-0000-0000-0000A7790000}"/>
    <cellStyle name="Normal GHG Numbers (0.00) 3 8 8" xfId="35180" xr:uid="{00000000-0005-0000-0000-0000A8790000}"/>
    <cellStyle name="Normal GHG Numbers (0.00) 3 8 9" xfId="39071" xr:uid="{00000000-0005-0000-0000-0000A9790000}"/>
    <cellStyle name="Normal GHG Numbers (0.00) 3 9" xfId="7074" xr:uid="{00000000-0005-0000-0000-0000AA790000}"/>
    <cellStyle name="Normal GHG Numbers (0.00) 4" xfId="893" xr:uid="{00000000-0005-0000-0000-0000AB790000}"/>
    <cellStyle name="Normal GHG Numbers (0.00) 4 10" xfId="12998" xr:uid="{00000000-0005-0000-0000-0000AC790000}"/>
    <cellStyle name="Normal GHG Numbers (0.00) 4 11" xfId="6822" xr:uid="{00000000-0005-0000-0000-0000AD790000}"/>
    <cellStyle name="Normal GHG Numbers (0.00) 4 12" xfId="8124" xr:uid="{00000000-0005-0000-0000-0000AE790000}"/>
    <cellStyle name="Normal GHG Numbers (0.00) 4 2" xfId="3081" xr:uid="{00000000-0005-0000-0000-0000AF790000}"/>
    <cellStyle name="Normal GHG Numbers (0.00) 4 2 10" xfId="28590" xr:uid="{00000000-0005-0000-0000-0000B0790000}"/>
    <cellStyle name="Normal GHG Numbers (0.00) 4 2 11" xfId="32413" xr:uid="{00000000-0005-0000-0000-0000B1790000}"/>
    <cellStyle name="Normal GHG Numbers (0.00) 4 2 12" xfId="36320" xr:uid="{00000000-0005-0000-0000-0000B2790000}"/>
    <cellStyle name="Normal GHG Numbers (0.00) 4 2 13" xfId="40110" xr:uid="{00000000-0005-0000-0000-0000B3790000}"/>
    <cellStyle name="Normal GHG Numbers (0.00) 4 2 2" xfId="5382" xr:uid="{00000000-0005-0000-0000-0000B4790000}"/>
    <cellStyle name="Normal GHG Numbers (0.00) 4 2 2 10" xfId="42366" xr:uid="{00000000-0005-0000-0000-0000B5790000}"/>
    <cellStyle name="Normal GHG Numbers (0.00) 4 2 2 2" xfId="10910" xr:uid="{00000000-0005-0000-0000-0000B6790000}"/>
    <cellStyle name="Normal GHG Numbers (0.00) 4 2 2 3" xfId="14817" xr:uid="{00000000-0005-0000-0000-0000B7790000}"/>
    <cellStyle name="Normal GHG Numbers (0.00) 4 2 2 4" xfId="18909" xr:uid="{00000000-0005-0000-0000-0000B8790000}"/>
    <cellStyle name="Normal GHG Numbers (0.00) 4 2 2 5" xfId="22839" xr:uid="{00000000-0005-0000-0000-0000B9790000}"/>
    <cellStyle name="Normal GHG Numbers (0.00) 4 2 2 6" xfId="26865" xr:uid="{00000000-0005-0000-0000-0000BA790000}"/>
    <cellStyle name="Normal GHG Numbers (0.00) 4 2 2 7" xfId="30854" xr:uid="{00000000-0005-0000-0000-0000BB790000}"/>
    <cellStyle name="Normal GHG Numbers (0.00) 4 2 2 8" xfId="34685" xr:uid="{00000000-0005-0000-0000-0000BC790000}"/>
    <cellStyle name="Normal GHG Numbers (0.00) 4 2 2 9" xfId="38576" xr:uid="{00000000-0005-0000-0000-0000BD790000}"/>
    <cellStyle name="Normal GHG Numbers (0.00) 4 2 3" xfId="4754" xr:uid="{00000000-0005-0000-0000-0000BE790000}"/>
    <cellStyle name="Normal GHG Numbers (0.00) 4 2 3 10" xfId="41738" xr:uid="{00000000-0005-0000-0000-0000BF790000}"/>
    <cellStyle name="Normal GHG Numbers (0.00) 4 2 3 2" xfId="10282" xr:uid="{00000000-0005-0000-0000-0000C0790000}"/>
    <cellStyle name="Normal GHG Numbers (0.00) 4 2 3 3" xfId="14189" xr:uid="{00000000-0005-0000-0000-0000C1790000}"/>
    <cellStyle name="Normal GHG Numbers (0.00) 4 2 3 4" xfId="18281" xr:uid="{00000000-0005-0000-0000-0000C2790000}"/>
    <cellStyle name="Normal GHG Numbers (0.00) 4 2 3 5" xfId="22211" xr:uid="{00000000-0005-0000-0000-0000C3790000}"/>
    <cellStyle name="Normal GHG Numbers (0.00) 4 2 3 6" xfId="26237" xr:uid="{00000000-0005-0000-0000-0000C4790000}"/>
    <cellStyle name="Normal GHG Numbers (0.00) 4 2 3 7" xfId="30226" xr:uid="{00000000-0005-0000-0000-0000C5790000}"/>
    <cellStyle name="Normal GHG Numbers (0.00) 4 2 3 8" xfId="34057" xr:uid="{00000000-0005-0000-0000-0000C6790000}"/>
    <cellStyle name="Normal GHG Numbers (0.00) 4 2 3 9" xfId="37948" xr:uid="{00000000-0005-0000-0000-0000C7790000}"/>
    <cellStyle name="Normal GHG Numbers (0.00) 4 2 4" xfId="6463" xr:uid="{00000000-0005-0000-0000-0000C8790000}"/>
    <cellStyle name="Normal GHG Numbers (0.00) 4 2 4 10" xfId="43441" xr:uid="{00000000-0005-0000-0000-0000C9790000}"/>
    <cellStyle name="Normal GHG Numbers (0.00) 4 2 4 2" xfId="11992" xr:uid="{00000000-0005-0000-0000-0000CA790000}"/>
    <cellStyle name="Normal GHG Numbers (0.00) 4 2 4 3" xfId="15896" xr:uid="{00000000-0005-0000-0000-0000CB790000}"/>
    <cellStyle name="Normal GHG Numbers (0.00) 4 2 4 4" xfId="19990" xr:uid="{00000000-0005-0000-0000-0000CC790000}"/>
    <cellStyle name="Normal GHG Numbers (0.00) 4 2 4 5" xfId="23917" xr:uid="{00000000-0005-0000-0000-0000CD790000}"/>
    <cellStyle name="Normal GHG Numbers (0.00) 4 2 4 6" xfId="27944" xr:uid="{00000000-0005-0000-0000-0000CE790000}"/>
    <cellStyle name="Normal GHG Numbers (0.00) 4 2 4 7" xfId="31929" xr:uid="{00000000-0005-0000-0000-0000CF790000}"/>
    <cellStyle name="Normal GHG Numbers (0.00) 4 2 4 8" xfId="35762" xr:uid="{00000000-0005-0000-0000-0000D0790000}"/>
    <cellStyle name="Normal GHG Numbers (0.00) 4 2 4 9" xfId="39651" xr:uid="{00000000-0005-0000-0000-0000D1790000}"/>
    <cellStyle name="Normal GHG Numbers (0.00) 4 2 5" xfId="8616" xr:uid="{00000000-0005-0000-0000-0000D2790000}"/>
    <cellStyle name="Normal GHG Numbers (0.00) 4 2 6" xfId="12532" xr:uid="{00000000-0005-0000-0000-0000D3790000}"/>
    <cellStyle name="Normal GHG Numbers (0.00) 4 2 7" xfId="16625" xr:uid="{00000000-0005-0000-0000-0000D4790000}"/>
    <cellStyle name="Normal GHG Numbers (0.00) 4 2 8" xfId="20568" xr:uid="{00000000-0005-0000-0000-0000D5790000}"/>
    <cellStyle name="Normal GHG Numbers (0.00) 4 2 9" xfId="24586" xr:uid="{00000000-0005-0000-0000-0000D6790000}"/>
    <cellStyle name="Normal GHG Numbers (0.00) 4 3" xfId="4026" xr:uid="{00000000-0005-0000-0000-0000D7790000}"/>
    <cellStyle name="Normal GHG Numbers (0.00) 4 3 10" xfId="41010" xr:uid="{00000000-0005-0000-0000-0000D8790000}"/>
    <cellStyle name="Normal GHG Numbers (0.00) 4 3 2" xfId="9554" xr:uid="{00000000-0005-0000-0000-0000D9790000}"/>
    <cellStyle name="Normal GHG Numbers (0.00) 4 3 3" xfId="13461" xr:uid="{00000000-0005-0000-0000-0000DA790000}"/>
    <cellStyle name="Normal GHG Numbers (0.00) 4 3 4" xfId="17553" xr:uid="{00000000-0005-0000-0000-0000DB790000}"/>
    <cellStyle name="Normal GHG Numbers (0.00) 4 3 5" xfId="21483" xr:uid="{00000000-0005-0000-0000-0000DC790000}"/>
    <cellStyle name="Normal GHG Numbers (0.00) 4 3 6" xfId="25509" xr:uid="{00000000-0005-0000-0000-0000DD790000}"/>
    <cellStyle name="Normal GHG Numbers (0.00) 4 3 7" xfId="29498" xr:uid="{00000000-0005-0000-0000-0000DE790000}"/>
    <cellStyle name="Normal GHG Numbers (0.00) 4 3 8" xfId="33329" xr:uid="{00000000-0005-0000-0000-0000DF790000}"/>
    <cellStyle name="Normal GHG Numbers (0.00) 4 3 9" xfId="37220" xr:uid="{00000000-0005-0000-0000-0000E0790000}"/>
    <cellStyle name="Normal GHG Numbers (0.00) 4 4" xfId="3533" xr:uid="{00000000-0005-0000-0000-0000E1790000}"/>
    <cellStyle name="Normal GHG Numbers (0.00) 4 4 10" xfId="40560" xr:uid="{00000000-0005-0000-0000-0000E2790000}"/>
    <cellStyle name="Normal GHG Numbers (0.00) 4 4 2" xfId="9068" xr:uid="{00000000-0005-0000-0000-0000E3790000}"/>
    <cellStyle name="Normal GHG Numbers (0.00) 4 4 3" xfId="12984" xr:uid="{00000000-0005-0000-0000-0000E4790000}"/>
    <cellStyle name="Normal GHG Numbers (0.00) 4 4 4" xfId="17076" xr:uid="{00000000-0005-0000-0000-0000E5790000}"/>
    <cellStyle name="Normal GHG Numbers (0.00) 4 4 5" xfId="21019" xr:uid="{00000000-0005-0000-0000-0000E6790000}"/>
    <cellStyle name="Normal GHG Numbers (0.00) 4 4 6" xfId="25038" xr:uid="{00000000-0005-0000-0000-0000E7790000}"/>
    <cellStyle name="Normal GHG Numbers (0.00) 4 4 7" xfId="29041" xr:uid="{00000000-0005-0000-0000-0000E8790000}"/>
    <cellStyle name="Normal GHG Numbers (0.00) 4 4 8" xfId="32865" xr:uid="{00000000-0005-0000-0000-0000E9790000}"/>
    <cellStyle name="Normal GHG Numbers (0.00) 4 4 9" xfId="36770" xr:uid="{00000000-0005-0000-0000-0000EA790000}"/>
    <cellStyle name="Normal GHG Numbers (0.00) 4 5" xfId="6010" xr:uid="{00000000-0005-0000-0000-0000EB790000}"/>
    <cellStyle name="Normal GHG Numbers (0.00) 4 5 10" xfId="42991" xr:uid="{00000000-0005-0000-0000-0000EC790000}"/>
    <cellStyle name="Normal GHG Numbers (0.00) 4 5 2" xfId="11538" xr:uid="{00000000-0005-0000-0000-0000ED790000}"/>
    <cellStyle name="Normal GHG Numbers (0.00) 4 5 3" xfId="15443" xr:uid="{00000000-0005-0000-0000-0000EE790000}"/>
    <cellStyle name="Normal GHG Numbers (0.00) 4 5 4" xfId="19536" xr:uid="{00000000-0005-0000-0000-0000EF790000}"/>
    <cellStyle name="Normal GHG Numbers (0.00) 4 5 5" xfId="23465" xr:uid="{00000000-0005-0000-0000-0000F0790000}"/>
    <cellStyle name="Normal GHG Numbers (0.00) 4 5 6" xfId="27491" xr:uid="{00000000-0005-0000-0000-0000F1790000}"/>
    <cellStyle name="Normal GHG Numbers (0.00) 4 5 7" xfId="31479" xr:uid="{00000000-0005-0000-0000-0000F2790000}"/>
    <cellStyle name="Normal GHG Numbers (0.00) 4 5 8" xfId="35311" xr:uid="{00000000-0005-0000-0000-0000F3790000}"/>
    <cellStyle name="Normal GHG Numbers (0.00) 4 5 9" xfId="39201" xr:uid="{00000000-0005-0000-0000-0000F4790000}"/>
    <cellStyle name="Normal GHG Numbers (0.00) 4 6" xfId="7398" xr:uid="{00000000-0005-0000-0000-0000F5790000}"/>
    <cellStyle name="Normal GHG Numbers (0.00) 4 7" xfId="7137" xr:uid="{00000000-0005-0000-0000-0000F6790000}"/>
    <cellStyle name="Normal GHG Numbers (0.00) 4 8" xfId="7604" xr:uid="{00000000-0005-0000-0000-0000F7790000}"/>
    <cellStyle name="Normal GHG Numbers (0.00) 4 9" xfId="6946" xr:uid="{00000000-0005-0000-0000-0000F8790000}"/>
    <cellStyle name="Normal GHG Textfiels Bold" xfId="709" xr:uid="{00000000-0005-0000-0000-0000F9790000}"/>
    <cellStyle name="Normal GHG Textfiels Bold 2" xfId="710" xr:uid="{00000000-0005-0000-0000-0000FA790000}"/>
    <cellStyle name="Normal GHG Textfiels Bold 2 2" xfId="901" xr:uid="{00000000-0005-0000-0000-0000FB790000}"/>
    <cellStyle name="Normal GHG Textfiels Bold 2 2 10" xfId="13000" xr:uid="{00000000-0005-0000-0000-0000FC790000}"/>
    <cellStyle name="Normal GHG Textfiels Bold 2 2 11" xfId="6825" xr:uid="{00000000-0005-0000-0000-0000FD790000}"/>
    <cellStyle name="Normal GHG Textfiels Bold 2 2 12" xfId="7217" xr:uid="{00000000-0005-0000-0000-0000FE790000}"/>
    <cellStyle name="Normal GHG Textfiels Bold 2 2 2" xfId="3084" xr:uid="{00000000-0005-0000-0000-0000FF790000}"/>
    <cellStyle name="Normal GHG Textfiels Bold 2 2 2 10" xfId="28593" xr:uid="{00000000-0005-0000-0000-0000007A0000}"/>
    <cellStyle name="Normal GHG Textfiels Bold 2 2 2 11" xfId="32416" xr:uid="{00000000-0005-0000-0000-0000017A0000}"/>
    <cellStyle name="Normal GHG Textfiels Bold 2 2 2 12" xfId="36323" xr:uid="{00000000-0005-0000-0000-0000027A0000}"/>
    <cellStyle name="Normal GHG Textfiels Bold 2 2 2 13" xfId="40113" xr:uid="{00000000-0005-0000-0000-0000037A0000}"/>
    <cellStyle name="Normal GHG Textfiels Bold 2 2 2 2" xfId="5385" xr:uid="{00000000-0005-0000-0000-0000047A0000}"/>
    <cellStyle name="Normal GHG Textfiels Bold 2 2 2 2 10" xfId="42369" xr:uid="{00000000-0005-0000-0000-0000057A0000}"/>
    <cellStyle name="Normal GHG Textfiels Bold 2 2 2 2 2" xfId="10913" xr:uid="{00000000-0005-0000-0000-0000067A0000}"/>
    <cellStyle name="Normal GHG Textfiels Bold 2 2 2 2 3" xfId="14820" xr:uid="{00000000-0005-0000-0000-0000077A0000}"/>
    <cellStyle name="Normal GHG Textfiels Bold 2 2 2 2 4" xfId="18912" xr:uid="{00000000-0005-0000-0000-0000087A0000}"/>
    <cellStyle name="Normal GHG Textfiels Bold 2 2 2 2 5" xfId="22842" xr:uid="{00000000-0005-0000-0000-0000097A0000}"/>
    <cellStyle name="Normal GHG Textfiels Bold 2 2 2 2 6" xfId="26868" xr:uid="{00000000-0005-0000-0000-00000A7A0000}"/>
    <cellStyle name="Normal GHG Textfiels Bold 2 2 2 2 7" xfId="30857" xr:uid="{00000000-0005-0000-0000-00000B7A0000}"/>
    <cellStyle name="Normal GHG Textfiels Bold 2 2 2 2 8" xfId="34688" xr:uid="{00000000-0005-0000-0000-00000C7A0000}"/>
    <cellStyle name="Normal GHG Textfiels Bold 2 2 2 2 9" xfId="38579" xr:uid="{00000000-0005-0000-0000-00000D7A0000}"/>
    <cellStyle name="Normal GHG Textfiels Bold 2 2 2 3" xfId="4757" xr:uid="{00000000-0005-0000-0000-00000E7A0000}"/>
    <cellStyle name="Normal GHG Textfiels Bold 2 2 2 3 10" xfId="41741" xr:uid="{00000000-0005-0000-0000-00000F7A0000}"/>
    <cellStyle name="Normal GHG Textfiels Bold 2 2 2 3 2" xfId="10285" xr:uid="{00000000-0005-0000-0000-0000107A0000}"/>
    <cellStyle name="Normal GHG Textfiels Bold 2 2 2 3 3" xfId="14192" xr:uid="{00000000-0005-0000-0000-0000117A0000}"/>
    <cellStyle name="Normal GHG Textfiels Bold 2 2 2 3 4" xfId="18284" xr:uid="{00000000-0005-0000-0000-0000127A0000}"/>
    <cellStyle name="Normal GHG Textfiels Bold 2 2 2 3 5" xfId="22214" xr:uid="{00000000-0005-0000-0000-0000137A0000}"/>
    <cellStyle name="Normal GHG Textfiels Bold 2 2 2 3 6" xfId="26240" xr:uid="{00000000-0005-0000-0000-0000147A0000}"/>
    <cellStyle name="Normal GHG Textfiels Bold 2 2 2 3 7" xfId="30229" xr:uid="{00000000-0005-0000-0000-0000157A0000}"/>
    <cellStyle name="Normal GHG Textfiels Bold 2 2 2 3 8" xfId="34060" xr:uid="{00000000-0005-0000-0000-0000167A0000}"/>
    <cellStyle name="Normal GHG Textfiels Bold 2 2 2 3 9" xfId="37951" xr:uid="{00000000-0005-0000-0000-0000177A0000}"/>
    <cellStyle name="Normal GHG Textfiels Bold 2 2 2 4" xfId="6466" xr:uid="{00000000-0005-0000-0000-0000187A0000}"/>
    <cellStyle name="Normal GHG Textfiels Bold 2 2 2 4 10" xfId="43444" xr:uid="{00000000-0005-0000-0000-0000197A0000}"/>
    <cellStyle name="Normal GHG Textfiels Bold 2 2 2 4 2" xfId="11995" xr:uid="{00000000-0005-0000-0000-00001A7A0000}"/>
    <cellStyle name="Normal GHG Textfiels Bold 2 2 2 4 3" xfId="15899" xr:uid="{00000000-0005-0000-0000-00001B7A0000}"/>
    <cellStyle name="Normal GHG Textfiels Bold 2 2 2 4 4" xfId="19993" xr:uid="{00000000-0005-0000-0000-00001C7A0000}"/>
    <cellStyle name="Normal GHG Textfiels Bold 2 2 2 4 5" xfId="23920" xr:uid="{00000000-0005-0000-0000-00001D7A0000}"/>
    <cellStyle name="Normal GHG Textfiels Bold 2 2 2 4 6" xfId="27947" xr:uid="{00000000-0005-0000-0000-00001E7A0000}"/>
    <cellStyle name="Normal GHG Textfiels Bold 2 2 2 4 7" xfId="31932" xr:uid="{00000000-0005-0000-0000-00001F7A0000}"/>
    <cellStyle name="Normal GHG Textfiels Bold 2 2 2 4 8" xfId="35765" xr:uid="{00000000-0005-0000-0000-0000207A0000}"/>
    <cellStyle name="Normal GHG Textfiels Bold 2 2 2 4 9" xfId="39654" xr:uid="{00000000-0005-0000-0000-0000217A0000}"/>
    <cellStyle name="Normal GHG Textfiels Bold 2 2 2 5" xfId="8619" xr:uid="{00000000-0005-0000-0000-0000227A0000}"/>
    <cellStyle name="Normal GHG Textfiels Bold 2 2 2 6" xfId="12535" xr:uid="{00000000-0005-0000-0000-0000237A0000}"/>
    <cellStyle name="Normal GHG Textfiels Bold 2 2 2 7" xfId="16628" xr:uid="{00000000-0005-0000-0000-0000247A0000}"/>
    <cellStyle name="Normal GHG Textfiels Bold 2 2 2 8" xfId="20571" xr:uid="{00000000-0005-0000-0000-0000257A0000}"/>
    <cellStyle name="Normal GHG Textfiels Bold 2 2 2 9" xfId="24589" xr:uid="{00000000-0005-0000-0000-0000267A0000}"/>
    <cellStyle name="Normal GHG Textfiels Bold 2 2 3" xfId="4029" xr:uid="{00000000-0005-0000-0000-0000277A0000}"/>
    <cellStyle name="Normal GHG Textfiels Bold 2 2 3 10" xfId="41013" xr:uid="{00000000-0005-0000-0000-0000287A0000}"/>
    <cellStyle name="Normal GHG Textfiels Bold 2 2 3 2" xfId="9557" xr:uid="{00000000-0005-0000-0000-0000297A0000}"/>
    <cellStyle name="Normal GHG Textfiels Bold 2 2 3 3" xfId="13464" xr:uid="{00000000-0005-0000-0000-00002A7A0000}"/>
    <cellStyle name="Normal GHG Textfiels Bold 2 2 3 4" xfId="17556" xr:uid="{00000000-0005-0000-0000-00002B7A0000}"/>
    <cellStyle name="Normal GHG Textfiels Bold 2 2 3 5" xfId="21486" xr:uid="{00000000-0005-0000-0000-00002C7A0000}"/>
    <cellStyle name="Normal GHG Textfiels Bold 2 2 3 6" xfId="25512" xr:uid="{00000000-0005-0000-0000-00002D7A0000}"/>
    <cellStyle name="Normal GHG Textfiels Bold 2 2 3 7" xfId="29501" xr:uid="{00000000-0005-0000-0000-00002E7A0000}"/>
    <cellStyle name="Normal GHG Textfiels Bold 2 2 3 8" xfId="33332" xr:uid="{00000000-0005-0000-0000-00002F7A0000}"/>
    <cellStyle name="Normal GHG Textfiels Bold 2 2 3 9" xfId="37223" xr:uid="{00000000-0005-0000-0000-0000307A0000}"/>
    <cellStyle name="Normal GHG Textfiels Bold 2 2 4" xfId="3536" xr:uid="{00000000-0005-0000-0000-0000317A0000}"/>
    <cellStyle name="Normal GHG Textfiels Bold 2 2 4 10" xfId="40563" xr:uid="{00000000-0005-0000-0000-0000327A0000}"/>
    <cellStyle name="Normal GHG Textfiels Bold 2 2 4 2" xfId="9071" xr:uid="{00000000-0005-0000-0000-0000337A0000}"/>
    <cellStyle name="Normal GHG Textfiels Bold 2 2 4 3" xfId="12987" xr:uid="{00000000-0005-0000-0000-0000347A0000}"/>
    <cellStyle name="Normal GHG Textfiels Bold 2 2 4 4" xfId="17079" xr:uid="{00000000-0005-0000-0000-0000357A0000}"/>
    <cellStyle name="Normal GHG Textfiels Bold 2 2 4 5" xfId="21022" xr:uid="{00000000-0005-0000-0000-0000367A0000}"/>
    <cellStyle name="Normal GHG Textfiels Bold 2 2 4 6" xfId="25041" xr:uid="{00000000-0005-0000-0000-0000377A0000}"/>
    <cellStyle name="Normal GHG Textfiels Bold 2 2 4 7" xfId="29044" xr:uid="{00000000-0005-0000-0000-0000387A0000}"/>
    <cellStyle name="Normal GHG Textfiels Bold 2 2 4 8" xfId="32868" xr:uid="{00000000-0005-0000-0000-0000397A0000}"/>
    <cellStyle name="Normal GHG Textfiels Bold 2 2 4 9" xfId="36773" xr:uid="{00000000-0005-0000-0000-00003A7A0000}"/>
    <cellStyle name="Normal GHG Textfiels Bold 2 2 5" xfId="6013" xr:uid="{00000000-0005-0000-0000-00003B7A0000}"/>
    <cellStyle name="Normal GHG Textfiels Bold 2 2 5 10" xfId="42994" xr:uid="{00000000-0005-0000-0000-00003C7A0000}"/>
    <cellStyle name="Normal GHG Textfiels Bold 2 2 5 2" xfId="11541" xr:uid="{00000000-0005-0000-0000-00003D7A0000}"/>
    <cellStyle name="Normal GHG Textfiels Bold 2 2 5 3" xfId="15446" xr:uid="{00000000-0005-0000-0000-00003E7A0000}"/>
    <cellStyle name="Normal GHG Textfiels Bold 2 2 5 4" xfId="19539" xr:uid="{00000000-0005-0000-0000-00003F7A0000}"/>
    <cellStyle name="Normal GHG Textfiels Bold 2 2 5 5" xfId="23468" xr:uid="{00000000-0005-0000-0000-0000407A0000}"/>
    <cellStyle name="Normal GHG Textfiels Bold 2 2 5 6" xfId="27494" xr:uid="{00000000-0005-0000-0000-0000417A0000}"/>
    <cellStyle name="Normal GHG Textfiels Bold 2 2 5 7" xfId="31482" xr:uid="{00000000-0005-0000-0000-0000427A0000}"/>
    <cellStyle name="Normal GHG Textfiels Bold 2 2 5 8" xfId="35314" xr:uid="{00000000-0005-0000-0000-0000437A0000}"/>
    <cellStyle name="Normal GHG Textfiels Bold 2 2 5 9" xfId="39204" xr:uid="{00000000-0005-0000-0000-0000447A0000}"/>
    <cellStyle name="Normal GHG Textfiels Bold 2 2 6" xfId="7393" xr:uid="{00000000-0005-0000-0000-0000457A0000}"/>
    <cellStyle name="Normal GHG Textfiels Bold 2 2 7" xfId="7145" xr:uid="{00000000-0005-0000-0000-0000467A0000}"/>
    <cellStyle name="Normal GHG Textfiels Bold 2 2 8" xfId="7598" xr:uid="{00000000-0005-0000-0000-0000477A0000}"/>
    <cellStyle name="Normal GHG Textfiels Bold 2 2 9" xfId="6950" xr:uid="{00000000-0005-0000-0000-0000487A0000}"/>
    <cellStyle name="Normal GHG Textfiels Bold 3" xfId="711" xr:uid="{00000000-0005-0000-0000-0000497A0000}"/>
    <cellStyle name="Normal GHG Textfiels Bold 3 10" xfId="6964" xr:uid="{00000000-0005-0000-0000-00004A7A0000}"/>
    <cellStyle name="Normal GHG Textfiels Bold 3 11" xfId="13011" xr:uid="{00000000-0005-0000-0000-00004B7A0000}"/>
    <cellStyle name="Normal GHG Textfiels Bold 3 12" xfId="7277" xr:uid="{00000000-0005-0000-0000-00004C7A0000}"/>
    <cellStyle name="Normal GHG Textfiels Bold 3 13" xfId="23463" xr:uid="{00000000-0005-0000-0000-00004D7A0000}"/>
    <cellStyle name="Normal GHG Textfiels Bold 3 14" xfId="25059" xr:uid="{00000000-0005-0000-0000-00004E7A0000}"/>
    <cellStyle name="Normal GHG Textfiels Bold 3 15" xfId="7620" xr:uid="{00000000-0005-0000-0000-00004F7A0000}"/>
    <cellStyle name="Normal GHG Textfiels Bold 3 16" xfId="32878" xr:uid="{00000000-0005-0000-0000-0000507A0000}"/>
    <cellStyle name="Normal GHG Textfiels Bold 3 2" xfId="712" xr:uid="{00000000-0005-0000-0000-0000517A0000}"/>
    <cellStyle name="Normal GHG Textfiels Bold 3 2 10" xfId="6965" xr:uid="{00000000-0005-0000-0000-0000527A0000}"/>
    <cellStyle name="Normal GHG Textfiels Bold 3 2 11" xfId="7342" xr:uid="{00000000-0005-0000-0000-0000537A0000}"/>
    <cellStyle name="Normal GHG Textfiels Bold 3 2 12" xfId="9091" xr:uid="{00000000-0005-0000-0000-0000547A0000}"/>
    <cellStyle name="Normal GHG Textfiels Bold 3 2 13" xfId="20111" xr:uid="{00000000-0005-0000-0000-0000557A0000}"/>
    <cellStyle name="Normal GHG Textfiels Bold 3 2 14" xfId="7068" xr:uid="{00000000-0005-0000-0000-0000567A0000}"/>
    <cellStyle name="Normal GHG Textfiels Bold 3 2 15" xfId="7587" xr:uid="{00000000-0005-0000-0000-0000577A0000}"/>
    <cellStyle name="Normal GHG Textfiels Bold 3 2 16" xfId="7333" xr:uid="{00000000-0005-0000-0000-0000587A0000}"/>
    <cellStyle name="Normal GHG Textfiels Bold 3 2 2" xfId="713" xr:uid="{00000000-0005-0000-0000-0000597A0000}"/>
    <cellStyle name="Normal GHG Textfiels Bold 3 2 2 10" xfId="13012" xr:uid="{00000000-0005-0000-0000-00005A7A0000}"/>
    <cellStyle name="Normal GHG Textfiels Bold 3 2 2 11" xfId="9074" xr:uid="{00000000-0005-0000-0000-00005B7A0000}"/>
    <cellStyle name="Normal GHG Textfiels Bold 3 2 2 12" xfId="7427" xr:uid="{00000000-0005-0000-0000-00005C7A0000}"/>
    <cellStyle name="Normal GHG Textfiels Bold 3 2 2 13" xfId="25060" xr:uid="{00000000-0005-0000-0000-00005D7A0000}"/>
    <cellStyle name="Normal GHG Textfiels Bold 3 2 2 14" xfId="7619" xr:uid="{00000000-0005-0000-0000-00005E7A0000}"/>
    <cellStyle name="Normal GHG Textfiels Bold 3 2 2 15" xfId="32879" xr:uid="{00000000-0005-0000-0000-00005F7A0000}"/>
    <cellStyle name="Normal GHG Textfiels Bold 3 2 2 2" xfId="714" xr:uid="{00000000-0005-0000-0000-0000607A0000}"/>
    <cellStyle name="Normal GHG Textfiels Bold 3 2 2 2 10" xfId="7291" xr:uid="{00000000-0005-0000-0000-0000617A0000}"/>
    <cellStyle name="Normal GHG Textfiels Bold 3 2 2 2 11" xfId="7426" xr:uid="{00000000-0005-0000-0000-0000627A0000}"/>
    <cellStyle name="Normal GHG Textfiels Bold 3 2 2 2 12" xfId="7327" xr:uid="{00000000-0005-0000-0000-0000637A0000}"/>
    <cellStyle name="Normal GHG Textfiels Bold 3 2 2 2 13" xfId="16122" xr:uid="{00000000-0005-0000-0000-0000647A0000}"/>
    <cellStyle name="Normal GHG Textfiels Bold 3 2 2 2 14" xfId="7334" xr:uid="{00000000-0005-0000-0000-0000657A0000}"/>
    <cellStyle name="Normal GHG Textfiels Bold 3 2 2 2 2" xfId="2968" xr:uid="{00000000-0005-0000-0000-0000667A0000}"/>
    <cellStyle name="Normal GHG Textfiels Bold 3 2 2 2 2 10" xfId="28477" xr:uid="{00000000-0005-0000-0000-0000677A0000}"/>
    <cellStyle name="Normal GHG Textfiels Bold 3 2 2 2 2 11" xfId="32300" xr:uid="{00000000-0005-0000-0000-0000687A0000}"/>
    <cellStyle name="Normal GHG Textfiels Bold 3 2 2 2 2 12" xfId="36207" xr:uid="{00000000-0005-0000-0000-0000697A0000}"/>
    <cellStyle name="Normal GHG Textfiels Bold 3 2 2 2 2 13" xfId="39997" xr:uid="{00000000-0005-0000-0000-00006A7A0000}"/>
    <cellStyle name="Normal GHG Textfiels Bold 3 2 2 2 2 2" xfId="5269" xr:uid="{00000000-0005-0000-0000-00006B7A0000}"/>
    <cellStyle name="Normal GHG Textfiels Bold 3 2 2 2 2 2 10" xfId="42253" xr:uid="{00000000-0005-0000-0000-00006C7A0000}"/>
    <cellStyle name="Normal GHG Textfiels Bold 3 2 2 2 2 2 2" xfId="10797" xr:uid="{00000000-0005-0000-0000-00006D7A0000}"/>
    <cellStyle name="Normal GHG Textfiels Bold 3 2 2 2 2 2 3" xfId="14704" xr:uid="{00000000-0005-0000-0000-00006E7A0000}"/>
    <cellStyle name="Normal GHG Textfiels Bold 3 2 2 2 2 2 4" xfId="18796" xr:uid="{00000000-0005-0000-0000-00006F7A0000}"/>
    <cellStyle name="Normal GHG Textfiels Bold 3 2 2 2 2 2 5" xfId="22726" xr:uid="{00000000-0005-0000-0000-0000707A0000}"/>
    <cellStyle name="Normal GHG Textfiels Bold 3 2 2 2 2 2 6" xfId="26752" xr:uid="{00000000-0005-0000-0000-0000717A0000}"/>
    <cellStyle name="Normal GHG Textfiels Bold 3 2 2 2 2 2 7" xfId="30741" xr:uid="{00000000-0005-0000-0000-0000727A0000}"/>
    <cellStyle name="Normal GHG Textfiels Bold 3 2 2 2 2 2 8" xfId="34572" xr:uid="{00000000-0005-0000-0000-0000737A0000}"/>
    <cellStyle name="Normal GHG Textfiels Bold 3 2 2 2 2 2 9" xfId="38463" xr:uid="{00000000-0005-0000-0000-0000747A0000}"/>
    <cellStyle name="Normal GHG Textfiels Bold 3 2 2 2 2 3" xfId="4641" xr:uid="{00000000-0005-0000-0000-0000757A0000}"/>
    <cellStyle name="Normal GHG Textfiels Bold 3 2 2 2 2 3 10" xfId="41625" xr:uid="{00000000-0005-0000-0000-0000767A0000}"/>
    <cellStyle name="Normal GHG Textfiels Bold 3 2 2 2 2 3 2" xfId="10169" xr:uid="{00000000-0005-0000-0000-0000777A0000}"/>
    <cellStyle name="Normal GHG Textfiels Bold 3 2 2 2 2 3 3" xfId="14076" xr:uid="{00000000-0005-0000-0000-0000787A0000}"/>
    <cellStyle name="Normal GHG Textfiels Bold 3 2 2 2 2 3 4" xfId="18168" xr:uid="{00000000-0005-0000-0000-0000797A0000}"/>
    <cellStyle name="Normal GHG Textfiels Bold 3 2 2 2 2 3 5" xfId="22098" xr:uid="{00000000-0005-0000-0000-00007A7A0000}"/>
    <cellStyle name="Normal GHG Textfiels Bold 3 2 2 2 2 3 6" xfId="26124" xr:uid="{00000000-0005-0000-0000-00007B7A0000}"/>
    <cellStyle name="Normal GHG Textfiels Bold 3 2 2 2 2 3 7" xfId="30113" xr:uid="{00000000-0005-0000-0000-00007C7A0000}"/>
    <cellStyle name="Normal GHG Textfiels Bold 3 2 2 2 2 3 8" xfId="33944" xr:uid="{00000000-0005-0000-0000-00007D7A0000}"/>
    <cellStyle name="Normal GHG Textfiels Bold 3 2 2 2 2 3 9" xfId="37835" xr:uid="{00000000-0005-0000-0000-00007E7A0000}"/>
    <cellStyle name="Normal GHG Textfiels Bold 3 2 2 2 2 4" xfId="6350" xr:uid="{00000000-0005-0000-0000-00007F7A0000}"/>
    <cellStyle name="Normal GHG Textfiels Bold 3 2 2 2 2 4 10" xfId="43328" xr:uid="{00000000-0005-0000-0000-0000807A0000}"/>
    <cellStyle name="Normal GHG Textfiels Bold 3 2 2 2 2 4 2" xfId="11879" xr:uid="{00000000-0005-0000-0000-0000817A0000}"/>
    <cellStyle name="Normal GHG Textfiels Bold 3 2 2 2 2 4 3" xfId="15783" xr:uid="{00000000-0005-0000-0000-0000827A0000}"/>
    <cellStyle name="Normal GHG Textfiels Bold 3 2 2 2 2 4 4" xfId="19877" xr:uid="{00000000-0005-0000-0000-0000837A0000}"/>
    <cellStyle name="Normal GHG Textfiels Bold 3 2 2 2 2 4 5" xfId="23804" xr:uid="{00000000-0005-0000-0000-0000847A0000}"/>
    <cellStyle name="Normal GHG Textfiels Bold 3 2 2 2 2 4 6" xfId="27831" xr:uid="{00000000-0005-0000-0000-0000857A0000}"/>
    <cellStyle name="Normal GHG Textfiels Bold 3 2 2 2 2 4 7" xfId="31816" xr:uid="{00000000-0005-0000-0000-0000867A0000}"/>
    <cellStyle name="Normal GHG Textfiels Bold 3 2 2 2 2 4 8" xfId="35649" xr:uid="{00000000-0005-0000-0000-0000877A0000}"/>
    <cellStyle name="Normal GHG Textfiels Bold 3 2 2 2 2 4 9" xfId="39538" xr:uid="{00000000-0005-0000-0000-0000887A0000}"/>
    <cellStyle name="Normal GHG Textfiels Bold 3 2 2 2 2 5" xfId="8503" xr:uid="{00000000-0005-0000-0000-0000897A0000}"/>
    <cellStyle name="Normal GHG Textfiels Bold 3 2 2 2 2 6" xfId="12419" xr:uid="{00000000-0005-0000-0000-00008A7A0000}"/>
    <cellStyle name="Normal GHG Textfiels Bold 3 2 2 2 2 7" xfId="16512" xr:uid="{00000000-0005-0000-0000-00008B7A0000}"/>
    <cellStyle name="Normal GHG Textfiels Bold 3 2 2 2 2 8" xfId="20455" xr:uid="{00000000-0005-0000-0000-00008C7A0000}"/>
    <cellStyle name="Normal GHG Textfiels Bold 3 2 2 2 2 9" xfId="24473" xr:uid="{00000000-0005-0000-0000-00008D7A0000}"/>
    <cellStyle name="Normal GHG Textfiels Bold 3 2 2 2 3" xfId="3249" xr:uid="{00000000-0005-0000-0000-00008E7A0000}"/>
    <cellStyle name="Normal GHG Textfiels Bold 3 2 2 2 3 10" xfId="32581" xr:uid="{00000000-0005-0000-0000-00008F7A0000}"/>
    <cellStyle name="Normal GHG Textfiels Bold 3 2 2 2 3 11" xfId="36488" xr:uid="{00000000-0005-0000-0000-0000907A0000}"/>
    <cellStyle name="Normal GHG Textfiels Bold 3 2 2 2 3 12" xfId="40278" xr:uid="{00000000-0005-0000-0000-0000917A0000}"/>
    <cellStyle name="Normal GHG Textfiels Bold 3 2 2 2 3 2" xfId="5550" xr:uid="{00000000-0005-0000-0000-0000927A0000}"/>
    <cellStyle name="Normal GHG Textfiels Bold 3 2 2 2 3 2 10" xfId="42534" xr:uid="{00000000-0005-0000-0000-0000937A0000}"/>
    <cellStyle name="Normal GHG Textfiels Bold 3 2 2 2 3 2 2" xfId="11078" xr:uid="{00000000-0005-0000-0000-0000947A0000}"/>
    <cellStyle name="Normal GHG Textfiels Bold 3 2 2 2 3 2 3" xfId="14985" xr:uid="{00000000-0005-0000-0000-0000957A0000}"/>
    <cellStyle name="Normal GHG Textfiels Bold 3 2 2 2 3 2 4" xfId="19077" xr:uid="{00000000-0005-0000-0000-0000967A0000}"/>
    <cellStyle name="Normal GHG Textfiels Bold 3 2 2 2 3 2 5" xfId="23007" xr:uid="{00000000-0005-0000-0000-0000977A0000}"/>
    <cellStyle name="Normal GHG Textfiels Bold 3 2 2 2 3 2 6" xfId="27033" xr:uid="{00000000-0005-0000-0000-0000987A0000}"/>
    <cellStyle name="Normal GHG Textfiels Bold 3 2 2 2 3 2 7" xfId="31022" xr:uid="{00000000-0005-0000-0000-0000997A0000}"/>
    <cellStyle name="Normal GHG Textfiels Bold 3 2 2 2 3 2 8" xfId="34853" xr:uid="{00000000-0005-0000-0000-00009A7A0000}"/>
    <cellStyle name="Normal GHG Textfiels Bold 3 2 2 2 3 2 9" xfId="38744" xr:uid="{00000000-0005-0000-0000-00009B7A0000}"/>
    <cellStyle name="Normal GHG Textfiels Bold 3 2 2 2 3 3" xfId="4922" xr:uid="{00000000-0005-0000-0000-00009C7A0000}"/>
    <cellStyle name="Normal GHG Textfiels Bold 3 2 2 2 3 3 10" xfId="41906" xr:uid="{00000000-0005-0000-0000-00009D7A0000}"/>
    <cellStyle name="Normal GHG Textfiels Bold 3 2 2 2 3 3 2" xfId="10450" xr:uid="{00000000-0005-0000-0000-00009E7A0000}"/>
    <cellStyle name="Normal GHG Textfiels Bold 3 2 2 2 3 3 3" xfId="14357" xr:uid="{00000000-0005-0000-0000-00009F7A0000}"/>
    <cellStyle name="Normal GHG Textfiels Bold 3 2 2 2 3 3 4" xfId="18449" xr:uid="{00000000-0005-0000-0000-0000A07A0000}"/>
    <cellStyle name="Normal GHG Textfiels Bold 3 2 2 2 3 3 5" xfId="22379" xr:uid="{00000000-0005-0000-0000-0000A17A0000}"/>
    <cellStyle name="Normal GHG Textfiels Bold 3 2 2 2 3 3 6" xfId="26405" xr:uid="{00000000-0005-0000-0000-0000A27A0000}"/>
    <cellStyle name="Normal GHG Textfiels Bold 3 2 2 2 3 3 7" xfId="30394" xr:uid="{00000000-0005-0000-0000-0000A37A0000}"/>
    <cellStyle name="Normal GHG Textfiels Bold 3 2 2 2 3 3 8" xfId="34225" xr:uid="{00000000-0005-0000-0000-0000A47A0000}"/>
    <cellStyle name="Normal GHG Textfiels Bold 3 2 2 2 3 3 9" xfId="38116" xr:uid="{00000000-0005-0000-0000-0000A57A0000}"/>
    <cellStyle name="Normal GHG Textfiels Bold 3 2 2 2 3 4" xfId="8784" xr:uid="{00000000-0005-0000-0000-0000A67A0000}"/>
    <cellStyle name="Normal GHG Textfiels Bold 3 2 2 2 3 5" xfId="12700" xr:uid="{00000000-0005-0000-0000-0000A77A0000}"/>
    <cellStyle name="Normal GHG Textfiels Bold 3 2 2 2 3 6" xfId="16793" xr:uid="{00000000-0005-0000-0000-0000A87A0000}"/>
    <cellStyle name="Normal GHG Textfiels Bold 3 2 2 2 3 7" xfId="20736" xr:uid="{00000000-0005-0000-0000-0000A97A0000}"/>
    <cellStyle name="Normal GHG Textfiels Bold 3 2 2 2 3 8" xfId="24754" xr:uid="{00000000-0005-0000-0000-0000AA7A0000}"/>
    <cellStyle name="Normal GHG Textfiels Bold 3 2 2 2 3 9" xfId="28758" xr:uid="{00000000-0005-0000-0000-0000AB7A0000}"/>
    <cellStyle name="Normal GHG Textfiels Bold 3 2 2 2 4" xfId="3913" xr:uid="{00000000-0005-0000-0000-0000AC7A0000}"/>
    <cellStyle name="Normal GHG Textfiels Bold 3 2 2 2 4 10" xfId="40897" xr:uid="{00000000-0005-0000-0000-0000AD7A0000}"/>
    <cellStyle name="Normal GHG Textfiels Bold 3 2 2 2 4 2" xfId="9441" xr:uid="{00000000-0005-0000-0000-0000AE7A0000}"/>
    <cellStyle name="Normal GHG Textfiels Bold 3 2 2 2 4 3" xfId="13348" xr:uid="{00000000-0005-0000-0000-0000AF7A0000}"/>
    <cellStyle name="Normal GHG Textfiels Bold 3 2 2 2 4 4" xfId="17440" xr:uid="{00000000-0005-0000-0000-0000B07A0000}"/>
    <cellStyle name="Normal GHG Textfiels Bold 3 2 2 2 4 5" xfId="21370" xr:uid="{00000000-0005-0000-0000-0000B17A0000}"/>
    <cellStyle name="Normal GHG Textfiels Bold 3 2 2 2 4 6" xfId="25396" xr:uid="{00000000-0005-0000-0000-0000B27A0000}"/>
    <cellStyle name="Normal GHG Textfiels Bold 3 2 2 2 4 7" xfId="29385" xr:uid="{00000000-0005-0000-0000-0000B37A0000}"/>
    <cellStyle name="Normal GHG Textfiels Bold 3 2 2 2 4 8" xfId="33216" xr:uid="{00000000-0005-0000-0000-0000B47A0000}"/>
    <cellStyle name="Normal GHG Textfiels Bold 3 2 2 2 4 9" xfId="37107" xr:uid="{00000000-0005-0000-0000-0000B57A0000}"/>
    <cellStyle name="Normal GHG Textfiels Bold 3 2 2 2 5" xfId="5895" xr:uid="{00000000-0005-0000-0000-0000B67A0000}"/>
    <cellStyle name="Normal GHG Textfiels Bold 3 2 2 2 5 10" xfId="42877" xr:uid="{00000000-0005-0000-0000-0000B77A0000}"/>
    <cellStyle name="Normal GHG Textfiels Bold 3 2 2 2 5 2" xfId="11423" xr:uid="{00000000-0005-0000-0000-0000B87A0000}"/>
    <cellStyle name="Normal GHG Textfiels Bold 3 2 2 2 5 3" xfId="15328" xr:uid="{00000000-0005-0000-0000-0000B97A0000}"/>
    <cellStyle name="Normal GHG Textfiels Bold 3 2 2 2 5 4" xfId="19422" xr:uid="{00000000-0005-0000-0000-0000BA7A0000}"/>
    <cellStyle name="Normal GHG Textfiels Bold 3 2 2 2 5 5" xfId="23350" xr:uid="{00000000-0005-0000-0000-0000BB7A0000}"/>
    <cellStyle name="Normal GHG Textfiels Bold 3 2 2 2 5 6" xfId="27376" xr:uid="{00000000-0005-0000-0000-0000BC7A0000}"/>
    <cellStyle name="Normal GHG Textfiels Bold 3 2 2 2 5 7" xfId="31365" xr:uid="{00000000-0005-0000-0000-0000BD7A0000}"/>
    <cellStyle name="Normal GHG Textfiels Bold 3 2 2 2 5 8" xfId="35196" xr:uid="{00000000-0005-0000-0000-0000BE7A0000}"/>
    <cellStyle name="Normal GHG Textfiels Bold 3 2 2 2 5 9" xfId="39087" xr:uid="{00000000-0005-0000-0000-0000BF7A0000}"/>
    <cellStyle name="Normal GHG Textfiels Bold 3 2 2 2 6" xfId="7090" xr:uid="{00000000-0005-0000-0000-0000C07A0000}"/>
    <cellStyle name="Normal GHG Textfiels Bold 3 2 2 2 7" xfId="7555" xr:uid="{00000000-0005-0000-0000-0000C17A0000}"/>
    <cellStyle name="Normal GHG Textfiels Bold 3 2 2 2 8" xfId="6967" xr:uid="{00000000-0005-0000-0000-0000C27A0000}"/>
    <cellStyle name="Normal GHG Textfiels Bold 3 2 2 2 9" xfId="7341" xr:uid="{00000000-0005-0000-0000-0000C37A0000}"/>
    <cellStyle name="Normal GHG Textfiels Bold 3 2 2 3" xfId="2967" xr:uid="{00000000-0005-0000-0000-0000C47A0000}"/>
    <cellStyle name="Normal GHG Textfiels Bold 3 2 2 3 10" xfId="28476" xr:uid="{00000000-0005-0000-0000-0000C57A0000}"/>
    <cellStyle name="Normal GHG Textfiels Bold 3 2 2 3 11" xfId="32299" xr:uid="{00000000-0005-0000-0000-0000C67A0000}"/>
    <cellStyle name="Normal GHG Textfiels Bold 3 2 2 3 12" xfId="36206" xr:uid="{00000000-0005-0000-0000-0000C77A0000}"/>
    <cellStyle name="Normal GHG Textfiels Bold 3 2 2 3 13" xfId="39996" xr:uid="{00000000-0005-0000-0000-0000C87A0000}"/>
    <cellStyle name="Normal GHG Textfiels Bold 3 2 2 3 2" xfId="5268" xr:uid="{00000000-0005-0000-0000-0000C97A0000}"/>
    <cellStyle name="Normal GHG Textfiels Bold 3 2 2 3 2 10" xfId="42252" xr:uid="{00000000-0005-0000-0000-0000CA7A0000}"/>
    <cellStyle name="Normal GHG Textfiels Bold 3 2 2 3 2 2" xfId="10796" xr:uid="{00000000-0005-0000-0000-0000CB7A0000}"/>
    <cellStyle name="Normal GHG Textfiels Bold 3 2 2 3 2 3" xfId="14703" xr:uid="{00000000-0005-0000-0000-0000CC7A0000}"/>
    <cellStyle name="Normal GHG Textfiels Bold 3 2 2 3 2 4" xfId="18795" xr:uid="{00000000-0005-0000-0000-0000CD7A0000}"/>
    <cellStyle name="Normal GHG Textfiels Bold 3 2 2 3 2 5" xfId="22725" xr:uid="{00000000-0005-0000-0000-0000CE7A0000}"/>
    <cellStyle name="Normal GHG Textfiels Bold 3 2 2 3 2 6" xfId="26751" xr:uid="{00000000-0005-0000-0000-0000CF7A0000}"/>
    <cellStyle name="Normal GHG Textfiels Bold 3 2 2 3 2 7" xfId="30740" xr:uid="{00000000-0005-0000-0000-0000D07A0000}"/>
    <cellStyle name="Normal GHG Textfiels Bold 3 2 2 3 2 8" xfId="34571" xr:uid="{00000000-0005-0000-0000-0000D17A0000}"/>
    <cellStyle name="Normal GHG Textfiels Bold 3 2 2 3 2 9" xfId="38462" xr:uid="{00000000-0005-0000-0000-0000D27A0000}"/>
    <cellStyle name="Normal GHG Textfiels Bold 3 2 2 3 3" xfId="4640" xr:uid="{00000000-0005-0000-0000-0000D37A0000}"/>
    <cellStyle name="Normal GHG Textfiels Bold 3 2 2 3 3 10" xfId="41624" xr:uid="{00000000-0005-0000-0000-0000D47A0000}"/>
    <cellStyle name="Normal GHG Textfiels Bold 3 2 2 3 3 2" xfId="10168" xr:uid="{00000000-0005-0000-0000-0000D57A0000}"/>
    <cellStyle name="Normal GHG Textfiels Bold 3 2 2 3 3 3" xfId="14075" xr:uid="{00000000-0005-0000-0000-0000D67A0000}"/>
    <cellStyle name="Normal GHG Textfiels Bold 3 2 2 3 3 4" xfId="18167" xr:uid="{00000000-0005-0000-0000-0000D77A0000}"/>
    <cellStyle name="Normal GHG Textfiels Bold 3 2 2 3 3 5" xfId="22097" xr:uid="{00000000-0005-0000-0000-0000D87A0000}"/>
    <cellStyle name="Normal GHG Textfiels Bold 3 2 2 3 3 6" xfId="26123" xr:uid="{00000000-0005-0000-0000-0000D97A0000}"/>
    <cellStyle name="Normal GHG Textfiels Bold 3 2 2 3 3 7" xfId="30112" xr:uid="{00000000-0005-0000-0000-0000DA7A0000}"/>
    <cellStyle name="Normal GHG Textfiels Bold 3 2 2 3 3 8" xfId="33943" xr:uid="{00000000-0005-0000-0000-0000DB7A0000}"/>
    <cellStyle name="Normal GHG Textfiels Bold 3 2 2 3 3 9" xfId="37834" xr:uid="{00000000-0005-0000-0000-0000DC7A0000}"/>
    <cellStyle name="Normal GHG Textfiels Bold 3 2 2 3 4" xfId="6349" xr:uid="{00000000-0005-0000-0000-0000DD7A0000}"/>
    <cellStyle name="Normal GHG Textfiels Bold 3 2 2 3 4 10" xfId="43327" xr:uid="{00000000-0005-0000-0000-0000DE7A0000}"/>
    <cellStyle name="Normal GHG Textfiels Bold 3 2 2 3 4 2" xfId="11878" xr:uid="{00000000-0005-0000-0000-0000DF7A0000}"/>
    <cellStyle name="Normal GHG Textfiels Bold 3 2 2 3 4 3" xfId="15782" xr:uid="{00000000-0005-0000-0000-0000E07A0000}"/>
    <cellStyle name="Normal GHG Textfiels Bold 3 2 2 3 4 4" xfId="19876" xr:uid="{00000000-0005-0000-0000-0000E17A0000}"/>
    <cellStyle name="Normal GHG Textfiels Bold 3 2 2 3 4 5" xfId="23803" xr:uid="{00000000-0005-0000-0000-0000E27A0000}"/>
    <cellStyle name="Normal GHG Textfiels Bold 3 2 2 3 4 6" xfId="27830" xr:uid="{00000000-0005-0000-0000-0000E37A0000}"/>
    <cellStyle name="Normal GHG Textfiels Bold 3 2 2 3 4 7" xfId="31815" xr:uid="{00000000-0005-0000-0000-0000E47A0000}"/>
    <cellStyle name="Normal GHG Textfiels Bold 3 2 2 3 4 8" xfId="35648" xr:uid="{00000000-0005-0000-0000-0000E57A0000}"/>
    <cellStyle name="Normal GHG Textfiels Bold 3 2 2 3 4 9" xfId="39537" xr:uid="{00000000-0005-0000-0000-0000E67A0000}"/>
    <cellStyle name="Normal GHG Textfiels Bold 3 2 2 3 5" xfId="8502" xr:uid="{00000000-0005-0000-0000-0000E77A0000}"/>
    <cellStyle name="Normal GHG Textfiels Bold 3 2 2 3 6" xfId="12418" xr:uid="{00000000-0005-0000-0000-0000E87A0000}"/>
    <cellStyle name="Normal GHG Textfiels Bold 3 2 2 3 7" xfId="16511" xr:uid="{00000000-0005-0000-0000-0000E97A0000}"/>
    <cellStyle name="Normal GHG Textfiels Bold 3 2 2 3 8" xfId="20454" xr:uid="{00000000-0005-0000-0000-0000EA7A0000}"/>
    <cellStyle name="Normal GHG Textfiels Bold 3 2 2 3 9" xfId="24472" xr:uid="{00000000-0005-0000-0000-0000EB7A0000}"/>
    <cellStyle name="Normal GHG Textfiels Bold 3 2 2 4" xfId="3248" xr:uid="{00000000-0005-0000-0000-0000EC7A0000}"/>
    <cellStyle name="Normal GHG Textfiels Bold 3 2 2 4 10" xfId="32580" xr:uid="{00000000-0005-0000-0000-0000ED7A0000}"/>
    <cellStyle name="Normal GHG Textfiels Bold 3 2 2 4 11" xfId="36487" xr:uid="{00000000-0005-0000-0000-0000EE7A0000}"/>
    <cellStyle name="Normal GHG Textfiels Bold 3 2 2 4 12" xfId="40277" xr:uid="{00000000-0005-0000-0000-0000EF7A0000}"/>
    <cellStyle name="Normal GHG Textfiels Bold 3 2 2 4 2" xfId="5549" xr:uid="{00000000-0005-0000-0000-0000F07A0000}"/>
    <cellStyle name="Normal GHG Textfiels Bold 3 2 2 4 2 10" xfId="42533" xr:uid="{00000000-0005-0000-0000-0000F17A0000}"/>
    <cellStyle name="Normal GHG Textfiels Bold 3 2 2 4 2 2" xfId="11077" xr:uid="{00000000-0005-0000-0000-0000F27A0000}"/>
    <cellStyle name="Normal GHG Textfiels Bold 3 2 2 4 2 3" xfId="14984" xr:uid="{00000000-0005-0000-0000-0000F37A0000}"/>
    <cellStyle name="Normal GHG Textfiels Bold 3 2 2 4 2 4" xfId="19076" xr:uid="{00000000-0005-0000-0000-0000F47A0000}"/>
    <cellStyle name="Normal GHG Textfiels Bold 3 2 2 4 2 5" xfId="23006" xr:uid="{00000000-0005-0000-0000-0000F57A0000}"/>
    <cellStyle name="Normal GHG Textfiels Bold 3 2 2 4 2 6" xfId="27032" xr:uid="{00000000-0005-0000-0000-0000F67A0000}"/>
    <cellStyle name="Normal GHG Textfiels Bold 3 2 2 4 2 7" xfId="31021" xr:uid="{00000000-0005-0000-0000-0000F77A0000}"/>
    <cellStyle name="Normal GHG Textfiels Bold 3 2 2 4 2 8" xfId="34852" xr:uid="{00000000-0005-0000-0000-0000F87A0000}"/>
    <cellStyle name="Normal GHG Textfiels Bold 3 2 2 4 2 9" xfId="38743" xr:uid="{00000000-0005-0000-0000-0000F97A0000}"/>
    <cellStyle name="Normal GHG Textfiels Bold 3 2 2 4 3" xfId="4921" xr:uid="{00000000-0005-0000-0000-0000FA7A0000}"/>
    <cellStyle name="Normal GHG Textfiels Bold 3 2 2 4 3 10" xfId="41905" xr:uid="{00000000-0005-0000-0000-0000FB7A0000}"/>
    <cellStyle name="Normal GHG Textfiels Bold 3 2 2 4 3 2" xfId="10449" xr:uid="{00000000-0005-0000-0000-0000FC7A0000}"/>
    <cellStyle name="Normal GHG Textfiels Bold 3 2 2 4 3 3" xfId="14356" xr:uid="{00000000-0005-0000-0000-0000FD7A0000}"/>
    <cellStyle name="Normal GHG Textfiels Bold 3 2 2 4 3 4" xfId="18448" xr:uid="{00000000-0005-0000-0000-0000FE7A0000}"/>
    <cellStyle name="Normal GHG Textfiels Bold 3 2 2 4 3 5" xfId="22378" xr:uid="{00000000-0005-0000-0000-0000FF7A0000}"/>
    <cellStyle name="Normal GHG Textfiels Bold 3 2 2 4 3 6" xfId="26404" xr:uid="{00000000-0005-0000-0000-0000007B0000}"/>
    <cellStyle name="Normal GHG Textfiels Bold 3 2 2 4 3 7" xfId="30393" xr:uid="{00000000-0005-0000-0000-0000017B0000}"/>
    <cellStyle name="Normal GHG Textfiels Bold 3 2 2 4 3 8" xfId="34224" xr:uid="{00000000-0005-0000-0000-0000027B0000}"/>
    <cellStyle name="Normal GHG Textfiels Bold 3 2 2 4 3 9" xfId="38115" xr:uid="{00000000-0005-0000-0000-0000037B0000}"/>
    <cellStyle name="Normal GHG Textfiels Bold 3 2 2 4 4" xfId="8783" xr:uid="{00000000-0005-0000-0000-0000047B0000}"/>
    <cellStyle name="Normal GHG Textfiels Bold 3 2 2 4 5" xfId="12699" xr:uid="{00000000-0005-0000-0000-0000057B0000}"/>
    <cellStyle name="Normal GHG Textfiels Bold 3 2 2 4 6" xfId="16792" xr:uid="{00000000-0005-0000-0000-0000067B0000}"/>
    <cellStyle name="Normal GHG Textfiels Bold 3 2 2 4 7" xfId="20735" xr:uid="{00000000-0005-0000-0000-0000077B0000}"/>
    <cellStyle name="Normal GHG Textfiels Bold 3 2 2 4 8" xfId="24753" xr:uid="{00000000-0005-0000-0000-0000087B0000}"/>
    <cellStyle name="Normal GHG Textfiels Bold 3 2 2 4 9" xfId="28757" xr:uid="{00000000-0005-0000-0000-0000097B0000}"/>
    <cellStyle name="Normal GHG Textfiels Bold 3 2 2 5" xfId="3912" xr:uid="{00000000-0005-0000-0000-00000A7B0000}"/>
    <cellStyle name="Normal GHG Textfiels Bold 3 2 2 5 10" xfId="40896" xr:uid="{00000000-0005-0000-0000-00000B7B0000}"/>
    <cellStyle name="Normal GHG Textfiels Bold 3 2 2 5 2" xfId="9440" xr:uid="{00000000-0005-0000-0000-00000C7B0000}"/>
    <cellStyle name="Normal GHG Textfiels Bold 3 2 2 5 3" xfId="13347" xr:uid="{00000000-0005-0000-0000-00000D7B0000}"/>
    <cellStyle name="Normal GHG Textfiels Bold 3 2 2 5 4" xfId="17439" xr:uid="{00000000-0005-0000-0000-00000E7B0000}"/>
    <cellStyle name="Normal GHG Textfiels Bold 3 2 2 5 5" xfId="21369" xr:uid="{00000000-0005-0000-0000-00000F7B0000}"/>
    <cellStyle name="Normal GHG Textfiels Bold 3 2 2 5 6" xfId="25395" xr:uid="{00000000-0005-0000-0000-0000107B0000}"/>
    <cellStyle name="Normal GHG Textfiels Bold 3 2 2 5 7" xfId="29384" xr:uid="{00000000-0005-0000-0000-0000117B0000}"/>
    <cellStyle name="Normal GHG Textfiels Bold 3 2 2 5 8" xfId="33215" xr:uid="{00000000-0005-0000-0000-0000127B0000}"/>
    <cellStyle name="Normal GHG Textfiels Bold 3 2 2 5 9" xfId="37106" xr:uid="{00000000-0005-0000-0000-0000137B0000}"/>
    <cellStyle name="Normal GHG Textfiels Bold 3 2 2 6" xfId="5894" xr:uid="{00000000-0005-0000-0000-0000147B0000}"/>
    <cellStyle name="Normal GHG Textfiels Bold 3 2 2 6 10" xfId="42876" xr:uid="{00000000-0005-0000-0000-0000157B0000}"/>
    <cellStyle name="Normal GHG Textfiels Bold 3 2 2 6 2" xfId="11422" xr:uid="{00000000-0005-0000-0000-0000167B0000}"/>
    <cellStyle name="Normal GHG Textfiels Bold 3 2 2 6 3" xfId="15327" xr:uid="{00000000-0005-0000-0000-0000177B0000}"/>
    <cellStyle name="Normal GHG Textfiels Bold 3 2 2 6 4" xfId="19421" xr:uid="{00000000-0005-0000-0000-0000187B0000}"/>
    <cellStyle name="Normal GHG Textfiels Bold 3 2 2 6 5" xfId="23349" xr:uid="{00000000-0005-0000-0000-0000197B0000}"/>
    <cellStyle name="Normal GHG Textfiels Bold 3 2 2 6 6" xfId="27375" xr:uid="{00000000-0005-0000-0000-00001A7B0000}"/>
    <cellStyle name="Normal GHG Textfiels Bold 3 2 2 6 7" xfId="31364" xr:uid="{00000000-0005-0000-0000-00001B7B0000}"/>
    <cellStyle name="Normal GHG Textfiels Bold 3 2 2 6 8" xfId="35195" xr:uid="{00000000-0005-0000-0000-00001C7B0000}"/>
    <cellStyle name="Normal GHG Textfiels Bold 3 2 2 6 9" xfId="39086" xr:uid="{00000000-0005-0000-0000-00001D7B0000}"/>
    <cellStyle name="Normal GHG Textfiels Bold 3 2 2 7" xfId="7089" xr:uid="{00000000-0005-0000-0000-00001E7B0000}"/>
    <cellStyle name="Normal GHG Textfiels Bold 3 2 2 8" xfId="7556" xr:uid="{00000000-0005-0000-0000-00001F7B0000}"/>
    <cellStyle name="Normal GHG Textfiels Bold 3 2 2 9" xfId="6966" xr:uid="{00000000-0005-0000-0000-0000207B0000}"/>
    <cellStyle name="Normal GHG Textfiels Bold 3 2 3" xfId="715" xr:uid="{00000000-0005-0000-0000-0000217B0000}"/>
    <cellStyle name="Normal GHG Textfiels Bold 3 2 3 10" xfId="9104" xr:uid="{00000000-0005-0000-0000-0000227B0000}"/>
    <cellStyle name="Normal GHG Textfiels Bold 3 2 3 11" xfId="20112" xr:uid="{00000000-0005-0000-0000-0000237B0000}"/>
    <cellStyle name="Normal GHG Textfiels Bold 3 2 3 12" xfId="25061" xr:uid="{00000000-0005-0000-0000-0000247B0000}"/>
    <cellStyle name="Normal GHG Textfiels Bold 3 2 3 13" xfId="16121" xr:uid="{00000000-0005-0000-0000-0000257B0000}"/>
    <cellStyle name="Normal GHG Textfiels Bold 3 2 3 14" xfId="32880" xr:uid="{00000000-0005-0000-0000-0000267B0000}"/>
    <cellStyle name="Normal GHG Textfiels Bold 3 2 3 2" xfId="2969" xr:uid="{00000000-0005-0000-0000-0000277B0000}"/>
    <cellStyle name="Normal GHG Textfiels Bold 3 2 3 2 10" xfId="28478" xr:uid="{00000000-0005-0000-0000-0000287B0000}"/>
    <cellStyle name="Normal GHG Textfiels Bold 3 2 3 2 11" xfId="32301" xr:uid="{00000000-0005-0000-0000-0000297B0000}"/>
    <cellStyle name="Normal GHG Textfiels Bold 3 2 3 2 12" xfId="36208" xr:uid="{00000000-0005-0000-0000-00002A7B0000}"/>
    <cellStyle name="Normal GHG Textfiels Bold 3 2 3 2 13" xfId="39998" xr:uid="{00000000-0005-0000-0000-00002B7B0000}"/>
    <cellStyle name="Normal GHG Textfiels Bold 3 2 3 2 2" xfId="5270" xr:uid="{00000000-0005-0000-0000-00002C7B0000}"/>
    <cellStyle name="Normal GHG Textfiels Bold 3 2 3 2 2 10" xfId="42254" xr:uid="{00000000-0005-0000-0000-00002D7B0000}"/>
    <cellStyle name="Normal GHG Textfiels Bold 3 2 3 2 2 2" xfId="10798" xr:uid="{00000000-0005-0000-0000-00002E7B0000}"/>
    <cellStyle name="Normal GHG Textfiels Bold 3 2 3 2 2 3" xfId="14705" xr:uid="{00000000-0005-0000-0000-00002F7B0000}"/>
    <cellStyle name="Normal GHG Textfiels Bold 3 2 3 2 2 4" xfId="18797" xr:uid="{00000000-0005-0000-0000-0000307B0000}"/>
    <cellStyle name="Normal GHG Textfiels Bold 3 2 3 2 2 5" xfId="22727" xr:uid="{00000000-0005-0000-0000-0000317B0000}"/>
    <cellStyle name="Normal GHG Textfiels Bold 3 2 3 2 2 6" xfId="26753" xr:uid="{00000000-0005-0000-0000-0000327B0000}"/>
    <cellStyle name="Normal GHG Textfiels Bold 3 2 3 2 2 7" xfId="30742" xr:uid="{00000000-0005-0000-0000-0000337B0000}"/>
    <cellStyle name="Normal GHG Textfiels Bold 3 2 3 2 2 8" xfId="34573" xr:uid="{00000000-0005-0000-0000-0000347B0000}"/>
    <cellStyle name="Normal GHG Textfiels Bold 3 2 3 2 2 9" xfId="38464" xr:uid="{00000000-0005-0000-0000-0000357B0000}"/>
    <cellStyle name="Normal GHG Textfiels Bold 3 2 3 2 3" xfId="4642" xr:uid="{00000000-0005-0000-0000-0000367B0000}"/>
    <cellStyle name="Normal GHG Textfiels Bold 3 2 3 2 3 10" xfId="41626" xr:uid="{00000000-0005-0000-0000-0000377B0000}"/>
    <cellStyle name="Normal GHG Textfiels Bold 3 2 3 2 3 2" xfId="10170" xr:uid="{00000000-0005-0000-0000-0000387B0000}"/>
    <cellStyle name="Normal GHG Textfiels Bold 3 2 3 2 3 3" xfId="14077" xr:uid="{00000000-0005-0000-0000-0000397B0000}"/>
    <cellStyle name="Normal GHG Textfiels Bold 3 2 3 2 3 4" xfId="18169" xr:uid="{00000000-0005-0000-0000-00003A7B0000}"/>
    <cellStyle name="Normal GHG Textfiels Bold 3 2 3 2 3 5" xfId="22099" xr:uid="{00000000-0005-0000-0000-00003B7B0000}"/>
    <cellStyle name="Normal GHG Textfiels Bold 3 2 3 2 3 6" xfId="26125" xr:uid="{00000000-0005-0000-0000-00003C7B0000}"/>
    <cellStyle name="Normal GHG Textfiels Bold 3 2 3 2 3 7" xfId="30114" xr:uid="{00000000-0005-0000-0000-00003D7B0000}"/>
    <cellStyle name="Normal GHG Textfiels Bold 3 2 3 2 3 8" xfId="33945" xr:uid="{00000000-0005-0000-0000-00003E7B0000}"/>
    <cellStyle name="Normal GHG Textfiels Bold 3 2 3 2 3 9" xfId="37836" xr:uid="{00000000-0005-0000-0000-00003F7B0000}"/>
    <cellStyle name="Normal GHG Textfiels Bold 3 2 3 2 4" xfId="6351" xr:uid="{00000000-0005-0000-0000-0000407B0000}"/>
    <cellStyle name="Normal GHG Textfiels Bold 3 2 3 2 4 10" xfId="43329" xr:uid="{00000000-0005-0000-0000-0000417B0000}"/>
    <cellStyle name="Normal GHG Textfiels Bold 3 2 3 2 4 2" xfId="11880" xr:uid="{00000000-0005-0000-0000-0000427B0000}"/>
    <cellStyle name="Normal GHG Textfiels Bold 3 2 3 2 4 3" xfId="15784" xr:uid="{00000000-0005-0000-0000-0000437B0000}"/>
    <cellStyle name="Normal GHG Textfiels Bold 3 2 3 2 4 4" xfId="19878" xr:uid="{00000000-0005-0000-0000-0000447B0000}"/>
    <cellStyle name="Normal GHG Textfiels Bold 3 2 3 2 4 5" xfId="23805" xr:uid="{00000000-0005-0000-0000-0000457B0000}"/>
    <cellStyle name="Normal GHG Textfiels Bold 3 2 3 2 4 6" xfId="27832" xr:uid="{00000000-0005-0000-0000-0000467B0000}"/>
    <cellStyle name="Normal GHG Textfiels Bold 3 2 3 2 4 7" xfId="31817" xr:uid="{00000000-0005-0000-0000-0000477B0000}"/>
    <cellStyle name="Normal GHG Textfiels Bold 3 2 3 2 4 8" xfId="35650" xr:uid="{00000000-0005-0000-0000-0000487B0000}"/>
    <cellStyle name="Normal GHG Textfiels Bold 3 2 3 2 4 9" xfId="39539" xr:uid="{00000000-0005-0000-0000-0000497B0000}"/>
    <cellStyle name="Normal GHG Textfiels Bold 3 2 3 2 5" xfId="8504" xr:uid="{00000000-0005-0000-0000-00004A7B0000}"/>
    <cellStyle name="Normal GHG Textfiels Bold 3 2 3 2 6" xfId="12420" xr:uid="{00000000-0005-0000-0000-00004B7B0000}"/>
    <cellStyle name="Normal GHG Textfiels Bold 3 2 3 2 7" xfId="16513" xr:uid="{00000000-0005-0000-0000-00004C7B0000}"/>
    <cellStyle name="Normal GHG Textfiels Bold 3 2 3 2 8" xfId="20456" xr:uid="{00000000-0005-0000-0000-00004D7B0000}"/>
    <cellStyle name="Normal GHG Textfiels Bold 3 2 3 2 9" xfId="24474" xr:uid="{00000000-0005-0000-0000-00004E7B0000}"/>
    <cellStyle name="Normal GHG Textfiels Bold 3 2 3 3" xfId="3250" xr:uid="{00000000-0005-0000-0000-00004F7B0000}"/>
    <cellStyle name="Normal GHG Textfiels Bold 3 2 3 3 10" xfId="32582" xr:uid="{00000000-0005-0000-0000-0000507B0000}"/>
    <cellStyle name="Normal GHG Textfiels Bold 3 2 3 3 11" xfId="36489" xr:uid="{00000000-0005-0000-0000-0000517B0000}"/>
    <cellStyle name="Normal GHG Textfiels Bold 3 2 3 3 12" xfId="40279" xr:uid="{00000000-0005-0000-0000-0000527B0000}"/>
    <cellStyle name="Normal GHG Textfiels Bold 3 2 3 3 2" xfId="5551" xr:uid="{00000000-0005-0000-0000-0000537B0000}"/>
    <cellStyle name="Normal GHG Textfiels Bold 3 2 3 3 2 10" xfId="42535" xr:uid="{00000000-0005-0000-0000-0000547B0000}"/>
    <cellStyle name="Normal GHG Textfiels Bold 3 2 3 3 2 2" xfId="11079" xr:uid="{00000000-0005-0000-0000-0000557B0000}"/>
    <cellStyle name="Normal GHG Textfiels Bold 3 2 3 3 2 3" xfId="14986" xr:uid="{00000000-0005-0000-0000-0000567B0000}"/>
    <cellStyle name="Normal GHG Textfiels Bold 3 2 3 3 2 4" xfId="19078" xr:uid="{00000000-0005-0000-0000-0000577B0000}"/>
    <cellStyle name="Normal GHG Textfiels Bold 3 2 3 3 2 5" xfId="23008" xr:uid="{00000000-0005-0000-0000-0000587B0000}"/>
    <cellStyle name="Normal GHG Textfiels Bold 3 2 3 3 2 6" xfId="27034" xr:uid="{00000000-0005-0000-0000-0000597B0000}"/>
    <cellStyle name="Normal GHG Textfiels Bold 3 2 3 3 2 7" xfId="31023" xr:uid="{00000000-0005-0000-0000-00005A7B0000}"/>
    <cellStyle name="Normal GHG Textfiels Bold 3 2 3 3 2 8" xfId="34854" xr:uid="{00000000-0005-0000-0000-00005B7B0000}"/>
    <cellStyle name="Normal GHG Textfiels Bold 3 2 3 3 2 9" xfId="38745" xr:uid="{00000000-0005-0000-0000-00005C7B0000}"/>
    <cellStyle name="Normal GHG Textfiels Bold 3 2 3 3 3" xfId="4923" xr:uid="{00000000-0005-0000-0000-00005D7B0000}"/>
    <cellStyle name="Normal GHG Textfiels Bold 3 2 3 3 3 10" xfId="41907" xr:uid="{00000000-0005-0000-0000-00005E7B0000}"/>
    <cellStyle name="Normal GHG Textfiels Bold 3 2 3 3 3 2" xfId="10451" xr:uid="{00000000-0005-0000-0000-00005F7B0000}"/>
    <cellStyle name="Normal GHG Textfiels Bold 3 2 3 3 3 3" xfId="14358" xr:uid="{00000000-0005-0000-0000-0000607B0000}"/>
    <cellStyle name="Normal GHG Textfiels Bold 3 2 3 3 3 4" xfId="18450" xr:uid="{00000000-0005-0000-0000-0000617B0000}"/>
    <cellStyle name="Normal GHG Textfiels Bold 3 2 3 3 3 5" xfId="22380" xr:uid="{00000000-0005-0000-0000-0000627B0000}"/>
    <cellStyle name="Normal GHG Textfiels Bold 3 2 3 3 3 6" xfId="26406" xr:uid="{00000000-0005-0000-0000-0000637B0000}"/>
    <cellStyle name="Normal GHG Textfiels Bold 3 2 3 3 3 7" xfId="30395" xr:uid="{00000000-0005-0000-0000-0000647B0000}"/>
    <cellStyle name="Normal GHG Textfiels Bold 3 2 3 3 3 8" xfId="34226" xr:uid="{00000000-0005-0000-0000-0000657B0000}"/>
    <cellStyle name="Normal GHG Textfiels Bold 3 2 3 3 3 9" xfId="38117" xr:uid="{00000000-0005-0000-0000-0000667B0000}"/>
    <cellStyle name="Normal GHG Textfiels Bold 3 2 3 3 4" xfId="8785" xr:uid="{00000000-0005-0000-0000-0000677B0000}"/>
    <cellStyle name="Normal GHG Textfiels Bold 3 2 3 3 5" xfId="12701" xr:uid="{00000000-0005-0000-0000-0000687B0000}"/>
    <cellStyle name="Normal GHG Textfiels Bold 3 2 3 3 6" xfId="16794" xr:uid="{00000000-0005-0000-0000-0000697B0000}"/>
    <cellStyle name="Normal GHG Textfiels Bold 3 2 3 3 7" xfId="20737" xr:uid="{00000000-0005-0000-0000-00006A7B0000}"/>
    <cellStyle name="Normal GHG Textfiels Bold 3 2 3 3 8" xfId="24755" xr:uid="{00000000-0005-0000-0000-00006B7B0000}"/>
    <cellStyle name="Normal GHG Textfiels Bold 3 2 3 3 9" xfId="28759" xr:uid="{00000000-0005-0000-0000-00006C7B0000}"/>
    <cellStyle name="Normal GHG Textfiels Bold 3 2 3 4" xfId="3914" xr:uid="{00000000-0005-0000-0000-00006D7B0000}"/>
    <cellStyle name="Normal GHG Textfiels Bold 3 2 3 4 10" xfId="40898" xr:uid="{00000000-0005-0000-0000-00006E7B0000}"/>
    <cellStyle name="Normal GHG Textfiels Bold 3 2 3 4 2" xfId="9442" xr:uid="{00000000-0005-0000-0000-00006F7B0000}"/>
    <cellStyle name="Normal GHG Textfiels Bold 3 2 3 4 3" xfId="13349" xr:uid="{00000000-0005-0000-0000-0000707B0000}"/>
    <cellStyle name="Normal GHG Textfiels Bold 3 2 3 4 4" xfId="17441" xr:uid="{00000000-0005-0000-0000-0000717B0000}"/>
    <cellStyle name="Normal GHG Textfiels Bold 3 2 3 4 5" xfId="21371" xr:uid="{00000000-0005-0000-0000-0000727B0000}"/>
    <cellStyle name="Normal GHG Textfiels Bold 3 2 3 4 6" xfId="25397" xr:uid="{00000000-0005-0000-0000-0000737B0000}"/>
    <cellStyle name="Normal GHG Textfiels Bold 3 2 3 4 7" xfId="29386" xr:uid="{00000000-0005-0000-0000-0000747B0000}"/>
    <cellStyle name="Normal GHG Textfiels Bold 3 2 3 4 8" xfId="33217" xr:uid="{00000000-0005-0000-0000-0000757B0000}"/>
    <cellStyle name="Normal GHG Textfiels Bold 3 2 3 4 9" xfId="37108" xr:uid="{00000000-0005-0000-0000-0000767B0000}"/>
    <cellStyle name="Normal GHG Textfiels Bold 3 2 3 5" xfId="5896" xr:uid="{00000000-0005-0000-0000-0000777B0000}"/>
    <cellStyle name="Normal GHG Textfiels Bold 3 2 3 5 10" xfId="42878" xr:uid="{00000000-0005-0000-0000-0000787B0000}"/>
    <cellStyle name="Normal GHG Textfiels Bold 3 2 3 5 2" xfId="11424" xr:uid="{00000000-0005-0000-0000-0000797B0000}"/>
    <cellStyle name="Normal GHG Textfiels Bold 3 2 3 5 3" xfId="15329" xr:uid="{00000000-0005-0000-0000-00007A7B0000}"/>
    <cellStyle name="Normal GHG Textfiels Bold 3 2 3 5 4" xfId="19423" xr:uid="{00000000-0005-0000-0000-00007B7B0000}"/>
    <cellStyle name="Normal GHG Textfiels Bold 3 2 3 5 5" xfId="23351" xr:uid="{00000000-0005-0000-0000-00007C7B0000}"/>
    <cellStyle name="Normal GHG Textfiels Bold 3 2 3 5 6" xfId="27377" xr:uid="{00000000-0005-0000-0000-00007D7B0000}"/>
    <cellStyle name="Normal GHG Textfiels Bold 3 2 3 5 7" xfId="31366" xr:uid="{00000000-0005-0000-0000-00007E7B0000}"/>
    <cellStyle name="Normal GHG Textfiels Bold 3 2 3 5 8" xfId="35197" xr:uid="{00000000-0005-0000-0000-00007F7B0000}"/>
    <cellStyle name="Normal GHG Textfiels Bold 3 2 3 5 9" xfId="39088" xr:uid="{00000000-0005-0000-0000-0000807B0000}"/>
    <cellStyle name="Normal GHG Textfiels Bold 3 2 3 6" xfId="7091" xr:uid="{00000000-0005-0000-0000-0000817B0000}"/>
    <cellStyle name="Normal GHG Textfiels Bold 3 2 3 7" xfId="7554" xr:uid="{00000000-0005-0000-0000-0000827B0000}"/>
    <cellStyle name="Normal GHG Textfiels Bold 3 2 3 8" xfId="6968" xr:uid="{00000000-0005-0000-0000-0000837B0000}"/>
    <cellStyle name="Normal GHG Textfiels Bold 3 2 3 9" xfId="13013" xr:uid="{00000000-0005-0000-0000-0000847B0000}"/>
    <cellStyle name="Normal GHG Textfiels Bold 3 2 4" xfId="2966" xr:uid="{00000000-0005-0000-0000-0000857B0000}"/>
    <cellStyle name="Normal GHG Textfiels Bold 3 2 4 10" xfId="28475" xr:uid="{00000000-0005-0000-0000-0000867B0000}"/>
    <cellStyle name="Normal GHG Textfiels Bold 3 2 4 11" xfId="32298" xr:uid="{00000000-0005-0000-0000-0000877B0000}"/>
    <cellStyle name="Normal GHG Textfiels Bold 3 2 4 12" xfId="36205" xr:uid="{00000000-0005-0000-0000-0000887B0000}"/>
    <cellStyle name="Normal GHG Textfiels Bold 3 2 4 13" xfId="39995" xr:uid="{00000000-0005-0000-0000-0000897B0000}"/>
    <cellStyle name="Normal GHG Textfiels Bold 3 2 4 2" xfId="5267" xr:uid="{00000000-0005-0000-0000-00008A7B0000}"/>
    <cellStyle name="Normal GHG Textfiels Bold 3 2 4 2 10" xfId="42251" xr:uid="{00000000-0005-0000-0000-00008B7B0000}"/>
    <cellStyle name="Normal GHG Textfiels Bold 3 2 4 2 2" xfId="10795" xr:uid="{00000000-0005-0000-0000-00008C7B0000}"/>
    <cellStyle name="Normal GHG Textfiels Bold 3 2 4 2 3" xfId="14702" xr:uid="{00000000-0005-0000-0000-00008D7B0000}"/>
    <cellStyle name="Normal GHG Textfiels Bold 3 2 4 2 4" xfId="18794" xr:uid="{00000000-0005-0000-0000-00008E7B0000}"/>
    <cellStyle name="Normal GHG Textfiels Bold 3 2 4 2 5" xfId="22724" xr:uid="{00000000-0005-0000-0000-00008F7B0000}"/>
    <cellStyle name="Normal GHG Textfiels Bold 3 2 4 2 6" xfId="26750" xr:uid="{00000000-0005-0000-0000-0000907B0000}"/>
    <cellStyle name="Normal GHG Textfiels Bold 3 2 4 2 7" xfId="30739" xr:uid="{00000000-0005-0000-0000-0000917B0000}"/>
    <cellStyle name="Normal GHG Textfiels Bold 3 2 4 2 8" xfId="34570" xr:uid="{00000000-0005-0000-0000-0000927B0000}"/>
    <cellStyle name="Normal GHG Textfiels Bold 3 2 4 2 9" xfId="38461" xr:uid="{00000000-0005-0000-0000-0000937B0000}"/>
    <cellStyle name="Normal GHG Textfiels Bold 3 2 4 3" xfId="4639" xr:uid="{00000000-0005-0000-0000-0000947B0000}"/>
    <cellStyle name="Normal GHG Textfiels Bold 3 2 4 3 10" xfId="41623" xr:uid="{00000000-0005-0000-0000-0000957B0000}"/>
    <cellStyle name="Normal GHG Textfiels Bold 3 2 4 3 2" xfId="10167" xr:uid="{00000000-0005-0000-0000-0000967B0000}"/>
    <cellStyle name="Normal GHG Textfiels Bold 3 2 4 3 3" xfId="14074" xr:uid="{00000000-0005-0000-0000-0000977B0000}"/>
    <cellStyle name="Normal GHG Textfiels Bold 3 2 4 3 4" xfId="18166" xr:uid="{00000000-0005-0000-0000-0000987B0000}"/>
    <cellStyle name="Normal GHG Textfiels Bold 3 2 4 3 5" xfId="22096" xr:uid="{00000000-0005-0000-0000-0000997B0000}"/>
    <cellStyle name="Normal GHG Textfiels Bold 3 2 4 3 6" xfId="26122" xr:uid="{00000000-0005-0000-0000-00009A7B0000}"/>
    <cellStyle name="Normal GHG Textfiels Bold 3 2 4 3 7" xfId="30111" xr:uid="{00000000-0005-0000-0000-00009B7B0000}"/>
    <cellStyle name="Normal GHG Textfiels Bold 3 2 4 3 8" xfId="33942" xr:uid="{00000000-0005-0000-0000-00009C7B0000}"/>
    <cellStyle name="Normal GHG Textfiels Bold 3 2 4 3 9" xfId="37833" xr:uid="{00000000-0005-0000-0000-00009D7B0000}"/>
    <cellStyle name="Normal GHG Textfiels Bold 3 2 4 4" xfId="6348" xr:uid="{00000000-0005-0000-0000-00009E7B0000}"/>
    <cellStyle name="Normal GHG Textfiels Bold 3 2 4 4 10" xfId="43326" xr:uid="{00000000-0005-0000-0000-00009F7B0000}"/>
    <cellStyle name="Normal GHG Textfiels Bold 3 2 4 4 2" xfId="11877" xr:uid="{00000000-0005-0000-0000-0000A07B0000}"/>
    <cellStyle name="Normal GHG Textfiels Bold 3 2 4 4 3" xfId="15781" xr:uid="{00000000-0005-0000-0000-0000A17B0000}"/>
    <cellStyle name="Normal GHG Textfiels Bold 3 2 4 4 4" xfId="19875" xr:uid="{00000000-0005-0000-0000-0000A27B0000}"/>
    <cellStyle name="Normal GHG Textfiels Bold 3 2 4 4 5" xfId="23802" xr:uid="{00000000-0005-0000-0000-0000A37B0000}"/>
    <cellStyle name="Normal GHG Textfiels Bold 3 2 4 4 6" xfId="27829" xr:uid="{00000000-0005-0000-0000-0000A47B0000}"/>
    <cellStyle name="Normal GHG Textfiels Bold 3 2 4 4 7" xfId="31814" xr:uid="{00000000-0005-0000-0000-0000A57B0000}"/>
    <cellStyle name="Normal GHG Textfiels Bold 3 2 4 4 8" xfId="35647" xr:uid="{00000000-0005-0000-0000-0000A67B0000}"/>
    <cellStyle name="Normal GHG Textfiels Bold 3 2 4 4 9" xfId="39536" xr:uid="{00000000-0005-0000-0000-0000A77B0000}"/>
    <cellStyle name="Normal GHG Textfiels Bold 3 2 4 5" xfId="8501" xr:uid="{00000000-0005-0000-0000-0000A87B0000}"/>
    <cellStyle name="Normal GHG Textfiels Bold 3 2 4 6" xfId="12417" xr:uid="{00000000-0005-0000-0000-0000A97B0000}"/>
    <cellStyle name="Normal GHG Textfiels Bold 3 2 4 7" xfId="16510" xr:uid="{00000000-0005-0000-0000-0000AA7B0000}"/>
    <cellStyle name="Normal GHG Textfiels Bold 3 2 4 8" xfId="20453" xr:uid="{00000000-0005-0000-0000-0000AB7B0000}"/>
    <cellStyle name="Normal GHG Textfiels Bold 3 2 4 9" xfId="24471" xr:uid="{00000000-0005-0000-0000-0000AC7B0000}"/>
    <cellStyle name="Normal GHG Textfiels Bold 3 2 5" xfId="3247" xr:uid="{00000000-0005-0000-0000-0000AD7B0000}"/>
    <cellStyle name="Normal GHG Textfiels Bold 3 2 5 10" xfId="32579" xr:uid="{00000000-0005-0000-0000-0000AE7B0000}"/>
    <cellStyle name="Normal GHG Textfiels Bold 3 2 5 11" xfId="36486" xr:uid="{00000000-0005-0000-0000-0000AF7B0000}"/>
    <cellStyle name="Normal GHG Textfiels Bold 3 2 5 12" xfId="40276" xr:uid="{00000000-0005-0000-0000-0000B07B0000}"/>
    <cellStyle name="Normal GHG Textfiels Bold 3 2 5 2" xfId="5548" xr:uid="{00000000-0005-0000-0000-0000B17B0000}"/>
    <cellStyle name="Normal GHG Textfiels Bold 3 2 5 2 10" xfId="42532" xr:uid="{00000000-0005-0000-0000-0000B27B0000}"/>
    <cellStyle name="Normal GHG Textfiels Bold 3 2 5 2 2" xfId="11076" xr:uid="{00000000-0005-0000-0000-0000B37B0000}"/>
    <cellStyle name="Normal GHG Textfiels Bold 3 2 5 2 3" xfId="14983" xr:uid="{00000000-0005-0000-0000-0000B47B0000}"/>
    <cellStyle name="Normal GHG Textfiels Bold 3 2 5 2 4" xfId="19075" xr:uid="{00000000-0005-0000-0000-0000B57B0000}"/>
    <cellStyle name="Normal GHG Textfiels Bold 3 2 5 2 5" xfId="23005" xr:uid="{00000000-0005-0000-0000-0000B67B0000}"/>
    <cellStyle name="Normal GHG Textfiels Bold 3 2 5 2 6" xfId="27031" xr:uid="{00000000-0005-0000-0000-0000B77B0000}"/>
    <cellStyle name="Normal GHG Textfiels Bold 3 2 5 2 7" xfId="31020" xr:uid="{00000000-0005-0000-0000-0000B87B0000}"/>
    <cellStyle name="Normal GHG Textfiels Bold 3 2 5 2 8" xfId="34851" xr:uid="{00000000-0005-0000-0000-0000B97B0000}"/>
    <cellStyle name="Normal GHG Textfiels Bold 3 2 5 2 9" xfId="38742" xr:uid="{00000000-0005-0000-0000-0000BA7B0000}"/>
    <cellStyle name="Normal GHG Textfiels Bold 3 2 5 3" xfId="4920" xr:uid="{00000000-0005-0000-0000-0000BB7B0000}"/>
    <cellStyle name="Normal GHG Textfiels Bold 3 2 5 3 10" xfId="41904" xr:uid="{00000000-0005-0000-0000-0000BC7B0000}"/>
    <cellStyle name="Normal GHG Textfiels Bold 3 2 5 3 2" xfId="10448" xr:uid="{00000000-0005-0000-0000-0000BD7B0000}"/>
    <cellStyle name="Normal GHG Textfiels Bold 3 2 5 3 3" xfId="14355" xr:uid="{00000000-0005-0000-0000-0000BE7B0000}"/>
    <cellStyle name="Normal GHG Textfiels Bold 3 2 5 3 4" xfId="18447" xr:uid="{00000000-0005-0000-0000-0000BF7B0000}"/>
    <cellStyle name="Normal GHG Textfiels Bold 3 2 5 3 5" xfId="22377" xr:uid="{00000000-0005-0000-0000-0000C07B0000}"/>
    <cellStyle name="Normal GHG Textfiels Bold 3 2 5 3 6" xfId="26403" xr:uid="{00000000-0005-0000-0000-0000C17B0000}"/>
    <cellStyle name="Normal GHG Textfiels Bold 3 2 5 3 7" xfId="30392" xr:uid="{00000000-0005-0000-0000-0000C27B0000}"/>
    <cellStyle name="Normal GHG Textfiels Bold 3 2 5 3 8" xfId="34223" xr:uid="{00000000-0005-0000-0000-0000C37B0000}"/>
    <cellStyle name="Normal GHG Textfiels Bold 3 2 5 3 9" xfId="38114" xr:uid="{00000000-0005-0000-0000-0000C47B0000}"/>
    <cellStyle name="Normal GHG Textfiels Bold 3 2 5 4" xfId="8782" xr:uid="{00000000-0005-0000-0000-0000C57B0000}"/>
    <cellStyle name="Normal GHG Textfiels Bold 3 2 5 5" xfId="12698" xr:uid="{00000000-0005-0000-0000-0000C67B0000}"/>
    <cellStyle name="Normal GHG Textfiels Bold 3 2 5 6" xfId="16791" xr:uid="{00000000-0005-0000-0000-0000C77B0000}"/>
    <cellStyle name="Normal GHG Textfiels Bold 3 2 5 7" xfId="20734" xr:uid="{00000000-0005-0000-0000-0000C87B0000}"/>
    <cellStyle name="Normal GHG Textfiels Bold 3 2 5 8" xfId="24752" xr:uid="{00000000-0005-0000-0000-0000C97B0000}"/>
    <cellStyle name="Normal GHG Textfiels Bold 3 2 5 9" xfId="28756" xr:uid="{00000000-0005-0000-0000-0000CA7B0000}"/>
    <cellStyle name="Normal GHG Textfiels Bold 3 2 6" xfId="3911" xr:uid="{00000000-0005-0000-0000-0000CB7B0000}"/>
    <cellStyle name="Normal GHG Textfiels Bold 3 2 6 10" xfId="40895" xr:uid="{00000000-0005-0000-0000-0000CC7B0000}"/>
    <cellStyle name="Normal GHG Textfiels Bold 3 2 6 2" xfId="9439" xr:uid="{00000000-0005-0000-0000-0000CD7B0000}"/>
    <cellStyle name="Normal GHG Textfiels Bold 3 2 6 3" xfId="13346" xr:uid="{00000000-0005-0000-0000-0000CE7B0000}"/>
    <cellStyle name="Normal GHG Textfiels Bold 3 2 6 4" xfId="17438" xr:uid="{00000000-0005-0000-0000-0000CF7B0000}"/>
    <cellStyle name="Normal GHG Textfiels Bold 3 2 6 5" xfId="21368" xr:uid="{00000000-0005-0000-0000-0000D07B0000}"/>
    <cellStyle name="Normal GHG Textfiels Bold 3 2 6 6" xfId="25394" xr:uid="{00000000-0005-0000-0000-0000D17B0000}"/>
    <cellStyle name="Normal GHG Textfiels Bold 3 2 6 7" xfId="29383" xr:uid="{00000000-0005-0000-0000-0000D27B0000}"/>
    <cellStyle name="Normal GHG Textfiels Bold 3 2 6 8" xfId="33214" xr:uid="{00000000-0005-0000-0000-0000D37B0000}"/>
    <cellStyle name="Normal GHG Textfiels Bold 3 2 6 9" xfId="37105" xr:uid="{00000000-0005-0000-0000-0000D47B0000}"/>
    <cellStyle name="Normal GHG Textfiels Bold 3 2 7" xfId="5893" xr:uid="{00000000-0005-0000-0000-0000D57B0000}"/>
    <cellStyle name="Normal GHG Textfiels Bold 3 2 7 10" xfId="42875" xr:uid="{00000000-0005-0000-0000-0000D67B0000}"/>
    <cellStyle name="Normal GHG Textfiels Bold 3 2 7 2" xfId="11421" xr:uid="{00000000-0005-0000-0000-0000D77B0000}"/>
    <cellStyle name="Normal GHG Textfiels Bold 3 2 7 3" xfId="15326" xr:uid="{00000000-0005-0000-0000-0000D87B0000}"/>
    <cellStyle name="Normal GHG Textfiels Bold 3 2 7 4" xfId="19420" xr:uid="{00000000-0005-0000-0000-0000D97B0000}"/>
    <cellStyle name="Normal GHG Textfiels Bold 3 2 7 5" xfId="23348" xr:uid="{00000000-0005-0000-0000-0000DA7B0000}"/>
    <cellStyle name="Normal GHG Textfiels Bold 3 2 7 6" xfId="27374" xr:uid="{00000000-0005-0000-0000-0000DB7B0000}"/>
    <cellStyle name="Normal GHG Textfiels Bold 3 2 7 7" xfId="31363" xr:uid="{00000000-0005-0000-0000-0000DC7B0000}"/>
    <cellStyle name="Normal GHG Textfiels Bold 3 2 7 8" xfId="35194" xr:uid="{00000000-0005-0000-0000-0000DD7B0000}"/>
    <cellStyle name="Normal GHG Textfiels Bold 3 2 7 9" xfId="39085" xr:uid="{00000000-0005-0000-0000-0000DE7B0000}"/>
    <cellStyle name="Normal GHG Textfiels Bold 3 2 8" xfId="7088" xr:uid="{00000000-0005-0000-0000-0000DF7B0000}"/>
    <cellStyle name="Normal GHG Textfiels Bold 3 2 9" xfId="7557" xr:uid="{00000000-0005-0000-0000-0000E07B0000}"/>
    <cellStyle name="Normal GHG Textfiels Bold 3 3" xfId="716" xr:uid="{00000000-0005-0000-0000-0000E17B0000}"/>
    <cellStyle name="Normal GHG Textfiels Bold 3 3 10" xfId="7553" xr:uid="{00000000-0005-0000-0000-0000E27B0000}"/>
    <cellStyle name="Normal GHG Textfiels Bold 3 3 11" xfId="6969" xr:uid="{00000000-0005-0000-0000-0000E37B0000}"/>
    <cellStyle name="Normal GHG Textfiels Bold 3 3 12" xfId="13007" xr:uid="{00000000-0005-0000-0000-0000E47B0000}"/>
    <cellStyle name="Normal GHG Textfiels Bold 3 3 13" xfId="7317" xr:uid="{00000000-0005-0000-0000-0000E57B0000}"/>
    <cellStyle name="Normal GHG Textfiels Bold 3 3 14" xfId="7184" xr:uid="{00000000-0005-0000-0000-0000E67B0000}"/>
    <cellStyle name="Normal GHG Textfiels Bold 3 3 15" xfId="25055" xr:uid="{00000000-0005-0000-0000-0000E77B0000}"/>
    <cellStyle name="Normal GHG Textfiels Bold 3 3 16" xfId="7602" xr:uid="{00000000-0005-0000-0000-0000E87B0000}"/>
    <cellStyle name="Normal GHG Textfiels Bold 3 3 17" xfId="16139" xr:uid="{00000000-0005-0000-0000-0000E97B0000}"/>
    <cellStyle name="Normal GHG Textfiels Bold 3 3 2" xfId="717" xr:uid="{00000000-0005-0000-0000-0000EA7B0000}"/>
    <cellStyle name="Normal GHG Textfiels Bold 3 3 2 10" xfId="7799" xr:uid="{00000000-0005-0000-0000-0000EB7B0000}"/>
    <cellStyle name="Normal GHG Textfiels Bold 3 3 2 11" xfId="16141" xr:uid="{00000000-0005-0000-0000-0000EC7B0000}"/>
    <cellStyle name="Normal GHG Textfiels Bold 3 3 2 12" xfId="8178" xr:uid="{00000000-0005-0000-0000-0000ED7B0000}"/>
    <cellStyle name="Normal GHG Textfiels Bold 3 3 2 13" xfId="6704" xr:uid="{00000000-0005-0000-0000-0000EE7B0000}"/>
    <cellStyle name="Normal GHG Textfiels Bold 3 3 2 14" xfId="28120" xr:uid="{00000000-0005-0000-0000-0000EF7B0000}"/>
    <cellStyle name="Normal GHG Textfiels Bold 3 3 2 15" xfId="32881" xr:uid="{00000000-0005-0000-0000-0000F07B0000}"/>
    <cellStyle name="Normal GHG Textfiels Bold 3 3 2 2" xfId="718" xr:uid="{00000000-0005-0000-0000-0000F17B0000}"/>
    <cellStyle name="Normal GHG Textfiels Bold 3 3 2 2 10" xfId="7147" xr:uid="{00000000-0005-0000-0000-0000F27B0000}"/>
    <cellStyle name="Normal GHG Textfiels Bold 3 3 2 2 11" xfId="7164" xr:uid="{00000000-0005-0000-0000-0000F37B0000}"/>
    <cellStyle name="Normal GHG Textfiels Bold 3 3 2 2 12" xfId="6705" xr:uid="{00000000-0005-0000-0000-0000F47B0000}"/>
    <cellStyle name="Normal GHG Textfiels Bold 3 3 2 2 13" xfId="7352" xr:uid="{00000000-0005-0000-0000-0000F57B0000}"/>
    <cellStyle name="Normal GHG Textfiels Bold 3 3 2 2 14" xfId="7143" xr:uid="{00000000-0005-0000-0000-0000F67B0000}"/>
    <cellStyle name="Normal GHG Textfiels Bold 3 3 2 2 2" xfId="2972" xr:uid="{00000000-0005-0000-0000-0000F77B0000}"/>
    <cellStyle name="Normal GHG Textfiels Bold 3 3 2 2 2 10" xfId="28481" xr:uid="{00000000-0005-0000-0000-0000F87B0000}"/>
    <cellStyle name="Normal GHG Textfiels Bold 3 3 2 2 2 11" xfId="32304" xr:uid="{00000000-0005-0000-0000-0000F97B0000}"/>
    <cellStyle name="Normal GHG Textfiels Bold 3 3 2 2 2 12" xfId="36211" xr:uid="{00000000-0005-0000-0000-0000FA7B0000}"/>
    <cellStyle name="Normal GHG Textfiels Bold 3 3 2 2 2 13" xfId="40001" xr:uid="{00000000-0005-0000-0000-0000FB7B0000}"/>
    <cellStyle name="Normal GHG Textfiels Bold 3 3 2 2 2 2" xfId="5273" xr:uid="{00000000-0005-0000-0000-0000FC7B0000}"/>
    <cellStyle name="Normal GHG Textfiels Bold 3 3 2 2 2 2 10" xfId="42257" xr:uid="{00000000-0005-0000-0000-0000FD7B0000}"/>
    <cellStyle name="Normal GHG Textfiels Bold 3 3 2 2 2 2 2" xfId="10801" xr:uid="{00000000-0005-0000-0000-0000FE7B0000}"/>
    <cellStyle name="Normal GHG Textfiels Bold 3 3 2 2 2 2 3" xfId="14708" xr:uid="{00000000-0005-0000-0000-0000FF7B0000}"/>
    <cellStyle name="Normal GHG Textfiels Bold 3 3 2 2 2 2 4" xfId="18800" xr:uid="{00000000-0005-0000-0000-0000007C0000}"/>
    <cellStyle name="Normal GHG Textfiels Bold 3 3 2 2 2 2 5" xfId="22730" xr:uid="{00000000-0005-0000-0000-0000017C0000}"/>
    <cellStyle name="Normal GHG Textfiels Bold 3 3 2 2 2 2 6" xfId="26756" xr:uid="{00000000-0005-0000-0000-0000027C0000}"/>
    <cellStyle name="Normal GHG Textfiels Bold 3 3 2 2 2 2 7" xfId="30745" xr:uid="{00000000-0005-0000-0000-0000037C0000}"/>
    <cellStyle name="Normal GHG Textfiels Bold 3 3 2 2 2 2 8" xfId="34576" xr:uid="{00000000-0005-0000-0000-0000047C0000}"/>
    <cellStyle name="Normal GHG Textfiels Bold 3 3 2 2 2 2 9" xfId="38467" xr:uid="{00000000-0005-0000-0000-0000057C0000}"/>
    <cellStyle name="Normal GHG Textfiels Bold 3 3 2 2 2 3" xfId="4645" xr:uid="{00000000-0005-0000-0000-0000067C0000}"/>
    <cellStyle name="Normal GHG Textfiels Bold 3 3 2 2 2 3 10" xfId="41629" xr:uid="{00000000-0005-0000-0000-0000077C0000}"/>
    <cellStyle name="Normal GHG Textfiels Bold 3 3 2 2 2 3 2" xfId="10173" xr:uid="{00000000-0005-0000-0000-0000087C0000}"/>
    <cellStyle name="Normal GHG Textfiels Bold 3 3 2 2 2 3 3" xfId="14080" xr:uid="{00000000-0005-0000-0000-0000097C0000}"/>
    <cellStyle name="Normal GHG Textfiels Bold 3 3 2 2 2 3 4" xfId="18172" xr:uid="{00000000-0005-0000-0000-00000A7C0000}"/>
    <cellStyle name="Normal GHG Textfiels Bold 3 3 2 2 2 3 5" xfId="22102" xr:uid="{00000000-0005-0000-0000-00000B7C0000}"/>
    <cellStyle name="Normal GHG Textfiels Bold 3 3 2 2 2 3 6" xfId="26128" xr:uid="{00000000-0005-0000-0000-00000C7C0000}"/>
    <cellStyle name="Normal GHG Textfiels Bold 3 3 2 2 2 3 7" xfId="30117" xr:uid="{00000000-0005-0000-0000-00000D7C0000}"/>
    <cellStyle name="Normal GHG Textfiels Bold 3 3 2 2 2 3 8" xfId="33948" xr:uid="{00000000-0005-0000-0000-00000E7C0000}"/>
    <cellStyle name="Normal GHG Textfiels Bold 3 3 2 2 2 3 9" xfId="37839" xr:uid="{00000000-0005-0000-0000-00000F7C0000}"/>
    <cellStyle name="Normal GHG Textfiels Bold 3 3 2 2 2 4" xfId="6354" xr:uid="{00000000-0005-0000-0000-0000107C0000}"/>
    <cellStyle name="Normal GHG Textfiels Bold 3 3 2 2 2 4 10" xfId="43332" xr:uid="{00000000-0005-0000-0000-0000117C0000}"/>
    <cellStyle name="Normal GHG Textfiels Bold 3 3 2 2 2 4 2" xfId="11883" xr:uid="{00000000-0005-0000-0000-0000127C0000}"/>
    <cellStyle name="Normal GHG Textfiels Bold 3 3 2 2 2 4 3" xfId="15787" xr:uid="{00000000-0005-0000-0000-0000137C0000}"/>
    <cellStyle name="Normal GHG Textfiels Bold 3 3 2 2 2 4 4" xfId="19881" xr:uid="{00000000-0005-0000-0000-0000147C0000}"/>
    <cellStyle name="Normal GHG Textfiels Bold 3 3 2 2 2 4 5" xfId="23808" xr:uid="{00000000-0005-0000-0000-0000157C0000}"/>
    <cellStyle name="Normal GHG Textfiels Bold 3 3 2 2 2 4 6" xfId="27835" xr:uid="{00000000-0005-0000-0000-0000167C0000}"/>
    <cellStyle name="Normal GHG Textfiels Bold 3 3 2 2 2 4 7" xfId="31820" xr:uid="{00000000-0005-0000-0000-0000177C0000}"/>
    <cellStyle name="Normal GHG Textfiels Bold 3 3 2 2 2 4 8" xfId="35653" xr:uid="{00000000-0005-0000-0000-0000187C0000}"/>
    <cellStyle name="Normal GHG Textfiels Bold 3 3 2 2 2 4 9" xfId="39542" xr:uid="{00000000-0005-0000-0000-0000197C0000}"/>
    <cellStyle name="Normal GHG Textfiels Bold 3 3 2 2 2 5" xfId="8507" xr:uid="{00000000-0005-0000-0000-00001A7C0000}"/>
    <cellStyle name="Normal GHG Textfiels Bold 3 3 2 2 2 6" xfId="12423" xr:uid="{00000000-0005-0000-0000-00001B7C0000}"/>
    <cellStyle name="Normal GHG Textfiels Bold 3 3 2 2 2 7" xfId="16516" xr:uid="{00000000-0005-0000-0000-00001C7C0000}"/>
    <cellStyle name="Normal GHG Textfiels Bold 3 3 2 2 2 8" xfId="20459" xr:uid="{00000000-0005-0000-0000-00001D7C0000}"/>
    <cellStyle name="Normal GHG Textfiels Bold 3 3 2 2 2 9" xfId="24477" xr:uid="{00000000-0005-0000-0000-00001E7C0000}"/>
    <cellStyle name="Normal GHG Textfiels Bold 3 3 2 2 3" xfId="3253" xr:uid="{00000000-0005-0000-0000-00001F7C0000}"/>
    <cellStyle name="Normal GHG Textfiels Bold 3 3 2 2 3 10" xfId="32585" xr:uid="{00000000-0005-0000-0000-0000207C0000}"/>
    <cellStyle name="Normal GHG Textfiels Bold 3 3 2 2 3 11" xfId="36492" xr:uid="{00000000-0005-0000-0000-0000217C0000}"/>
    <cellStyle name="Normal GHG Textfiels Bold 3 3 2 2 3 12" xfId="40282" xr:uid="{00000000-0005-0000-0000-0000227C0000}"/>
    <cellStyle name="Normal GHG Textfiels Bold 3 3 2 2 3 2" xfId="5554" xr:uid="{00000000-0005-0000-0000-0000237C0000}"/>
    <cellStyle name="Normal GHG Textfiels Bold 3 3 2 2 3 2 10" xfId="42538" xr:uid="{00000000-0005-0000-0000-0000247C0000}"/>
    <cellStyle name="Normal GHG Textfiels Bold 3 3 2 2 3 2 2" xfId="11082" xr:uid="{00000000-0005-0000-0000-0000257C0000}"/>
    <cellStyle name="Normal GHG Textfiels Bold 3 3 2 2 3 2 3" xfId="14989" xr:uid="{00000000-0005-0000-0000-0000267C0000}"/>
    <cellStyle name="Normal GHG Textfiels Bold 3 3 2 2 3 2 4" xfId="19081" xr:uid="{00000000-0005-0000-0000-0000277C0000}"/>
    <cellStyle name="Normal GHG Textfiels Bold 3 3 2 2 3 2 5" xfId="23011" xr:uid="{00000000-0005-0000-0000-0000287C0000}"/>
    <cellStyle name="Normal GHG Textfiels Bold 3 3 2 2 3 2 6" xfId="27037" xr:uid="{00000000-0005-0000-0000-0000297C0000}"/>
    <cellStyle name="Normal GHG Textfiels Bold 3 3 2 2 3 2 7" xfId="31026" xr:uid="{00000000-0005-0000-0000-00002A7C0000}"/>
    <cellStyle name="Normal GHG Textfiels Bold 3 3 2 2 3 2 8" xfId="34857" xr:uid="{00000000-0005-0000-0000-00002B7C0000}"/>
    <cellStyle name="Normal GHG Textfiels Bold 3 3 2 2 3 2 9" xfId="38748" xr:uid="{00000000-0005-0000-0000-00002C7C0000}"/>
    <cellStyle name="Normal GHG Textfiels Bold 3 3 2 2 3 3" xfId="4926" xr:uid="{00000000-0005-0000-0000-00002D7C0000}"/>
    <cellStyle name="Normal GHG Textfiels Bold 3 3 2 2 3 3 10" xfId="41910" xr:uid="{00000000-0005-0000-0000-00002E7C0000}"/>
    <cellStyle name="Normal GHG Textfiels Bold 3 3 2 2 3 3 2" xfId="10454" xr:uid="{00000000-0005-0000-0000-00002F7C0000}"/>
    <cellStyle name="Normal GHG Textfiels Bold 3 3 2 2 3 3 3" xfId="14361" xr:uid="{00000000-0005-0000-0000-0000307C0000}"/>
    <cellStyle name="Normal GHG Textfiels Bold 3 3 2 2 3 3 4" xfId="18453" xr:uid="{00000000-0005-0000-0000-0000317C0000}"/>
    <cellStyle name="Normal GHG Textfiels Bold 3 3 2 2 3 3 5" xfId="22383" xr:uid="{00000000-0005-0000-0000-0000327C0000}"/>
    <cellStyle name="Normal GHG Textfiels Bold 3 3 2 2 3 3 6" xfId="26409" xr:uid="{00000000-0005-0000-0000-0000337C0000}"/>
    <cellStyle name="Normal GHG Textfiels Bold 3 3 2 2 3 3 7" xfId="30398" xr:uid="{00000000-0005-0000-0000-0000347C0000}"/>
    <cellStyle name="Normal GHG Textfiels Bold 3 3 2 2 3 3 8" xfId="34229" xr:uid="{00000000-0005-0000-0000-0000357C0000}"/>
    <cellStyle name="Normal GHG Textfiels Bold 3 3 2 2 3 3 9" xfId="38120" xr:uid="{00000000-0005-0000-0000-0000367C0000}"/>
    <cellStyle name="Normal GHG Textfiels Bold 3 3 2 2 3 4" xfId="8788" xr:uid="{00000000-0005-0000-0000-0000377C0000}"/>
    <cellStyle name="Normal GHG Textfiels Bold 3 3 2 2 3 5" xfId="12704" xr:uid="{00000000-0005-0000-0000-0000387C0000}"/>
    <cellStyle name="Normal GHG Textfiels Bold 3 3 2 2 3 6" xfId="16797" xr:uid="{00000000-0005-0000-0000-0000397C0000}"/>
    <cellStyle name="Normal GHG Textfiels Bold 3 3 2 2 3 7" xfId="20740" xr:uid="{00000000-0005-0000-0000-00003A7C0000}"/>
    <cellStyle name="Normal GHG Textfiels Bold 3 3 2 2 3 8" xfId="24758" xr:uid="{00000000-0005-0000-0000-00003B7C0000}"/>
    <cellStyle name="Normal GHG Textfiels Bold 3 3 2 2 3 9" xfId="28762" xr:uid="{00000000-0005-0000-0000-00003C7C0000}"/>
    <cellStyle name="Normal GHG Textfiels Bold 3 3 2 2 4" xfId="3917" xr:uid="{00000000-0005-0000-0000-00003D7C0000}"/>
    <cellStyle name="Normal GHG Textfiels Bold 3 3 2 2 4 10" xfId="40901" xr:uid="{00000000-0005-0000-0000-00003E7C0000}"/>
    <cellStyle name="Normal GHG Textfiels Bold 3 3 2 2 4 2" xfId="9445" xr:uid="{00000000-0005-0000-0000-00003F7C0000}"/>
    <cellStyle name="Normal GHG Textfiels Bold 3 3 2 2 4 3" xfId="13352" xr:uid="{00000000-0005-0000-0000-0000407C0000}"/>
    <cellStyle name="Normal GHG Textfiels Bold 3 3 2 2 4 4" xfId="17444" xr:uid="{00000000-0005-0000-0000-0000417C0000}"/>
    <cellStyle name="Normal GHG Textfiels Bold 3 3 2 2 4 5" xfId="21374" xr:uid="{00000000-0005-0000-0000-0000427C0000}"/>
    <cellStyle name="Normal GHG Textfiels Bold 3 3 2 2 4 6" xfId="25400" xr:uid="{00000000-0005-0000-0000-0000437C0000}"/>
    <cellStyle name="Normal GHG Textfiels Bold 3 3 2 2 4 7" xfId="29389" xr:uid="{00000000-0005-0000-0000-0000447C0000}"/>
    <cellStyle name="Normal GHG Textfiels Bold 3 3 2 2 4 8" xfId="33220" xr:uid="{00000000-0005-0000-0000-0000457C0000}"/>
    <cellStyle name="Normal GHG Textfiels Bold 3 3 2 2 4 9" xfId="37111" xr:uid="{00000000-0005-0000-0000-0000467C0000}"/>
    <cellStyle name="Normal GHG Textfiels Bold 3 3 2 2 5" xfId="5899" xr:uid="{00000000-0005-0000-0000-0000477C0000}"/>
    <cellStyle name="Normal GHG Textfiels Bold 3 3 2 2 5 10" xfId="42881" xr:uid="{00000000-0005-0000-0000-0000487C0000}"/>
    <cellStyle name="Normal GHG Textfiels Bold 3 3 2 2 5 2" xfId="11427" xr:uid="{00000000-0005-0000-0000-0000497C0000}"/>
    <cellStyle name="Normal GHG Textfiels Bold 3 3 2 2 5 3" xfId="15332" xr:uid="{00000000-0005-0000-0000-00004A7C0000}"/>
    <cellStyle name="Normal GHG Textfiels Bold 3 3 2 2 5 4" xfId="19426" xr:uid="{00000000-0005-0000-0000-00004B7C0000}"/>
    <cellStyle name="Normal GHG Textfiels Bold 3 3 2 2 5 5" xfId="23354" xr:uid="{00000000-0005-0000-0000-00004C7C0000}"/>
    <cellStyle name="Normal GHG Textfiels Bold 3 3 2 2 5 6" xfId="27380" xr:uid="{00000000-0005-0000-0000-00004D7C0000}"/>
    <cellStyle name="Normal GHG Textfiels Bold 3 3 2 2 5 7" xfId="31369" xr:uid="{00000000-0005-0000-0000-00004E7C0000}"/>
    <cellStyle name="Normal GHG Textfiels Bold 3 3 2 2 5 8" xfId="35200" xr:uid="{00000000-0005-0000-0000-00004F7C0000}"/>
    <cellStyle name="Normal GHG Textfiels Bold 3 3 2 2 5 9" xfId="39091" xr:uid="{00000000-0005-0000-0000-0000507C0000}"/>
    <cellStyle name="Normal GHG Textfiels Bold 3 3 2 2 6" xfId="7094" xr:uid="{00000000-0005-0000-0000-0000517C0000}"/>
    <cellStyle name="Normal GHG Textfiels Bold 3 3 2 2 7" xfId="7551" xr:uid="{00000000-0005-0000-0000-0000527C0000}"/>
    <cellStyle name="Normal GHG Textfiels Bold 3 3 2 2 8" xfId="6971" xr:uid="{00000000-0005-0000-0000-0000537C0000}"/>
    <cellStyle name="Normal GHG Textfiels Bold 3 3 2 2 9" xfId="7798" xr:uid="{00000000-0005-0000-0000-0000547C0000}"/>
    <cellStyle name="Normal GHG Textfiels Bold 3 3 2 3" xfId="2971" xr:uid="{00000000-0005-0000-0000-0000557C0000}"/>
    <cellStyle name="Normal GHG Textfiels Bold 3 3 2 3 10" xfId="28480" xr:uid="{00000000-0005-0000-0000-0000567C0000}"/>
    <cellStyle name="Normal GHG Textfiels Bold 3 3 2 3 11" xfId="32303" xr:uid="{00000000-0005-0000-0000-0000577C0000}"/>
    <cellStyle name="Normal GHG Textfiels Bold 3 3 2 3 12" xfId="36210" xr:uid="{00000000-0005-0000-0000-0000587C0000}"/>
    <cellStyle name="Normal GHG Textfiels Bold 3 3 2 3 13" xfId="40000" xr:uid="{00000000-0005-0000-0000-0000597C0000}"/>
    <cellStyle name="Normal GHG Textfiels Bold 3 3 2 3 2" xfId="5272" xr:uid="{00000000-0005-0000-0000-00005A7C0000}"/>
    <cellStyle name="Normal GHG Textfiels Bold 3 3 2 3 2 10" xfId="42256" xr:uid="{00000000-0005-0000-0000-00005B7C0000}"/>
    <cellStyle name="Normal GHG Textfiels Bold 3 3 2 3 2 2" xfId="10800" xr:uid="{00000000-0005-0000-0000-00005C7C0000}"/>
    <cellStyle name="Normal GHG Textfiels Bold 3 3 2 3 2 3" xfId="14707" xr:uid="{00000000-0005-0000-0000-00005D7C0000}"/>
    <cellStyle name="Normal GHG Textfiels Bold 3 3 2 3 2 4" xfId="18799" xr:uid="{00000000-0005-0000-0000-00005E7C0000}"/>
    <cellStyle name="Normal GHG Textfiels Bold 3 3 2 3 2 5" xfId="22729" xr:uid="{00000000-0005-0000-0000-00005F7C0000}"/>
    <cellStyle name="Normal GHG Textfiels Bold 3 3 2 3 2 6" xfId="26755" xr:uid="{00000000-0005-0000-0000-0000607C0000}"/>
    <cellStyle name="Normal GHG Textfiels Bold 3 3 2 3 2 7" xfId="30744" xr:uid="{00000000-0005-0000-0000-0000617C0000}"/>
    <cellStyle name="Normal GHG Textfiels Bold 3 3 2 3 2 8" xfId="34575" xr:uid="{00000000-0005-0000-0000-0000627C0000}"/>
    <cellStyle name="Normal GHG Textfiels Bold 3 3 2 3 2 9" xfId="38466" xr:uid="{00000000-0005-0000-0000-0000637C0000}"/>
    <cellStyle name="Normal GHG Textfiels Bold 3 3 2 3 3" xfId="4644" xr:uid="{00000000-0005-0000-0000-0000647C0000}"/>
    <cellStyle name="Normal GHG Textfiels Bold 3 3 2 3 3 10" xfId="41628" xr:uid="{00000000-0005-0000-0000-0000657C0000}"/>
    <cellStyle name="Normal GHG Textfiels Bold 3 3 2 3 3 2" xfId="10172" xr:uid="{00000000-0005-0000-0000-0000667C0000}"/>
    <cellStyle name="Normal GHG Textfiels Bold 3 3 2 3 3 3" xfId="14079" xr:uid="{00000000-0005-0000-0000-0000677C0000}"/>
    <cellStyle name="Normal GHG Textfiels Bold 3 3 2 3 3 4" xfId="18171" xr:uid="{00000000-0005-0000-0000-0000687C0000}"/>
    <cellStyle name="Normal GHG Textfiels Bold 3 3 2 3 3 5" xfId="22101" xr:uid="{00000000-0005-0000-0000-0000697C0000}"/>
    <cellStyle name="Normal GHG Textfiels Bold 3 3 2 3 3 6" xfId="26127" xr:uid="{00000000-0005-0000-0000-00006A7C0000}"/>
    <cellStyle name="Normal GHG Textfiels Bold 3 3 2 3 3 7" xfId="30116" xr:uid="{00000000-0005-0000-0000-00006B7C0000}"/>
    <cellStyle name="Normal GHG Textfiels Bold 3 3 2 3 3 8" xfId="33947" xr:uid="{00000000-0005-0000-0000-00006C7C0000}"/>
    <cellStyle name="Normal GHG Textfiels Bold 3 3 2 3 3 9" xfId="37838" xr:uid="{00000000-0005-0000-0000-00006D7C0000}"/>
    <cellStyle name="Normal GHG Textfiels Bold 3 3 2 3 4" xfId="6353" xr:uid="{00000000-0005-0000-0000-00006E7C0000}"/>
    <cellStyle name="Normal GHG Textfiels Bold 3 3 2 3 4 10" xfId="43331" xr:uid="{00000000-0005-0000-0000-00006F7C0000}"/>
    <cellStyle name="Normal GHG Textfiels Bold 3 3 2 3 4 2" xfId="11882" xr:uid="{00000000-0005-0000-0000-0000707C0000}"/>
    <cellStyle name="Normal GHG Textfiels Bold 3 3 2 3 4 3" xfId="15786" xr:uid="{00000000-0005-0000-0000-0000717C0000}"/>
    <cellStyle name="Normal GHG Textfiels Bold 3 3 2 3 4 4" xfId="19880" xr:uid="{00000000-0005-0000-0000-0000727C0000}"/>
    <cellStyle name="Normal GHG Textfiels Bold 3 3 2 3 4 5" xfId="23807" xr:uid="{00000000-0005-0000-0000-0000737C0000}"/>
    <cellStyle name="Normal GHG Textfiels Bold 3 3 2 3 4 6" xfId="27834" xr:uid="{00000000-0005-0000-0000-0000747C0000}"/>
    <cellStyle name="Normal GHG Textfiels Bold 3 3 2 3 4 7" xfId="31819" xr:uid="{00000000-0005-0000-0000-0000757C0000}"/>
    <cellStyle name="Normal GHG Textfiels Bold 3 3 2 3 4 8" xfId="35652" xr:uid="{00000000-0005-0000-0000-0000767C0000}"/>
    <cellStyle name="Normal GHG Textfiels Bold 3 3 2 3 4 9" xfId="39541" xr:uid="{00000000-0005-0000-0000-0000777C0000}"/>
    <cellStyle name="Normal GHG Textfiels Bold 3 3 2 3 5" xfId="8506" xr:uid="{00000000-0005-0000-0000-0000787C0000}"/>
    <cellStyle name="Normal GHG Textfiels Bold 3 3 2 3 6" xfId="12422" xr:uid="{00000000-0005-0000-0000-0000797C0000}"/>
    <cellStyle name="Normal GHG Textfiels Bold 3 3 2 3 7" xfId="16515" xr:uid="{00000000-0005-0000-0000-00007A7C0000}"/>
    <cellStyle name="Normal GHG Textfiels Bold 3 3 2 3 8" xfId="20458" xr:uid="{00000000-0005-0000-0000-00007B7C0000}"/>
    <cellStyle name="Normal GHG Textfiels Bold 3 3 2 3 9" xfId="24476" xr:uid="{00000000-0005-0000-0000-00007C7C0000}"/>
    <cellStyle name="Normal GHG Textfiels Bold 3 3 2 4" xfId="3252" xr:uid="{00000000-0005-0000-0000-00007D7C0000}"/>
    <cellStyle name="Normal GHG Textfiels Bold 3 3 2 4 10" xfId="32584" xr:uid="{00000000-0005-0000-0000-00007E7C0000}"/>
    <cellStyle name="Normal GHG Textfiels Bold 3 3 2 4 11" xfId="36491" xr:uid="{00000000-0005-0000-0000-00007F7C0000}"/>
    <cellStyle name="Normal GHG Textfiels Bold 3 3 2 4 12" xfId="40281" xr:uid="{00000000-0005-0000-0000-0000807C0000}"/>
    <cellStyle name="Normal GHG Textfiels Bold 3 3 2 4 2" xfId="5553" xr:uid="{00000000-0005-0000-0000-0000817C0000}"/>
    <cellStyle name="Normal GHG Textfiels Bold 3 3 2 4 2 10" xfId="42537" xr:uid="{00000000-0005-0000-0000-0000827C0000}"/>
    <cellStyle name="Normal GHG Textfiels Bold 3 3 2 4 2 2" xfId="11081" xr:uid="{00000000-0005-0000-0000-0000837C0000}"/>
    <cellStyle name="Normal GHG Textfiels Bold 3 3 2 4 2 3" xfId="14988" xr:uid="{00000000-0005-0000-0000-0000847C0000}"/>
    <cellStyle name="Normal GHG Textfiels Bold 3 3 2 4 2 4" xfId="19080" xr:uid="{00000000-0005-0000-0000-0000857C0000}"/>
    <cellStyle name="Normal GHG Textfiels Bold 3 3 2 4 2 5" xfId="23010" xr:uid="{00000000-0005-0000-0000-0000867C0000}"/>
    <cellStyle name="Normal GHG Textfiels Bold 3 3 2 4 2 6" xfId="27036" xr:uid="{00000000-0005-0000-0000-0000877C0000}"/>
    <cellStyle name="Normal GHG Textfiels Bold 3 3 2 4 2 7" xfId="31025" xr:uid="{00000000-0005-0000-0000-0000887C0000}"/>
    <cellStyle name="Normal GHG Textfiels Bold 3 3 2 4 2 8" xfId="34856" xr:uid="{00000000-0005-0000-0000-0000897C0000}"/>
    <cellStyle name="Normal GHG Textfiels Bold 3 3 2 4 2 9" xfId="38747" xr:uid="{00000000-0005-0000-0000-00008A7C0000}"/>
    <cellStyle name="Normal GHG Textfiels Bold 3 3 2 4 3" xfId="4925" xr:uid="{00000000-0005-0000-0000-00008B7C0000}"/>
    <cellStyle name="Normal GHG Textfiels Bold 3 3 2 4 3 10" xfId="41909" xr:uid="{00000000-0005-0000-0000-00008C7C0000}"/>
    <cellStyle name="Normal GHG Textfiels Bold 3 3 2 4 3 2" xfId="10453" xr:uid="{00000000-0005-0000-0000-00008D7C0000}"/>
    <cellStyle name="Normal GHG Textfiels Bold 3 3 2 4 3 3" xfId="14360" xr:uid="{00000000-0005-0000-0000-00008E7C0000}"/>
    <cellStyle name="Normal GHG Textfiels Bold 3 3 2 4 3 4" xfId="18452" xr:uid="{00000000-0005-0000-0000-00008F7C0000}"/>
    <cellStyle name="Normal GHG Textfiels Bold 3 3 2 4 3 5" xfId="22382" xr:uid="{00000000-0005-0000-0000-0000907C0000}"/>
    <cellStyle name="Normal GHG Textfiels Bold 3 3 2 4 3 6" xfId="26408" xr:uid="{00000000-0005-0000-0000-0000917C0000}"/>
    <cellStyle name="Normal GHG Textfiels Bold 3 3 2 4 3 7" xfId="30397" xr:uid="{00000000-0005-0000-0000-0000927C0000}"/>
    <cellStyle name="Normal GHG Textfiels Bold 3 3 2 4 3 8" xfId="34228" xr:uid="{00000000-0005-0000-0000-0000937C0000}"/>
    <cellStyle name="Normal GHG Textfiels Bold 3 3 2 4 3 9" xfId="38119" xr:uid="{00000000-0005-0000-0000-0000947C0000}"/>
    <cellStyle name="Normal GHG Textfiels Bold 3 3 2 4 4" xfId="8787" xr:uid="{00000000-0005-0000-0000-0000957C0000}"/>
    <cellStyle name="Normal GHG Textfiels Bold 3 3 2 4 5" xfId="12703" xr:uid="{00000000-0005-0000-0000-0000967C0000}"/>
    <cellStyle name="Normal GHG Textfiels Bold 3 3 2 4 6" xfId="16796" xr:uid="{00000000-0005-0000-0000-0000977C0000}"/>
    <cellStyle name="Normal GHG Textfiels Bold 3 3 2 4 7" xfId="20739" xr:uid="{00000000-0005-0000-0000-0000987C0000}"/>
    <cellStyle name="Normal GHG Textfiels Bold 3 3 2 4 8" xfId="24757" xr:uid="{00000000-0005-0000-0000-0000997C0000}"/>
    <cellStyle name="Normal GHG Textfiels Bold 3 3 2 4 9" xfId="28761" xr:uid="{00000000-0005-0000-0000-00009A7C0000}"/>
    <cellStyle name="Normal GHG Textfiels Bold 3 3 2 5" xfId="3916" xr:uid="{00000000-0005-0000-0000-00009B7C0000}"/>
    <cellStyle name="Normal GHG Textfiels Bold 3 3 2 5 10" xfId="40900" xr:uid="{00000000-0005-0000-0000-00009C7C0000}"/>
    <cellStyle name="Normal GHG Textfiels Bold 3 3 2 5 2" xfId="9444" xr:uid="{00000000-0005-0000-0000-00009D7C0000}"/>
    <cellStyle name="Normal GHG Textfiels Bold 3 3 2 5 3" xfId="13351" xr:uid="{00000000-0005-0000-0000-00009E7C0000}"/>
    <cellStyle name="Normal GHG Textfiels Bold 3 3 2 5 4" xfId="17443" xr:uid="{00000000-0005-0000-0000-00009F7C0000}"/>
    <cellStyle name="Normal GHG Textfiels Bold 3 3 2 5 5" xfId="21373" xr:uid="{00000000-0005-0000-0000-0000A07C0000}"/>
    <cellStyle name="Normal GHG Textfiels Bold 3 3 2 5 6" xfId="25399" xr:uid="{00000000-0005-0000-0000-0000A17C0000}"/>
    <cellStyle name="Normal GHG Textfiels Bold 3 3 2 5 7" xfId="29388" xr:uid="{00000000-0005-0000-0000-0000A27C0000}"/>
    <cellStyle name="Normal GHG Textfiels Bold 3 3 2 5 8" xfId="33219" xr:uid="{00000000-0005-0000-0000-0000A37C0000}"/>
    <cellStyle name="Normal GHG Textfiels Bold 3 3 2 5 9" xfId="37110" xr:uid="{00000000-0005-0000-0000-0000A47C0000}"/>
    <cellStyle name="Normal GHG Textfiels Bold 3 3 2 6" xfId="5898" xr:uid="{00000000-0005-0000-0000-0000A57C0000}"/>
    <cellStyle name="Normal GHG Textfiels Bold 3 3 2 6 10" xfId="42880" xr:uid="{00000000-0005-0000-0000-0000A67C0000}"/>
    <cellStyle name="Normal GHG Textfiels Bold 3 3 2 6 2" xfId="11426" xr:uid="{00000000-0005-0000-0000-0000A77C0000}"/>
    <cellStyle name="Normal GHG Textfiels Bold 3 3 2 6 3" xfId="15331" xr:uid="{00000000-0005-0000-0000-0000A87C0000}"/>
    <cellStyle name="Normal GHG Textfiels Bold 3 3 2 6 4" xfId="19425" xr:uid="{00000000-0005-0000-0000-0000A97C0000}"/>
    <cellStyle name="Normal GHG Textfiels Bold 3 3 2 6 5" xfId="23353" xr:uid="{00000000-0005-0000-0000-0000AA7C0000}"/>
    <cellStyle name="Normal GHG Textfiels Bold 3 3 2 6 6" xfId="27379" xr:uid="{00000000-0005-0000-0000-0000AB7C0000}"/>
    <cellStyle name="Normal GHG Textfiels Bold 3 3 2 6 7" xfId="31368" xr:uid="{00000000-0005-0000-0000-0000AC7C0000}"/>
    <cellStyle name="Normal GHG Textfiels Bold 3 3 2 6 8" xfId="35199" xr:uid="{00000000-0005-0000-0000-0000AD7C0000}"/>
    <cellStyle name="Normal GHG Textfiels Bold 3 3 2 6 9" xfId="39090" xr:uid="{00000000-0005-0000-0000-0000AE7C0000}"/>
    <cellStyle name="Normal GHG Textfiels Bold 3 3 2 7" xfId="7093" xr:uid="{00000000-0005-0000-0000-0000AF7C0000}"/>
    <cellStyle name="Normal GHG Textfiels Bold 3 3 2 8" xfId="7552" xr:uid="{00000000-0005-0000-0000-0000B07C0000}"/>
    <cellStyle name="Normal GHG Textfiels Bold 3 3 2 9" xfId="6970" xr:uid="{00000000-0005-0000-0000-0000B17C0000}"/>
    <cellStyle name="Normal GHG Textfiels Bold 3 3 3" xfId="719" xr:uid="{00000000-0005-0000-0000-0000B27C0000}"/>
    <cellStyle name="Normal GHG Textfiels Bold 3 3 3 10" xfId="7774" xr:uid="{00000000-0005-0000-0000-0000B37C0000}"/>
    <cellStyle name="Normal GHG Textfiels Bold 3 3 3 11" xfId="8169" xr:uid="{00000000-0005-0000-0000-0000B47C0000}"/>
    <cellStyle name="Normal GHG Textfiels Bold 3 3 3 12" xfId="20113" xr:uid="{00000000-0005-0000-0000-0000B57C0000}"/>
    <cellStyle name="Normal GHG Textfiels Bold 3 3 3 13" xfId="6728" xr:uid="{00000000-0005-0000-0000-0000B67C0000}"/>
    <cellStyle name="Normal GHG Textfiels Bold 3 3 3 14" xfId="7740" xr:uid="{00000000-0005-0000-0000-0000B77C0000}"/>
    <cellStyle name="Normal GHG Textfiels Bold 3 3 3 15" xfId="32882" xr:uid="{00000000-0005-0000-0000-0000B87C0000}"/>
    <cellStyle name="Normal GHG Textfiels Bold 3 3 3 2" xfId="720" xr:uid="{00000000-0005-0000-0000-0000B97C0000}"/>
    <cellStyle name="Normal GHG Textfiels Bold 3 3 3 2 10" xfId="17085" xr:uid="{00000000-0005-0000-0000-0000BA7C0000}"/>
    <cellStyle name="Normal GHG Textfiels Bold 3 3 3 2 11" xfId="7424" xr:uid="{00000000-0005-0000-0000-0000BB7C0000}"/>
    <cellStyle name="Normal GHG Textfiels Bold 3 3 3 2 12" xfId="6729" xr:uid="{00000000-0005-0000-0000-0000BC7C0000}"/>
    <cellStyle name="Normal GHG Textfiels Bold 3 3 3 2 13" xfId="29049" xr:uid="{00000000-0005-0000-0000-0000BD7C0000}"/>
    <cellStyle name="Normal GHG Textfiels Bold 3 3 3 2 14" xfId="32876" xr:uid="{00000000-0005-0000-0000-0000BE7C0000}"/>
    <cellStyle name="Normal GHG Textfiels Bold 3 3 3 2 2" xfId="2974" xr:uid="{00000000-0005-0000-0000-0000BF7C0000}"/>
    <cellStyle name="Normal GHG Textfiels Bold 3 3 3 2 2 10" xfId="28483" xr:uid="{00000000-0005-0000-0000-0000C07C0000}"/>
    <cellStyle name="Normal GHG Textfiels Bold 3 3 3 2 2 11" xfId="32306" xr:uid="{00000000-0005-0000-0000-0000C17C0000}"/>
    <cellStyle name="Normal GHG Textfiels Bold 3 3 3 2 2 12" xfId="36213" xr:uid="{00000000-0005-0000-0000-0000C27C0000}"/>
    <cellStyle name="Normal GHG Textfiels Bold 3 3 3 2 2 13" xfId="40003" xr:uid="{00000000-0005-0000-0000-0000C37C0000}"/>
    <cellStyle name="Normal GHG Textfiels Bold 3 3 3 2 2 2" xfId="5275" xr:uid="{00000000-0005-0000-0000-0000C47C0000}"/>
    <cellStyle name="Normal GHG Textfiels Bold 3 3 3 2 2 2 10" xfId="42259" xr:uid="{00000000-0005-0000-0000-0000C57C0000}"/>
    <cellStyle name="Normal GHG Textfiels Bold 3 3 3 2 2 2 2" xfId="10803" xr:uid="{00000000-0005-0000-0000-0000C67C0000}"/>
    <cellStyle name="Normal GHG Textfiels Bold 3 3 3 2 2 2 3" xfId="14710" xr:uid="{00000000-0005-0000-0000-0000C77C0000}"/>
    <cellStyle name="Normal GHG Textfiels Bold 3 3 3 2 2 2 4" xfId="18802" xr:uid="{00000000-0005-0000-0000-0000C87C0000}"/>
    <cellStyle name="Normal GHG Textfiels Bold 3 3 3 2 2 2 5" xfId="22732" xr:uid="{00000000-0005-0000-0000-0000C97C0000}"/>
    <cellStyle name="Normal GHG Textfiels Bold 3 3 3 2 2 2 6" xfId="26758" xr:uid="{00000000-0005-0000-0000-0000CA7C0000}"/>
    <cellStyle name="Normal GHG Textfiels Bold 3 3 3 2 2 2 7" xfId="30747" xr:uid="{00000000-0005-0000-0000-0000CB7C0000}"/>
    <cellStyle name="Normal GHG Textfiels Bold 3 3 3 2 2 2 8" xfId="34578" xr:uid="{00000000-0005-0000-0000-0000CC7C0000}"/>
    <cellStyle name="Normal GHG Textfiels Bold 3 3 3 2 2 2 9" xfId="38469" xr:uid="{00000000-0005-0000-0000-0000CD7C0000}"/>
    <cellStyle name="Normal GHG Textfiels Bold 3 3 3 2 2 3" xfId="4647" xr:uid="{00000000-0005-0000-0000-0000CE7C0000}"/>
    <cellStyle name="Normal GHG Textfiels Bold 3 3 3 2 2 3 10" xfId="41631" xr:uid="{00000000-0005-0000-0000-0000CF7C0000}"/>
    <cellStyle name="Normal GHG Textfiels Bold 3 3 3 2 2 3 2" xfId="10175" xr:uid="{00000000-0005-0000-0000-0000D07C0000}"/>
    <cellStyle name="Normal GHG Textfiels Bold 3 3 3 2 2 3 3" xfId="14082" xr:uid="{00000000-0005-0000-0000-0000D17C0000}"/>
    <cellStyle name="Normal GHG Textfiels Bold 3 3 3 2 2 3 4" xfId="18174" xr:uid="{00000000-0005-0000-0000-0000D27C0000}"/>
    <cellStyle name="Normal GHG Textfiels Bold 3 3 3 2 2 3 5" xfId="22104" xr:uid="{00000000-0005-0000-0000-0000D37C0000}"/>
    <cellStyle name="Normal GHG Textfiels Bold 3 3 3 2 2 3 6" xfId="26130" xr:uid="{00000000-0005-0000-0000-0000D47C0000}"/>
    <cellStyle name="Normal GHG Textfiels Bold 3 3 3 2 2 3 7" xfId="30119" xr:uid="{00000000-0005-0000-0000-0000D57C0000}"/>
    <cellStyle name="Normal GHG Textfiels Bold 3 3 3 2 2 3 8" xfId="33950" xr:uid="{00000000-0005-0000-0000-0000D67C0000}"/>
    <cellStyle name="Normal GHG Textfiels Bold 3 3 3 2 2 3 9" xfId="37841" xr:uid="{00000000-0005-0000-0000-0000D77C0000}"/>
    <cellStyle name="Normal GHG Textfiels Bold 3 3 3 2 2 4" xfId="6356" xr:uid="{00000000-0005-0000-0000-0000D87C0000}"/>
    <cellStyle name="Normal GHG Textfiels Bold 3 3 3 2 2 4 10" xfId="43334" xr:uid="{00000000-0005-0000-0000-0000D97C0000}"/>
    <cellStyle name="Normal GHG Textfiels Bold 3 3 3 2 2 4 2" xfId="11885" xr:uid="{00000000-0005-0000-0000-0000DA7C0000}"/>
    <cellStyle name="Normal GHG Textfiels Bold 3 3 3 2 2 4 3" xfId="15789" xr:uid="{00000000-0005-0000-0000-0000DB7C0000}"/>
    <cellStyle name="Normal GHG Textfiels Bold 3 3 3 2 2 4 4" xfId="19883" xr:uid="{00000000-0005-0000-0000-0000DC7C0000}"/>
    <cellStyle name="Normal GHG Textfiels Bold 3 3 3 2 2 4 5" xfId="23810" xr:uid="{00000000-0005-0000-0000-0000DD7C0000}"/>
    <cellStyle name="Normal GHG Textfiels Bold 3 3 3 2 2 4 6" xfId="27837" xr:uid="{00000000-0005-0000-0000-0000DE7C0000}"/>
    <cellStyle name="Normal GHG Textfiels Bold 3 3 3 2 2 4 7" xfId="31822" xr:uid="{00000000-0005-0000-0000-0000DF7C0000}"/>
    <cellStyle name="Normal GHG Textfiels Bold 3 3 3 2 2 4 8" xfId="35655" xr:uid="{00000000-0005-0000-0000-0000E07C0000}"/>
    <cellStyle name="Normal GHG Textfiels Bold 3 3 3 2 2 4 9" xfId="39544" xr:uid="{00000000-0005-0000-0000-0000E17C0000}"/>
    <cellStyle name="Normal GHG Textfiels Bold 3 3 3 2 2 5" xfId="8509" xr:uid="{00000000-0005-0000-0000-0000E27C0000}"/>
    <cellStyle name="Normal GHG Textfiels Bold 3 3 3 2 2 6" xfId="12425" xr:uid="{00000000-0005-0000-0000-0000E37C0000}"/>
    <cellStyle name="Normal GHG Textfiels Bold 3 3 3 2 2 7" xfId="16518" xr:uid="{00000000-0005-0000-0000-0000E47C0000}"/>
    <cellStyle name="Normal GHG Textfiels Bold 3 3 3 2 2 8" xfId="20461" xr:uid="{00000000-0005-0000-0000-0000E57C0000}"/>
    <cellStyle name="Normal GHG Textfiels Bold 3 3 3 2 2 9" xfId="24479" xr:uid="{00000000-0005-0000-0000-0000E67C0000}"/>
    <cellStyle name="Normal GHG Textfiels Bold 3 3 3 2 3" xfId="3255" xr:uid="{00000000-0005-0000-0000-0000E77C0000}"/>
    <cellStyle name="Normal GHG Textfiels Bold 3 3 3 2 3 10" xfId="32587" xr:uid="{00000000-0005-0000-0000-0000E87C0000}"/>
    <cellStyle name="Normal GHG Textfiels Bold 3 3 3 2 3 11" xfId="36494" xr:uid="{00000000-0005-0000-0000-0000E97C0000}"/>
    <cellStyle name="Normal GHG Textfiels Bold 3 3 3 2 3 12" xfId="40284" xr:uid="{00000000-0005-0000-0000-0000EA7C0000}"/>
    <cellStyle name="Normal GHG Textfiels Bold 3 3 3 2 3 2" xfId="5556" xr:uid="{00000000-0005-0000-0000-0000EB7C0000}"/>
    <cellStyle name="Normal GHG Textfiels Bold 3 3 3 2 3 2 10" xfId="42540" xr:uid="{00000000-0005-0000-0000-0000EC7C0000}"/>
    <cellStyle name="Normal GHG Textfiels Bold 3 3 3 2 3 2 2" xfId="11084" xr:uid="{00000000-0005-0000-0000-0000ED7C0000}"/>
    <cellStyle name="Normal GHG Textfiels Bold 3 3 3 2 3 2 3" xfId="14991" xr:uid="{00000000-0005-0000-0000-0000EE7C0000}"/>
    <cellStyle name="Normal GHG Textfiels Bold 3 3 3 2 3 2 4" xfId="19083" xr:uid="{00000000-0005-0000-0000-0000EF7C0000}"/>
    <cellStyle name="Normal GHG Textfiels Bold 3 3 3 2 3 2 5" xfId="23013" xr:uid="{00000000-0005-0000-0000-0000F07C0000}"/>
    <cellStyle name="Normal GHG Textfiels Bold 3 3 3 2 3 2 6" xfId="27039" xr:uid="{00000000-0005-0000-0000-0000F17C0000}"/>
    <cellStyle name="Normal GHG Textfiels Bold 3 3 3 2 3 2 7" xfId="31028" xr:uid="{00000000-0005-0000-0000-0000F27C0000}"/>
    <cellStyle name="Normal GHG Textfiels Bold 3 3 3 2 3 2 8" xfId="34859" xr:uid="{00000000-0005-0000-0000-0000F37C0000}"/>
    <cellStyle name="Normal GHG Textfiels Bold 3 3 3 2 3 2 9" xfId="38750" xr:uid="{00000000-0005-0000-0000-0000F47C0000}"/>
    <cellStyle name="Normal GHG Textfiels Bold 3 3 3 2 3 3" xfId="4928" xr:uid="{00000000-0005-0000-0000-0000F57C0000}"/>
    <cellStyle name="Normal GHG Textfiels Bold 3 3 3 2 3 3 10" xfId="41912" xr:uid="{00000000-0005-0000-0000-0000F67C0000}"/>
    <cellStyle name="Normal GHG Textfiels Bold 3 3 3 2 3 3 2" xfId="10456" xr:uid="{00000000-0005-0000-0000-0000F77C0000}"/>
    <cellStyle name="Normal GHG Textfiels Bold 3 3 3 2 3 3 3" xfId="14363" xr:uid="{00000000-0005-0000-0000-0000F87C0000}"/>
    <cellStyle name="Normal GHG Textfiels Bold 3 3 3 2 3 3 4" xfId="18455" xr:uid="{00000000-0005-0000-0000-0000F97C0000}"/>
    <cellStyle name="Normal GHG Textfiels Bold 3 3 3 2 3 3 5" xfId="22385" xr:uid="{00000000-0005-0000-0000-0000FA7C0000}"/>
    <cellStyle name="Normal GHG Textfiels Bold 3 3 3 2 3 3 6" xfId="26411" xr:uid="{00000000-0005-0000-0000-0000FB7C0000}"/>
    <cellStyle name="Normal GHG Textfiels Bold 3 3 3 2 3 3 7" xfId="30400" xr:uid="{00000000-0005-0000-0000-0000FC7C0000}"/>
    <cellStyle name="Normal GHG Textfiels Bold 3 3 3 2 3 3 8" xfId="34231" xr:uid="{00000000-0005-0000-0000-0000FD7C0000}"/>
    <cellStyle name="Normal GHG Textfiels Bold 3 3 3 2 3 3 9" xfId="38122" xr:uid="{00000000-0005-0000-0000-0000FE7C0000}"/>
    <cellStyle name="Normal GHG Textfiels Bold 3 3 3 2 3 4" xfId="8790" xr:uid="{00000000-0005-0000-0000-0000FF7C0000}"/>
    <cellStyle name="Normal GHG Textfiels Bold 3 3 3 2 3 5" xfId="12706" xr:uid="{00000000-0005-0000-0000-0000007D0000}"/>
    <cellStyle name="Normal GHG Textfiels Bold 3 3 3 2 3 6" xfId="16799" xr:uid="{00000000-0005-0000-0000-0000017D0000}"/>
    <cellStyle name="Normal GHG Textfiels Bold 3 3 3 2 3 7" xfId="20742" xr:uid="{00000000-0005-0000-0000-0000027D0000}"/>
    <cellStyle name="Normal GHG Textfiels Bold 3 3 3 2 3 8" xfId="24760" xr:uid="{00000000-0005-0000-0000-0000037D0000}"/>
    <cellStyle name="Normal GHG Textfiels Bold 3 3 3 2 3 9" xfId="28764" xr:uid="{00000000-0005-0000-0000-0000047D0000}"/>
    <cellStyle name="Normal GHG Textfiels Bold 3 3 3 2 4" xfId="3919" xr:uid="{00000000-0005-0000-0000-0000057D0000}"/>
    <cellStyle name="Normal GHG Textfiels Bold 3 3 3 2 4 10" xfId="40903" xr:uid="{00000000-0005-0000-0000-0000067D0000}"/>
    <cellStyle name="Normal GHG Textfiels Bold 3 3 3 2 4 2" xfId="9447" xr:uid="{00000000-0005-0000-0000-0000077D0000}"/>
    <cellStyle name="Normal GHG Textfiels Bold 3 3 3 2 4 3" xfId="13354" xr:uid="{00000000-0005-0000-0000-0000087D0000}"/>
    <cellStyle name="Normal GHG Textfiels Bold 3 3 3 2 4 4" xfId="17446" xr:uid="{00000000-0005-0000-0000-0000097D0000}"/>
    <cellStyle name="Normal GHG Textfiels Bold 3 3 3 2 4 5" xfId="21376" xr:uid="{00000000-0005-0000-0000-00000A7D0000}"/>
    <cellStyle name="Normal GHG Textfiels Bold 3 3 3 2 4 6" xfId="25402" xr:uid="{00000000-0005-0000-0000-00000B7D0000}"/>
    <cellStyle name="Normal GHG Textfiels Bold 3 3 3 2 4 7" xfId="29391" xr:uid="{00000000-0005-0000-0000-00000C7D0000}"/>
    <cellStyle name="Normal GHG Textfiels Bold 3 3 3 2 4 8" xfId="33222" xr:uid="{00000000-0005-0000-0000-00000D7D0000}"/>
    <cellStyle name="Normal GHG Textfiels Bold 3 3 3 2 4 9" xfId="37113" xr:uid="{00000000-0005-0000-0000-00000E7D0000}"/>
    <cellStyle name="Normal GHG Textfiels Bold 3 3 3 2 5" xfId="5901" xr:uid="{00000000-0005-0000-0000-00000F7D0000}"/>
    <cellStyle name="Normal GHG Textfiels Bold 3 3 3 2 5 10" xfId="42883" xr:uid="{00000000-0005-0000-0000-0000107D0000}"/>
    <cellStyle name="Normal GHG Textfiels Bold 3 3 3 2 5 2" xfId="11429" xr:uid="{00000000-0005-0000-0000-0000117D0000}"/>
    <cellStyle name="Normal GHG Textfiels Bold 3 3 3 2 5 3" xfId="15334" xr:uid="{00000000-0005-0000-0000-0000127D0000}"/>
    <cellStyle name="Normal GHG Textfiels Bold 3 3 3 2 5 4" xfId="19428" xr:uid="{00000000-0005-0000-0000-0000137D0000}"/>
    <cellStyle name="Normal GHG Textfiels Bold 3 3 3 2 5 5" xfId="23356" xr:uid="{00000000-0005-0000-0000-0000147D0000}"/>
    <cellStyle name="Normal GHG Textfiels Bold 3 3 3 2 5 6" xfId="27382" xr:uid="{00000000-0005-0000-0000-0000157D0000}"/>
    <cellStyle name="Normal GHG Textfiels Bold 3 3 3 2 5 7" xfId="31371" xr:uid="{00000000-0005-0000-0000-0000167D0000}"/>
    <cellStyle name="Normal GHG Textfiels Bold 3 3 3 2 5 8" xfId="35202" xr:uid="{00000000-0005-0000-0000-0000177D0000}"/>
    <cellStyle name="Normal GHG Textfiels Bold 3 3 3 2 5 9" xfId="39093" xr:uid="{00000000-0005-0000-0000-0000187D0000}"/>
    <cellStyle name="Normal GHG Textfiels Bold 3 3 3 2 6" xfId="7096" xr:uid="{00000000-0005-0000-0000-0000197D0000}"/>
    <cellStyle name="Normal GHG Textfiels Bold 3 3 3 2 7" xfId="7549" xr:uid="{00000000-0005-0000-0000-00001A7D0000}"/>
    <cellStyle name="Normal GHG Textfiels Bold 3 3 3 2 8" xfId="6973" xr:uid="{00000000-0005-0000-0000-00001B7D0000}"/>
    <cellStyle name="Normal GHG Textfiels Bold 3 3 3 2 9" xfId="7773" xr:uid="{00000000-0005-0000-0000-00001C7D0000}"/>
    <cellStyle name="Normal GHG Textfiels Bold 3 3 3 3" xfId="2973" xr:uid="{00000000-0005-0000-0000-00001D7D0000}"/>
    <cellStyle name="Normal GHG Textfiels Bold 3 3 3 3 10" xfId="28482" xr:uid="{00000000-0005-0000-0000-00001E7D0000}"/>
    <cellStyle name="Normal GHG Textfiels Bold 3 3 3 3 11" xfId="32305" xr:uid="{00000000-0005-0000-0000-00001F7D0000}"/>
    <cellStyle name="Normal GHG Textfiels Bold 3 3 3 3 12" xfId="36212" xr:uid="{00000000-0005-0000-0000-0000207D0000}"/>
    <cellStyle name="Normal GHG Textfiels Bold 3 3 3 3 13" xfId="40002" xr:uid="{00000000-0005-0000-0000-0000217D0000}"/>
    <cellStyle name="Normal GHG Textfiels Bold 3 3 3 3 2" xfId="5274" xr:uid="{00000000-0005-0000-0000-0000227D0000}"/>
    <cellStyle name="Normal GHG Textfiels Bold 3 3 3 3 2 10" xfId="42258" xr:uid="{00000000-0005-0000-0000-0000237D0000}"/>
    <cellStyle name="Normal GHG Textfiels Bold 3 3 3 3 2 2" xfId="10802" xr:uid="{00000000-0005-0000-0000-0000247D0000}"/>
    <cellStyle name="Normal GHG Textfiels Bold 3 3 3 3 2 3" xfId="14709" xr:uid="{00000000-0005-0000-0000-0000257D0000}"/>
    <cellStyle name="Normal GHG Textfiels Bold 3 3 3 3 2 4" xfId="18801" xr:uid="{00000000-0005-0000-0000-0000267D0000}"/>
    <cellStyle name="Normal GHG Textfiels Bold 3 3 3 3 2 5" xfId="22731" xr:uid="{00000000-0005-0000-0000-0000277D0000}"/>
    <cellStyle name="Normal GHG Textfiels Bold 3 3 3 3 2 6" xfId="26757" xr:uid="{00000000-0005-0000-0000-0000287D0000}"/>
    <cellStyle name="Normal GHG Textfiels Bold 3 3 3 3 2 7" xfId="30746" xr:uid="{00000000-0005-0000-0000-0000297D0000}"/>
    <cellStyle name="Normal GHG Textfiels Bold 3 3 3 3 2 8" xfId="34577" xr:uid="{00000000-0005-0000-0000-00002A7D0000}"/>
    <cellStyle name="Normal GHG Textfiels Bold 3 3 3 3 2 9" xfId="38468" xr:uid="{00000000-0005-0000-0000-00002B7D0000}"/>
    <cellStyle name="Normal GHG Textfiels Bold 3 3 3 3 3" xfId="4646" xr:uid="{00000000-0005-0000-0000-00002C7D0000}"/>
    <cellStyle name="Normal GHG Textfiels Bold 3 3 3 3 3 10" xfId="41630" xr:uid="{00000000-0005-0000-0000-00002D7D0000}"/>
    <cellStyle name="Normal GHG Textfiels Bold 3 3 3 3 3 2" xfId="10174" xr:uid="{00000000-0005-0000-0000-00002E7D0000}"/>
    <cellStyle name="Normal GHG Textfiels Bold 3 3 3 3 3 3" xfId="14081" xr:uid="{00000000-0005-0000-0000-00002F7D0000}"/>
    <cellStyle name="Normal GHG Textfiels Bold 3 3 3 3 3 4" xfId="18173" xr:uid="{00000000-0005-0000-0000-0000307D0000}"/>
    <cellStyle name="Normal GHG Textfiels Bold 3 3 3 3 3 5" xfId="22103" xr:uid="{00000000-0005-0000-0000-0000317D0000}"/>
    <cellStyle name="Normal GHG Textfiels Bold 3 3 3 3 3 6" xfId="26129" xr:uid="{00000000-0005-0000-0000-0000327D0000}"/>
    <cellStyle name="Normal GHG Textfiels Bold 3 3 3 3 3 7" xfId="30118" xr:uid="{00000000-0005-0000-0000-0000337D0000}"/>
    <cellStyle name="Normal GHG Textfiels Bold 3 3 3 3 3 8" xfId="33949" xr:uid="{00000000-0005-0000-0000-0000347D0000}"/>
    <cellStyle name="Normal GHG Textfiels Bold 3 3 3 3 3 9" xfId="37840" xr:uid="{00000000-0005-0000-0000-0000357D0000}"/>
    <cellStyle name="Normal GHG Textfiels Bold 3 3 3 3 4" xfId="6355" xr:uid="{00000000-0005-0000-0000-0000367D0000}"/>
    <cellStyle name="Normal GHG Textfiels Bold 3 3 3 3 4 10" xfId="43333" xr:uid="{00000000-0005-0000-0000-0000377D0000}"/>
    <cellStyle name="Normal GHG Textfiels Bold 3 3 3 3 4 2" xfId="11884" xr:uid="{00000000-0005-0000-0000-0000387D0000}"/>
    <cellStyle name="Normal GHG Textfiels Bold 3 3 3 3 4 3" xfId="15788" xr:uid="{00000000-0005-0000-0000-0000397D0000}"/>
    <cellStyle name="Normal GHG Textfiels Bold 3 3 3 3 4 4" xfId="19882" xr:uid="{00000000-0005-0000-0000-00003A7D0000}"/>
    <cellStyle name="Normal GHG Textfiels Bold 3 3 3 3 4 5" xfId="23809" xr:uid="{00000000-0005-0000-0000-00003B7D0000}"/>
    <cellStyle name="Normal GHG Textfiels Bold 3 3 3 3 4 6" xfId="27836" xr:uid="{00000000-0005-0000-0000-00003C7D0000}"/>
    <cellStyle name="Normal GHG Textfiels Bold 3 3 3 3 4 7" xfId="31821" xr:uid="{00000000-0005-0000-0000-00003D7D0000}"/>
    <cellStyle name="Normal GHG Textfiels Bold 3 3 3 3 4 8" xfId="35654" xr:uid="{00000000-0005-0000-0000-00003E7D0000}"/>
    <cellStyle name="Normal GHG Textfiels Bold 3 3 3 3 4 9" xfId="39543" xr:uid="{00000000-0005-0000-0000-00003F7D0000}"/>
    <cellStyle name="Normal GHG Textfiels Bold 3 3 3 3 5" xfId="8508" xr:uid="{00000000-0005-0000-0000-0000407D0000}"/>
    <cellStyle name="Normal GHG Textfiels Bold 3 3 3 3 6" xfId="12424" xr:uid="{00000000-0005-0000-0000-0000417D0000}"/>
    <cellStyle name="Normal GHG Textfiels Bold 3 3 3 3 7" xfId="16517" xr:uid="{00000000-0005-0000-0000-0000427D0000}"/>
    <cellStyle name="Normal GHG Textfiels Bold 3 3 3 3 8" xfId="20460" xr:uid="{00000000-0005-0000-0000-0000437D0000}"/>
    <cellStyle name="Normal GHG Textfiels Bold 3 3 3 3 9" xfId="24478" xr:uid="{00000000-0005-0000-0000-0000447D0000}"/>
    <cellStyle name="Normal GHG Textfiels Bold 3 3 3 4" xfId="3254" xr:uid="{00000000-0005-0000-0000-0000457D0000}"/>
    <cellStyle name="Normal GHG Textfiels Bold 3 3 3 4 10" xfId="32586" xr:uid="{00000000-0005-0000-0000-0000467D0000}"/>
    <cellStyle name="Normal GHG Textfiels Bold 3 3 3 4 11" xfId="36493" xr:uid="{00000000-0005-0000-0000-0000477D0000}"/>
    <cellStyle name="Normal GHG Textfiels Bold 3 3 3 4 12" xfId="40283" xr:uid="{00000000-0005-0000-0000-0000487D0000}"/>
    <cellStyle name="Normal GHG Textfiels Bold 3 3 3 4 2" xfId="5555" xr:uid="{00000000-0005-0000-0000-0000497D0000}"/>
    <cellStyle name="Normal GHG Textfiels Bold 3 3 3 4 2 10" xfId="42539" xr:uid="{00000000-0005-0000-0000-00004A7D0000}"/>
    <cellStyle name="Normal GHG Textfiels Bold 3 3 3 4 2 2" xfId="11083" xr:uid="{00000000-0005-0000-0000-00004B7D0000}"/>
    <cellStyle name="Normal GHG Textfiels Bold 3 3 3 4 2 3" xfId="14990" xr:uid="{00000000-0005-0000-0000-00004C7D0000}"/>
    <cellStyle name="Normal GHG Textfiels Bold 3 3 3 4 2 4" xfId="19082" xr:uid="{00000000-0005-0000-0000-00004D7D0000}"/>
    <cellStyle name="Normal GHG Textfiels Bold 3 3 3 4 2 5" xfId="23012" xr:uid="{00000000-0005-0000-0000-00004E7D0000}"/>
    <cellStyle name="Normal GHG Textfiels Bold 3 3 3 4 2 6" xfId="27038" xr:uid="{00000000-0005-0000-0000-00004F7D0000}"/>
    <cellStyle name="Normal GHG Textfiels Bold 3 3 3 4 2 7" xfId="31027" xr:uid="{00000000-0005-0000-0000-0000507D0000}"/>
    <cellStyle name="Normal GHG Textfiels Bold 3 3 3 4 2 8" xfId="34858" xr:uid="{00000000-0005-0000-0000-0000517D0000}"/>
    <cellStyle name="Normal GHG Textfiels Bold 3 3 3 4 2 9" xfId="38749" xr:uid="{00000000-0005-0000-0000-0000527D0000}"/>
    <cellStyle name="Normal GHG Textfiels Bold 3 3 3 4 3" xfId="4927" xr:uid="{00000000-0005-0000-0000-0000537D0000}"/>
    <cellStyle name="Normal GHG Textfiels Bold 3 3 3 4 3 10" xfId="41911" xr:uid="{00000000-0005-0000-0000-0000547D0000}"/>
    <cellStyle name="Normal GHG Textfiels Bold 3 3 3 4 3 2" xfId="10455" xr:uid="{00000000-0005-0000-0000-0000557D0000}"/>
    <cellStyle name="Normal GHG Textfiels Bold 3 3 3 4 3 3" xfId="14362" xr:uid="{00000000-0005-0000-0000-0000567D0000}"/>
    <cellStyle name="Normal GHG Textfiels Bold 3 3 3 4 3 4" xfId="18454" xr:uid="{00000000-0005-0000-0000-0000577D0000}"/>
    <cellStyle name="Normal GHG Textfiels Bold 3 3 3 4 3 5" xfId="22384" xr:uid="{00000000-0005-0000-0000-0000587D0000}"/>
    <cellStyle name="Normal GHG Textfiels Bold 3 3 3 4 3 6" xfId="26410" xr:uid="{00000000-0005-0000-0000-0000597D0000}"/>
    <cellStyle name="Normal GHG Textfiels Bold 3 3 3 4 3 7" xfId="30399" xr:uid="{00000000-0005-0000-0000-00005A7D0000}"/>
    <cellStyle name="Normal GHG Textfiels Bold 3 3 3 4 3 8" xfId="34230" xr:uid="{00000000-0005-0000-0000-00005B7D0000}"/>
    <cellStyle name="Normal GHG Textfiels Bold 3 3 3 4 3 9" xfId="38121" xr:uid="{00000000-0005-0000-0000-00005C7D0000}"/>
    <cellStyle name="Normal GHG Textfiels Bold 3 3 3 4 4" xfId="8789" xr:uid="{00000000-0005-0000-0000-00005D7D0000}"/>
    <cellStyle name="Normal GHG Textfiels Bold 3 3 3 4 5" xfId="12705" xr:uid="{00000000-0005-0000-0000-00005E7D0000}"/>
    <cellStyle name="Normal GHG Textfiels Bold 3 3 3 4 6" xfId="16798" xr:uid="{00000000-0005-0000-0000-00005F7D0000}"/>
    <cellStyle name="Normal GHG Textfiels Bold 3 3 3 4 7" xfId="20741" xr:uid="{00000000-0005-0000-0000-0000607D0000}"/>
    <cellStyle name="Normal GHG Textfiels Bold 3 3 3 4 8" xfId="24759" xr:uid="{00000000-0005-0000-0000-0000617D0000}"/>
    <cellStyle name="Normal GHG Textfiels Bold 3 3 3 4 9" xfId="28763" xr:uid="{00000000-0005-0000-0000-0000627D0000}"/>
    <cellStyle name="Normal GHG Textfiels Bold 3 3 3 5" xfId="3918" xr:uid="{00000000-0005-0000-0000-0000637D0000}"/>
    <cellStyle name="Normal GHG Textfiels Bold 3 3 3 5 10" xfId="40902" xr:uid="{00000000-0005-0000-0000-0000647D0000}"/>
    <cellStyle name="Normal GHG Textfiels Bold 3 3 3 5 2" xfId="9446" xr:uid="{00000000-0005-0000-0000-0000657D0000}"/>
    <cellStyle name="Normal GHG Textfiels Bold 3 3 3 5 3" xfId="13353" xr:uid="{00000000-0005-0000-0000-0000667D0000}"/>
    <cellStyle name="Normal GHG Textfiels Bold 3 3 3 5 4" xfId="17445" xr:uid="{00000000-0005-0000-0000-0000677D0000}"/>
    <cellStyle name="Normal GHG Textfiels Bold 3 3 3 5 5" xfId="21375" xr:uid="{00000000-0005-0000-0000-0000687D0000}"/>
    <cellStyle name="Normal GHG Textfiels Bold 3 3 3 5 6" xfId="25401" xr:uid="{00000000-0005-0000-0000-0000697D0000}"/>
    <cellStyle name="Normal GHG Textfiels Bold 3 3 3 5 7" xfId="29390" xr:uid="{00000000-0005-0000-0000-00006A7D0000}"/>
    <cellStyle name="Normal GHG Textfiels Bold 3 3 3 5 8" xfId="33221" xr:uid="{00000000-0005-0000-0000-00006B7D0000}"/>
    <cellStyle name="Normal GHG Textfiels Bold 3 3 3 5 9" xfId="37112" xr:uid="{00000000-0005-0000-0000-00006C7D0000}"/>
    <cellStyle name="Normal GHG Textfiels Bold 3 3 3 6" xfId="5900" xr:uid="{00000000-0005-0000-0000-00006D7D0000}"/>
    <cellStyle name="Normal GHG Textfiels Bold 3 3 3 6 10" xfId="42882" xr:uid="{00000000-0005-0000-0000-00006E7D0000}"/>
    <cellStyle name="Normal GHG Textfiels Bold 3 3 3 6 2" xfId="11428" xr:uid="{00000000-0005-0000-0000-00006F7D0000}"/>
    <cellStyle name="Normal GHG Textfiels Bold 3 3 3 6 3" xfId="15333" xr:uid="{00000000-0005-0000-0000-0000707D0000}"/>
    <cellStyle name="Normal GHG Textfiels Bold 3 3 3 6 4" xfId="19427" xr:uid="{00000000-0005-0000-0000-0000717D0000}"/>
    <cellStyle name="Normal GHG Textfiels Bold 3 3 3 6 5" xfId="23355" xr:uid="{00000000-0005-0000-0000-0000727D0000}"/>
    <cellStyle name="Normal GHG Textfiels Bold 3 3 3 6 6" xfId="27381" xr:uid="{00000000-0005-0000-0000-0000737D0000}"/>
    <cellStyle name="Normal GHG Textfiels Bold 3 3 3 6 7" xfId="31370" xr:uid="{00000000-0005-0000-0000-0000747D0000}"/>
    <cellStyle name="Normal GHG Textfiels Bold 3 3 3 6 8" xfId="35201" xr:uid="{00000000-0005-0000-0000-0000757D0000}"/>
    <cellStyle name="Normal GHG Textfiels Bold 3 3 3 6 9" xfId="39092" xr:uid="{00000000-0005-0000-0000-0000767D0000}"/>
    <cellStyle name="Normal GHG Textfiels Bold 3 3 3 7" xfId="7095" xr:uid="{00000000-0005-0000-0000-0000777D0000}"/>
    <cellStyle name="Normal GHG Textfiels Bold 3 3 3 8" xfId="7550" xr:uid="{00000000-0005-0000-0000-0000787D0000}"/>
    <cellStyle name="Normal GHG Textfiels Bold 3 3 3 9" xfId="6972" xr:uid="{00000000-0005-0000-0000-0000797D0000}"/>
    <cellStyle name="Normal GHG Textfiels Bold 3 3 4" xfId="721" xr:uid="{00000000-0005-0000-0000-00007A7D0000}"/>
    <cellStyle name="Normal GHG Textfiels Bold 3 3 4 10" xfId="7749" xr:uid="{00000000-0005-0000-0000-00007B7D0000}"/>
    <cellStyle name="Normal GHG Textfiels Bold 3 3 4 11" xfId="17080" xr:uid="{00000000-0005-0000-0000-00007C7D0000}"/>
    <cellStyle name="Normal GHG Textfiels Bold 3 3 4 12" xfId="7384" xr:uid="{00000000-0005-0000-0000-00007D7D0000}"/>
    <cellStyle name="Normal GHG Textfiels Bold 3 3 4 13" xfId="6752" xr:uid="{00000000-0005-0000-0000-00007E7D0000}"/>
    <cellStyle name="Normal GHG Textfiels Bold 3 3 4 14" xfId="29045" xr:uid="{00000000-0005-0000-0000-00007F7D0000}"/>
    <cellStyle name="Normal GHG Textfiels Bold 3 3 4 15" xfId="9076" xr:uid="{00000000-0005-0000-0000-0000807D0000}"/>
    <cellStyle name="Normal GHG Textfiels Bold 3 3 4 2" xfId="722" xr:uid="{00000000-0005-0000-0000-0000817D0000}"/>
    <cellStyle name="Normal GHG Textfiels Bold 3 3 4 2 10" xfId="1" xr:uid="{00000000-0005-0000-0000-0000827D0000}"/>
    <cellStyle name="Normal GHG Textfiels Bold 3 3 4 2 11" xfId="7423" xr:uid="{00000000-0005-0000-0000-0000837D0000}"/>
    <cellStyle name="Normal GHG Textfiels Bold 3 3 4 2 12" xfId="6753" xr:uid="{00000000-0005-0000-0000-0000847D0000}"/>
    <cellStyle name="Normal GHG Textfiels Bold 3 3 4 2 13" xfId="13001" xr:uid="{00000000-0005-0000-0000-0000857D0000}"/>
    <cellStyle name="Normal GHG Textfiels Bold 3 3 4 2 14" xfId="7139" xr:uid="{00000000-0005-0000-0000-0000867D0000}"/>
    <cellStyle name="Normal GHG Textfiels Bold 3 3 4 2 2" xfId="2976" xr:uid="{00000000-0005-0000-0000-0000877D0000}"/>
    <cellStyle name="Normal GHG Textfiels Bold 3 3 4 2 2 10" xfId="28485" xr:uid="{00000000-0005-0000-0000-0000887D0000}"/>
    <cellStyle name="Normal GHG Textfiels Bold 3 3 4 2 2 11" xfId="32308" xr:uid="{00000000-0005-0000-0000-0000897D0000}"/>
    <cellStyle name="Normal GHG Textfiels Bold 3 3 4 2 2 12" xfId="36215" xr:uid="{00000000-0005-0000-0000-00008A7D0000}"/>
    <cellStyle name="Normal GHG Textfiels Bold 3 3 4 2 2 13" xfId="40005" xr:uid="{00000000-0005-0000-0000-00008B7D0000}"/>
    <cellStyle name="Normal GHG Textfiels Bold 3 3 4 2 2 2" xfId="5277" xr:uid="{00000000-0005-0000-0000-00008C7D0000}"/>
    <cellStyle name="Normal GHG Textfiels Bold 3 3 4 2 2 2 10" xfId="42261" xr:uid="{00000000-0005-0000-0000-00008D7D0000}"/>
    <cellStyle name="Normal GHG Textfiels Bold 3 3 4 2 2 2 2" xfId="10805" xr:uid="{00000000-0005-0000-0000-00008E7D0000}"/>
    <cellStyle name="Normal GHG Textfiels Bold 3 3 4 2 2 2 3" xfId="14712" xr:uid="{00000000-0005-0000-0000-00008F7D0000}"/>
    <cellStyle name="Normal GHG Textfiels Bold 3 3 4 2 2 2 4" xfId="18804" xr:uid="{00000000-0005-0000-0000-0000907D0000}"/>
    <cellStyle name="Normal GHG Textfiels Bold 3 3 4 2 2 2 5" xfId="22734" xr:uid="{00000000-0005-0000-0000-0000917D0000}"/>
    <cellStyle name="Normal GHG Textfiels Bold 3 3 4 2 2 2 6" xfId="26760" xr:uid="{00000000-0005-0000-0000-0000927D0000}"/>
    <cellStyle name="Normal GHG Textfiels Bold 3 3 4 2 2 2 7" xfId="30749" xr:uid="{00000000-0005-0000-0000-0000937D0000}"/>
    <cellStyle name="Normal GHG Textfiels Bold 3 3 4 2 2 2 8" xfId="34580" xr:uid="{00000000-0005-0000-0000-0000947D0000}"/>
    <cellStyle name="Normal GHG Textfiels Bold 3 3 4 2 2 2 9" xfId="38471" xr:uid="{00000000-0005-0000-0000-0000957D0000}"/>
    <cellStyle name="Normal GHG Textfiels Bold 3 3 4 2 2 3" xfId="4649" xr:uid="{00000000-0005-0000-0000-0000967D0000}"/>
    <cellStyle name="Normal GHG Textfiels Bold 3 3 4 2 2 3 10" xfId="41633" xr:uid="{00000000-0005-0000-0000-0000977D0000}"/>
    <cellStyle name="Normal GHG Textfiels Bold 3 3 4 2 2 3 2" xfId="10177" xr:uid="{00000000-0005-0000-0000-0000987D0000}"/>
    <cellStyle name="Normal GHG Textfiels Bold 3 3 4 2 2 3 3" xfId="14084" xr:uid="{00000000-0005-0000-0000-0000997D0000}"/>
    <cellStyle name="Normal GHG Textfiels Bold 3 3 4 2 2 3 4" xfId="18176" xr:uid="{00000000-0005-0000-0000-00009A7D0000}"/>
    <cellStyle name="Normal GHG Textfiels Bold 3 3 4 2 2 3 5" xfId="22106" xr:uid="{00000000-0005-0000-0000-00009B7D0000}"/>
    <cellStyle name="Normal GHG Textfiels Bold 3 3 4 2 2 3 6" xfId="26132" xr:uid="{00000000-0005-0000-0000-00009C7D0000}"/>
    <cellStyle name="Normal GHG Textfiels Bold 3 3 4 2 2 3 7" xfId="30121" xr:uid="{00000000-0005-0000-0000-00009D7D0000}"/>
    <cellStyle name="Normal GHG Textfiels Bold 3 3 4 2 2 3 8" xfId="33952" xr:uid="{00000000-0005-0000-0000-00009E7D0000}"/>
    <cellStyle name="Normal GHG Textfiels Bold 3 3 4 2 2 3 9" xfId="37843" xr:uid="{00000000-0005-0000-0000-00009F7D0000}"/>
    <cellStyle name="Normal GHG Textfiels Bold 3 3 4 2 2 4" xfId="6358" xr:uid="{00000000-0005-0000-0000-0000A07D0000}"/>
    <cellStyle name="Normal GHG Textfiels Bold 3 3 4 2 2 4 10" xfId="43336" xr:uid="{00000000-0005-0000-0000-0000A17D0000}"/>
    <cellStyle name="Normal GHG Textfiels Bold 3 3 4 2 2 4 2" xfId="11887" xr:uid="{00000000-0005-0000-0000-0000A27D0000}"/>
    <cellStyle name="Normal GHG Textfiels Bold 3 3 4 2 2 4 3" xfId="15791" xr:uid="{00000000-0005-0000-0000-0000A37D0000}"/>
    <cellStyle name="Normal GHG Textfiels Bold 3 3 4 2 2 4 4" xfId="19885" xr:uid="{00000000-0005-0000-0000-0000A47D0000}"/>
    <cellStyle name="Normal GHG Textfiels Bold 3 3 4 2 2 4 5" xfId="23812" xr:uid="{00000000-0005-0000-0000-0000A57D0000}"/>
    <cellStyle name="Normal GHG Textfiels Bold 3 3 4 2 2 4 6" xfId="27839" xr:uid="{00000000-0005-0000-0000-0000A67D0000}"/>
    <cellStyle name="Normal GHG Textfiels Bold 3 3 4 2 2 4 7" xfId="31824" xr:uid="{00000000-0005-0000-0000-0000A77D0000}"/>
    <cellStyle name="Normal GHG Textfiels Bold 3 3 4 2 2 4 8" xfId="35657" xr:uid="{00000000-0005-0000-0000-0000A87D0000}"/>
    <cellStyle name="Normal GHG Textfiels Bold 3 3 4 2 2 4 9" xfId="39546" xr:uid="{00000000-0005-0000-0000-0000A97D0000}"/>
    <cellStyle name="Normal GHG Textfiels Bold 3 3 4 2 2 5" xfId="8511" xr:uid="{00000000-0005-0000-0000-0000AA7D0000}"/>
    <cellStyle name="Normal GHG Textfiels Bold 3 3 4 2 2 6" xfId="12427" xr:uid="{00000000-0005-0000-0000-0000AB7D0000}"/>
    <cellStyle name="Normal GHG Textfiels Bold 3 3 4 2 2 7" xfId="16520" xr:uid="{00000000-0005-0000-0000-0000AC7D0000}"/>
    <cellStyle name="Normal GHG Textfiels Bold 3 3 4 2 2 8" xfId="20463" xr:uid="{00000000-0005-0000-0000-0000AD7D0000}"/>
    <cellStyle name="Normal GHG Textfiels Bold 3 3 4 2 2 9" xfId="24481" xr:uid="{00000000-0005-0000-0000-0000AE7D0000}"/>
    <cellStyle name="Normal GHG Textfiels Bold 3 3 4 2 3" xfId="3257" xr:uid="{00000000-0005-0000-0000-0000AF7D0000}"/>
    <cellStyle name="Normal GHG Textfiels Bold 3 3 4 2 3 10" xfId="32589" xr:uid="{00000000-0005-0000-0000-0000B07D0000}"/>
    <cellStyle name="Normal GHG Textfiels Bold 3 3 4 2 3 11" xfId="36496" xr:uid="{00000000-0005-0000-0000-0000B17D0000}"/>
    <cellStyle name="Normal GHG Textfiels Bold 3 3 4 2 3 12" xfId="40286" xr:uid="{00000000-0005-0000-0000-0000B27D0000}"/>
    <cellStyle name="Normal GHG Textfiels Bold 3 3 4 2 3 2" xfId="5558" xr:uid="{00000000-0005-0000-0000-0000B37D0000}"/>
    <cellStyle name="Normal GHG Textfiels Bold 3 3 4 2 3 2 10" xfId="42542" xr:uid="{00000000-0005-0000-0000-0000B47D0000}"/>
    <cellStyle name="Normal GHG Textfiels Bold 3 3 4 2 3 2 2" xfId="11086" xr:uid="{00000000-0005-0000-0000-0000B57D0000}"/>
    <cellStyle name="Normal GHG Textfiels Bold 3 3 4 2 3 2 3" xfId="14993" xr:uid="{00000000-0005-0000-0000-0000B67D0000}"/>
    <cellStyle name="Normal GHG Textfiels Bold 3 3 4 2 3 2 4" xfId="19085" xr:uid="{00000000-0005-0000-0000-0000B77D0000}"/>
    <cellStyle name="Normal GHG Textfiels Bold 3 3 4 2 3 2 5" xfId="23015" xr:uid="{00000000-0005-0000-0000-0000B87D0000}"/>
    <cellStyle name="Normal GHG Textfiels Bold 3 3 4 2 3 2 6" xfId="27041" xr:uid="{00000000-0005-0000-0000-0000B97D0000}"/>
    <cellStyle name="Normal GHG Textfiels Bold 3 3 4 2 3 2 7" xfId="31030" xr:uid="{00000000-0005-0000-0000-0000BA7D0000}"/>
    <cellStyle name="Normal GHG Textfiels Bold 3 3 4 2 3 2 8" xfId="34861" xr:uid="{00000000-0005-0000-0000-0000BB7D0000}"/>
    <cellStyle name="Normal GHG Textfiels Bold 3 3 4 2 3 2 9" xfId="38752" xr:uid="{00000000-0005-0000-0000-0000BC7D0000}"/>
    <cellStyle name="Normal GHG Textfiels Bold 3 3 4 2 3 3" xfId="4930" xr:uid="{00000000-0005-0000-0000-0000BD7D0000}"/>
    <cellStyle name="Normal GHG Textfiels Bold 3 3 4 2 3 3 10" xfId="41914" xr:uid="{00000000-0005-0000-0000-0000BE7D0000}"/>
    <cellStyle name="Normal GHG Textfiels Bold 3 3 4 2 3 3 2" xfId="10458" xr:uid="{00000000-0005-0000-0000-0000BF7D0000}"/>
    <cellStyle name="Normal GHG Textfiels Bold 3 3 4 2 3 3 3" xfId="14365" xr:uid="{00000000-0005-0000-0000-0000C07D0000}"/>
    <cellStyle name="Normal GHG Textfiels Bold 3 3 4 2 3 3 4" xfId="18457" xr:uid="{00000000-0005-0000-0000-0000C17D0000}"/>
    <cellStyle name="Normal GHG Textfiels Bold 3 3 4 2 3 3 5" xfId="22387" xr:uid="{00000000-0005-0000-0000-0000C27D0000}"/>
    <cellStyle name="Normal GHG Textfiels Bold 3 3 4 2 3 3 6" xfId="26413" xr:uid="{00000000-0005-0000-0000-0000C37D0000}"/>
    <cellStyle name="Normal GHG Textfiels Bold 3 3 4 2 3 3 7" xfId="30402" xr:uid="{00000000-0005-0000-0000-0000C47D0000}"/>
    <cellStyle name="Normal GHG Textfiels Bold 3 3 4 2 3 3 8" xfId="34233" xr:uid="{00000000-0005-0000-0000-0000C57D0000}"/>
    <cellStyle name="Normal GHG Textfiels Bold 3 3 4 2 3 3 9" xfId="38124" xr:uid="{00000000-0005-0000-0000-0000C67D0000}"/>
    <cellStyle name="Normal GHG Textfiels Bold 3 3 4 2 3 4" xfId="8792" xr:uid="{00000000-0005-0000-0000-0000C77D0000}"/>
    <cellStyle name="Normal GHG Textfiels Bold 3 3 4 2 3 5" xfId="12708" xr:uid="{00000000-0005-0000-0000-0000C87D0000}"/>
    <cellStyle name="Normal GHG Textfiels Bold 3 3 4 2 3 6" xfId="16801" xr:uid="{00000000-0005-0000-0000-0000C97D0000}"/>
    <cellStyle name="Normal GHG Textfiels Bold 3 3 4 2 3 7" xfId="20744" xr:uid="{00000000-0005-0000-0000-0000CA7D0000}"/>
    <cellStyle name="Normal GHG Textfiels Bold 3 3 4 2 3 8" xfId="24762" xr:uid="{00000000-0005-0000-0000-0000CB7D0000}"/>
    <cellStyle name="Normal GHG Textfiels Bold 3 3 4 2 3 9" xfId="28766" xr:uid="{00000000-0005-0000-0000-0000CC7D0000}"/>
    <cellStyle name="Normal GHG Textfiels Bold 3 3 4 2 4" xfId="3921" xr:uid="{00000000-0005-0000-0000-0000CD7D0000}"/>
    <cellStyle name="Normal GHG Textfiels Bold 3 3 4 2 4 10" xfId="40905" xr:uid="{00000000-0005-0000-0000-0000CE7D0000}"/>
    <cellStyle name="Normal GHG Textfiels Bold 3 3 4 2 4 2" xfId="9449" xr:uid="{00000000-0005-0000-0000-0000CF7D0000}"/>
    <cellStyle name="Normal GHG Textfiels Bold 3 3 4 2 4 3" xfId="13356" xr:uid="{00000000-0005-0000-0000-0000D07D0000}"/>
    <cellStyle name="Normal GHG Textfiels Bold 3 3 4 2 4 4" xfId="17448" xr:uid="{00000000-0005-0000-0000-0000D17D0000}"/>
    <cellStyle name="Normal GHG Textfiels Bold 3 3 4 2 4 5" xfId="21378" xr:uid="{00000000-0005-0000-0000-0000D27D0000}"/>
    <cellStyle name="Normal GHG Textfiels Bold 3 3 4 2 4 6" xfId="25404" xr:uid="{00000000-0005-0000-0000-0000D37D0000}"/>
    <cellStyle name="Normal GHG Textfiels Bold 3 3 4 2 4 7" xfId="29393" xr:uid="{00000000-0005-0000-0000-0000D47D0000}"/>
    <cellStyle name="Normal GHG Textfiels Bold 3 3 4 2 4 8" xfId="33224" xr:uid="{00000000-0005-0000-0000-0000D57D0000}"/>
    <cellStyle name="Normal GHG Textfiels Bold 3 3 4 2 4 9" xfId="37115" xr:uid="{00000000-0005-0000-0000-0000D67D0000}"/>
    <cellStyle name="Normal GHG Textfiels Bold 3 3 4 2 5" xfId="5903" xr:uid="{00000000-0005-0000-0000-0000D77D0000}"/>
    <cellStyle name="Normal GHG Textfiels Bold 3 3 4 2 5 10" xfId="42885" xr:uid="{00000000-0005-0000-0000-0000D87D0000}"/>
    <cellStyle name="Normal GHG Textfiels Bold 3 3 4 2 5 2" xfId="11431" xr:uid="{00000000-0005-0000-0000-0000D97D0000}"/>
    <cellStyle name="Normal GHG Textfiels Bold 3 3 4 2 5 3" xfId="15336" xr:uid="{00000000-0005-0000-0000-0000DA7D0000}"/>
    <cellStyle name="Normal GHG Textfiels Bold 3 3 4 2 5 4" xfId="19430" xr:uid="{00000000-0005-0000-0000-0000DB7D0000}"/>
    <cellStyle name="Normal GHG Textfiels Bold 3 3 4 2 5 5" xfId="23358" xr:uid="{00000000-0005-0000-0000-0000DC7D0000}"/>
    <cellStyle name="Normal GHG Textfiels Bold 3 3 4 2 5 6" xfId="27384" xr:uid="{00000000-0005-0000-0000-0000DD7D0000}"/>
    <cellStyle name="Normal GHG Textfiels Bold 3 3 4 2 5 7" xfId="31373" xr:uid="{00000000-0005-0000-0000-0000DE7D0000}"/>
    <cellStyle name="Normal GHG Textfiels Bold 3 3 4 2 5 8" xfId="35204" xr:uid="{00000000-0005-0000-0000-0000DF7D0000}"/>
    <cellStyle name="Normal GHG Textfiels Bold 3 3 4 2 5 9" xfId="39095" xr:uid="{00000000-0005-0000-0000-0000E07D0000}"/>
    <cellStyle name="Normal GHG Textfiels Bold 3 3 4 2 6" xfId="7098" xr:uid="{00000000-0005-0000-0000-0000E17D0000}"/>
    <cellStyle name="Normal GHG Textfiels Bold 3 3 4 2 7" xfId="7547" xr:uid="{00000000-0005-0000-0000-0000E27D0000}"/>
    <cellStyle name="Normal GHG Textfiels Bold 3 3 4 2 8" xfId="6975" xr:uid="{00000000-0005-0000-0000-0000E37D0000}"/>
    <cellStyle name="Normal GHG Textfiels Bold 3 3 4 2 9" xfId="7748" xr:uid="{00000000-0005-0000-0000-0000E47D0000}"/>
    <cellStyle name="Normal GHG Textfiels Bold 3 3 4 3" xfId="2975" xr:uid="{00000000-0005-0000-0000-0000E57D0000}"/>
    <cellStyle name="Normal GHG Textfiels Bold 3 3 4 3 10" xfId="28484" xr:uid="{00000000-0005-0000-0000-0000E67D0000}"/>
    <cellStyle name="Normal GHG Textfiels Bold 3 3 4 3 11" xfId="32307" xr:uid="{00000000-0005-0000-0000-0000E77D0000}"/>
    <cellStyle name="Normal GHG Textfiels Bold 3 3 4 3 12" xfId="36214" xr:uid="{00000000-0005-0000-0000-0000E87D0000}"/>
    <cellStyle name="Normal GHG Textfiels Bold 3 3 4 3 13" xfId="40004" xr:uid="{00000000-0005-0000-0000-0000E97D0000}"/>
    <cellStyle name="Normal GHG Textfiels Bold 3 3 4 3 2" xfId="5276" xr:uid="{00000000-0005-0000-0000-0000EA7D0000}"/>
    <cellStyle name="Normal GHG Textfiels Bold 3 3 4 3 2 10" xfId="42260" xr:uid="{00000000-0005-0000-0000-0000EB7D0000}"/>
    <cellStyle name="Normal GHG Textfiels Bold 3 3 4 3 2 2" xfId="10804" xr:uid="{00000000-0005-0000-0000-0000EC7D0000}"/>
    <cellStyle name="Normal GHG Textfiels Bold 3 3 4 3 2 3" xfId="14711" xr:uid="{00000000-0005-0000-0000-0000ED7D0000}"/>
    <cellStyle name="Normal GHG Textfiels Bold 3 3 4 3 2 4" xfId="18803" xr:uid="{00000000-0005-0000-0000-0000EE7D0000}"/>
    <cellStyle name="Normal GHG Textfiels Bold 3 3 4 3 2 5" xfId="22733" xr:uid="{00000000-0005-0000-0000-0000EF7D0000}"/>
    <cellStyle name="Normal GHG Textfiels Bold 3 3 4 3 2 6" xfId="26759" xr:uid="{00000000-0005-0000-0000-0000F07D0000}"/>
    <cellStyle name="Normal GHG Textfiels Bold 3 3 4 3 2 7" xfId="30748" xr:uid="{00000000-0005-0000-0000-0000F17D0000}"/>
    <cellStyle name="Normal GHG Textfiels Bold 3 3 4 3 2 8" xfId="34579" xr:uid="{00000000-0005-0000-0000-0000F27D0000}"/>
    <cellStyle name="Normal GHG Textfiels Bold 3 3 4 3 2 9" xfId="38470" xr:uid="{00000000-0005-0000-0000-0000F37D0000}"/>
    <cellStyle name="Normal GHG Textfiels Bold 3 3 4 3 3" xfId="4648" xr:uid="{00000000-0005-0000-0000-0000F47D0000}"/>
    <cellStyle name="Normal GHG Textfiels Bold 3 3 4 3 3 10" xfId="41632" xr:uid="{00000000-0005-0000-0000-0000F57D0000}"/>
    <cellStyle name="Normal GHG Textfiels Bold 3 3 4 3 3 2" xfId="10176" xr:uid="{00000000-0005-0000-0000-0000F67D0000}"/>
    <cellStyle name="Normal GHG Textfiels Bold 3 3 4 3 3 3" xfId="14083" xr:uid="{00000000-0005-0000-0000-0000F77D0000}"/>
    <cellStyle name="Normal GHG Textfiels Bold 3 3 4 3 3 4" xfId="18175" xr:uid="{00000000-0005-0000-0000-0000F87D0000}"/>
    <cellStyle name="Normal GHG Textfiels Bold 3 3 4 3 3 5" xfId="22105" xr:uid="{00000000-0005-0000-0000-0000F97D0000}"/>
    <cellStyle name="Normal GHG Textfiels Bold 3 3 4 3 3 6" xfId="26131" xr:uid="{00000000-0005-0000-0000-0000FA7D0000}"/>
    <cellStyle name="Normal GHG Textfiels Bold 3 3 4 3 3 7" xfId="30120" xr:uid="{00000000-0005-0000-0000-0000FB7D0000}"/>
    <cellStyle name="Normal GHG Textfiels Bold 3 3 4 3 3 8" xfId="33951" xr:uid="{00000000-0005-0000-0000-0000FC7D0000}"/>
    <cellStyle name="Normal GHG Textfiels Bold 3 3 4 3 3 9" xfId="37842" xr:uid="{00000000-0005-0000-0000-0000FD7D0000}"/>
    <cellStyle name="Normal GHG Textfiels Bold 3 3 4 3 4" xfId="6357" xr:uid="{00000000-0005-0000-0000-0000FE7D0000}"/>
    <cellStyle name="Normal GHG Textfiels Bold 3 3 4 3 4 10" xfId="43335" xr:uid="{00000000-0005-0000-0000-0000FF7D0000}"/>
    <cellStyle name="Normal GHG Textfiels Bold 3 3 4 3 4 2" xfId="11886" xr:uid="{00000000-0005-0000-0000-0000007E0000}"/>
    <cellStyle name="Normal GHG Textfiels Bold 3 3 4 3 4 3" xfId="15790" xr:uid="{00000000-0005-0000-0000-0000017E0000}"/>
    <cellStyle name="Normal GHG Textfiels Bold 3 3 4 3 4 4" xfId="19884" xr:uid="{00000000-0005-0000-0000-0000027E0000}"/>
    <cellStyle name="Normal GHG Textfiels Bold 3 3 4 3 4 5" xfId="23811" xr:uid="{00000000-0005-0000-0000-0000037E0000}"/>
    <cellStyle name="Normal GHG Textfiels Bold 3 3 4 3 4 6" xfId="27838" xr:uid="{00000000-0005-0000-0000-0000047E0000}"/>
    <cellStyle name="Normal GHG Textfiels Bold 3 3 4 3 4 7" xfId="31823" xr:uid="{00000000-0005-0000-0000-0000057E0000}"/>
    <cellStyle name="Normal GHG Textfiels Bold 3 3 4 3 4 8" xfId="35656" xr:uid="{00000000-0005-0000-0000-0000067E0000}"/>
    <cellStyle name="Normal GHG Textfiels Bold 3 3 4 3 4 9" xfId="39545" xr:uid="{00000000-0005-0000-0000-0000077E0000}"/>
    <cellStyle name="Normal GHG Textfiels Bold 3 3 4 3 5" xfId="8510" xr:uid="{00000000-0005-0000-0000-0000087E0000}"/>
    <cellStyle name="Normal GHG Textfiels Bold 3 3 4 3 6" xfId="12426" xr:uid="{00000000-0005-0000-0000-0000097E0000}"/>
    <cellStyle name="Normal GHG Textfiels Bold 3 3 4 3 7" xfId="16519" xr:uid="{00000000-0005-0000-0000-00000A7E0000}"/>
    <cellStyle name="Normal GHG Textfiels Bold 3 3 4 3 8" xfId="20462" xr:uid="{00000000-0005-0000-0000-00000B7E0000}"/>
    <cellStyle name="Normal GHG Textfiels Bold 3 3 4 3 9" xfId="24480" xr:uid="{00000000-0005-0000-0000-00000C7E0000}"/>
    <cellStyle name="Normal GHG Textfiels Bold 3 3 4 4" xfId="3256" xr:uid="{00000000-0005-0000-0000-00000D7E0000}"/>
    <cellStyle name="Normal GHG Textfiels Bold 3 3 4 4 10" xfId="32588" xr:uid="{00000000-0005-0000-0000-00000E7E0000}"/>
    <cellStyle name="Normal GHG Textfiels Bold 3 3 4 4 11" xfId="36495" xr:uid="{00000000-0005-0000-0000-00000F7E0000}"/>
    <cellStyle name="Normal GHG Textfiels Bold 3 3 4 4 12" xfId="40285" xr:uid="{00000000-0005-0000-0000-0000107E0000}"/>
    <cellStyle name="Normal GHG Textfiels Bold 3 3 4 4 2" xfId="5557" xr:uid="{00000000-0005-0000-0000-0000117E0000}"/>
    <cellStyle name="Normal GHG Textfiels Bold 3 3 4 4 2 10" xfId="42541" xr:uid="{00000000-0005-0000-0000-0000127E0000}"/>
    <cellStyle name="Normal GHG Textfiels Bold 3 3 4 4 2 2" xfId="11085" xr:uid="{00000000-0005-0000-0000-0000137E0000}"/>
    <cellStyle name="Normal GHG Textfiels Bold 3 3 4 4 2 3" xfId="14992" xr:uid="{00000000-0005-0000-0000-0000147E0000}"/>
    <cellStyle name="Normal GHG Textfiels Bold 3 3 4 4 2 4" xfId="19084" xr:uid="{00000000-0005-0000-0000-0000157E0000}"/>
    <cellStyle name="Normal GHG Textfiels Bold 3 3 4 4 2 5" xfId="23014" xr:uid="{00000000-0005-0000-0000-0000167E0000}"/>
    <cellStyle name="Normal GHG Textfiels Bold 3 3 4 4 2 6" xfId="27040" xr:uid="{00000000-0005-0000-0000-0000177E0000}"/>
    <cellStyle name="Normal GHG Textfiels Bold 3 3 4 4 2 7" xfId="31029" xr:uid="{00000000-0005-0000-0000-0000187E0000}"/>
    <cellStyle name="Normal GHG Textfiels Bold 3 3 4 4 2 8" xfId="34860" xr:uid="{00000000-0005-0000-0000-0000197E0000}"/>
    <cellStyle name="Normal GHG Textfiels Bold 3 3 4 4 2 9" xfId="38751" xr:uid="{00000000-0005-0000-0000-00001A7E0000}"/>
    <cellStyle name="Normal GHG Textfiels Bold 3 3 4 4 3" xfId="4929" xr:uid="{00000000-0005-0000-0000-00001B7E0000}"/>
    <cellStyle name="Normal GHG Textfiels Bold 3 3 4 4 3 10" xfId="41913" xr:uid="{00000000-0005-0000-0000-00001C7E0000}"/>
    <cellStyle name="Normal GHG Textfiels Bold 3 3 4 4 3 2" xfId="10457" xr:uid="{00000000-0005-0000-0000-00001D7E0000}"/>
    <cellStyle name="Normal GHG Textfiels Bold 3 3 4 4 3 3" xfId="14364" xr:uid="{00000000-0005-0000-0000-00001E7E0000}"/>
    <cellStyle name="Normal GHG Textfiels Bold 3 3 4 4 3 4" xfId="18456" xr:uid="{00000000-0005-0000-0000-00001F7E0000}"/>
    <cellStyle name="Normal GHG Textfiels Bold 3 3 4 4 3 5" xfId="22386" xr:uid="{00000000-0005-0000-0000-0000207E0000}"/>
    <cellStyle name="Normal GHG Textfiels Bold 3 3 4 4 3 6" xfId="26412" xr:uid="{00000000-0005-0000-0000-0000217E0000}"/>
    <cellStyle name="Normal GHG Textfiels Bold 3 3 4 4 3 7" xfId="30401" xr:uid="{00000000-0005-0000-0000-0000227E0000}"/>
    <cellStyle name="Normal GHG Textfiels Bold 3 3 4 4 3 8" xfId="34232" xr:uid="{00000000-0005-0000-0000-0000237E0000}"/>
    <cellStyle name="Normal GHG Textfiels Bold 3 3 4 4 3 9" xfId="38123" xr:uid="{00000000-0005-0000-0000-0000247E0000}"/>
    <cellStyle name="Normal GHG Textfiels Bold 3 3 4 4 4" xfId="8791" xr:uid="{00000000-0005-0000-0000-0000257E0000}"/>
    <cellStyle name="Normal GHG Textfiels Bold 3 3 4 4 5" xfId="12707" xr:uid="{00000000-0005-0000-0000-0000267E0000}"/>
    <cellStyle name="Normal GHG Textfiels Bold 3 3 4 4 6" xfId="16800" xr:uid="{00000000-0005-0000-0000-0000277E0000}"/>
    <cellStyle name="Normal GHG Textfiels Bold 3 3 4 4 7" xfId="20743" xr:uid="{00000000-0005-0000-0000-0000287E0000}"/>
    <cellStyle name="Normal GHG Textfiels Bold 3 3 4 4 8" xfId="24761" xr:uid="{00000000-0005-0000-0000-0000297E0000}"/>
    <cellStyle name="Normal GHG Textfiels Bold 3 3 4 4 9" xfId="28765" xr:uid="{00000000-0005-0000-0000-00002A7E0000}"/>
    <cellStyle name="Normal GHG Textfiels Bold 3 3 4 5" xfId="3920" xr:uid="{00000000-0005-0000-0000-00002B7E0000}"/>
    <cellStyle name="Normal GHG Textfiels Bold 3 3 4 5 10" xfId="40904" xr:uid="{00000000-0005-0000-0000-00002C7E0000}"/>
    <cellStyle name="Normal GHG Textfiels Bold 3 3 4 5 2" xfId="9448" xr:uid="{00000000-0005-0000-0000-00002D7E0000}"/>
    <cellStyle name="Normal GHG Textfiels Bold 3 3 4 5 3" xfId="13355" xr:uid="{00000000-0005-0000-0000-00002E7E0000}"/>
    <cellStyle name="Normal GHG Textfiels Bold 3 3 4 5 4" xfId="17447" xr:uid="{00000000-0005-0000-0000-00002F7E0000}"/>
    <cellStyle name="Normal GHG Textfiels Bold 3 3 4 5 5" xfId="21377" xr:uid="{00000000-0005-0000-0000-0000307E0000}"/>
    <cellStyle name="Normal GHG Textfiels Bold 3 3 4 5 6" xfId="25403" xr:uid="{00000000-0005-0000-0000-0000317E0000}"/>
    <cellStyle name="Normal GHG Textfiels Bold 3 3 4 5 7" xfId="29392" xr:uid="{00000000-0005-0000-0000-0000327E0000}"/>
    <cellStyle name="Normal GHG Textfiels Bold 3 3 4 5 8" xfId="33223" xr:uid="{00000000-0005-0000-0000-0000337E0000}"/>
    <cellStyle name="Normal GHG Textfiels Bold 3 3 4 5 9" xfId="37114" xr:uid="{00000000-0005-0000-0000-0000347E0000}"/>
    <cellStyle name="Normal GHG Textfiels Bold 3 3 4 6" xfId="5902" xr:uid="{00000000-0005-0000-0000-0000357E0000}"/>
    <cellStyle name="Normal GHG Textfiels Bold 3 3 4 6 10" xfId="42884" xr:uid="{00000000-0005-0000-0000-0000367E0000}"/>
    <cellStyle name="Normal GHG Textfiels Bold 3 3 4 6 2" xfId="11430" xr:uid="{00000000-0005-0000-0000-0000377E0000}"/>
    <cellStyle name="Normal GHG Textfiels Bold 3 3 4 6 3" xfId="15335" xr:uid="{00000000-0005-0000-0000-0000387E0000}"/>
    <cellStyle name="Normal GHG Textfiels Bold 3 3 4 6 4" xfId="19429" xr:uid="{00000000-0005-0000-0000-0000397E0000}"/>
    <cellStyle name="Normal GHG Textfiels Bold 3 3 4 6 5" xfId="23357" xr:uid="{00000000-0005-0000-0000-00003A7E0000}"/>
    <cellStyle name="Normal GHG Textfiels Bold 3 3 4 6 6" xfId="27383" xr:uid="{00000000-0005-0000-0000-00003B7E0000}"/>
    <cellStyle name="Normal GHG Textfiels Bold 3 3 4 6 7" xfId="31372" xr:uid="{00000000-0005-0000-0000-00003C7E0000}"/>
    <cellStyle name="Normal GHG Textfiels Bold 3 3 4 6 8" xfId="35203" xr:uid="{00000000-0005-0000-0000-00003D7E0000}"/>
    <cellStyle name="Normal GHG Textfiels Bold 3 3 4 6 9" xfId="39094" xr:uid="{00000000-0005-0000-0000-00003E7E0000}"/>
    <cellStyle name="Normal GHG Textfiels Bold 3 3 4 7" xfId="7097" xr:uid="{00000000-0005-0000-0000-00003F7E0000}"/>
    <cellStyle name="Normal GHG Textfiels Bold 3 3 4 8" xfId="7548" xr:uid="{00000000-0005-0000-0000-0000407E0000}"/>
    <cellStyle name="Normal GHG Textfiels Bold 3 3 4 9" xfId="6974" xr:uid="{00000000-0005-0000-0000-0000417E0000}"/>
    <cellStyle name="Normal GHG Textfiels Bold 3 3 5" xfId="2970" xr:uid="{00000000-0005-0000-0000-0000427E0000}"/>
    <cellStyle name="Normal GHG Textfiels Bold 3 3 5 10" xfId="28479" xr:uid="{00000000-0005-0000-0000-0000437E0000}"/>
    <cellStyle name="Normal GHG Textfiels Bold 3 3 5 11" xfId="32302" xr:uid="{00000000-0005-0000-0000-0000447E0000}"/>
    <cellStyle name="Normal GHG Textfiels Bold 3 3 5 12" xfId="36209" xr:uid="{00000000-0005-0000-0000-0000457E0000}"/>
    <cellStyle name="Normal GHG Textfiels Bold 3 3 5 13" xfId="39999" xr:uid="{00000000-0005-0000-0000-0000467E0000}"/>
    <cellStyle name="Normal GHG Textfiels Bold 3 3 5 2" xfId="5271" xr:uid="{00000000-0005-0000-0000-0000477E0000}"/>
    <cellStyle name="Normal GHG Textfiels Bold 3 3 5 2 10" xfId="42255" xr:uid="{00000000-0005-0000-0000-0000487E0000}"/>
    <cellStyle name="Normal GHG Textfiels Bold 3 3 5 2 2" xfId="10799" xr:uid="{00000000-0005-0000-0000-0000497E0000}"/>
    <cellStyle name="Normal GHG Textfiels Bold 3 3 5 2 3" xfId="14706" xr:uid="{00000000-0005-0000-0000-00004A7E0000}"/>
    <cellStyle name="Normal GHG Textfiels Bold 3 3 5 2 4" xfId="18798" xr:uid="{00000000-0005-0000-0000-00004B7E0000}"/>
    <cellStyle name="Normal GHG Textfiels Bold 3 3 5 2 5" xfId="22728" xr:uid="{00000000-0005-0000-0000-00004C7E0000}"/>
    <cellStyle name="Normal GHG Textfiels Bold 3 3 5 2 6" xfId="26754" xr:uid="{00000000-0005-0000-0000-00004D7E0000}"/>
    <cellStyle name="Normal GHG Textfiels Bold 3 3 5 2 7" xfId="30743" xr:uid="{00000000-0005-0000-0000-00004E7E0000}"/>
    <cellStyle name="Normal GHG Textfiels Bold 3 3 5 2 8" xfId="34574" xr:uid="{00000000-0005-0000-0000-00004F7E0000}"/>
    <cellStyle name="Normal GHG Textfiels Bold 3 3 5 2 9" xfId="38465" xr:uid="{00000000-0005-0000-0000-0000507E0000}"/>
    <cellStyle name="Normal GHG Textfiels Bold 3 3 5 3" xfId="4643" xr:uid="{00000000-0005-0000-0000-0000517E0000}"/>
    <cellStyle name="Normal GHG Textfiels Bold 3 3 5 3 10" xfId="41627" xr:uid="{00000000-0005-0000-0000-0000527E0000}"/>
    <cellStyle name="Normal GHG Textfiels Bold 3 3 5 3 2" xfId="10171" xr:uid="{00000000-0005-0000-0000-0000537E0000}"/>
    <cellStyle name="Normal GHG Textfiels Bold 3 3 5 3 3" xfId="14078" xr:uid="{00000000-0005-0000-0000-0000547E0000}"/>
    <cellStyle name="Normal GHG Textfiels Bold 3 3 5 3 4" xfId="18170" xr:uid="{00000000-0005-0000-0000-0000557E0000}"/>
    <cellStyle name="Normal GHG Textfiels Bold 3 3 5 3 5" xfId="22100" xr:uid="{00000000-0005-0000-0000-0000567E0000}"/>
    <cellStyle name="Normal GHG Textfiels Bold 3 3 5 3 6" xfId="26126" xr:uid="{00000000-0005-0000-0000-0000577E0000}"/>
    <cellStyle name="Normal GHG Textfiels Bold 3 3 5 3 7" xfId="30115" xr:uid="{00000000-0005-0000-0000-0000587E0000}"/>
    <cellStyle name="Normal GHG Textfiels Bold 3 3 5 3 8" xfId="33946" xr:uid="{00000000-0005-0000-0000-0000597E0000}"/>
    <cellStyle name="Normal GHG Textfiels Bold 3 3 5 3 9" xfId="37837" xr:uid="{00000000-0005-0000-0000-00005A7E0000}"/>
    <cellStyle name="Normal GHG Textfiels Bold 3 3 5 4" xfId="6352" xr:uid="{00000000-0005-0000-0000-00005B7E0000}"/>
    <cellStyle name="Normal GHG Textfiels Bold 3 3 5 4 10" xfId="43330" xr:uid="{00000000-0005-0000-0000-00005C7E0000}"/>
    <cellStyle name="Normal GHG Textfiels Bold 3 3 5 4 2" xfId="11881" xr:uid="{00000000-0005-0000-0000-00005D7E0000}"/>
    <cellStyle name="Normal GHG Textfiels Bold 3 3 5 4 3" xfId="15785" xr:uid="{00000000-0005-0000-0000-00005E7E0000}"/>
    <cellStyle name="Normal GHG Textfiels Bold 3 3 5 4 4" xfId="19879" xr:uid="{00000000-0005-0000-0000-00005F7E0000}"/>
    <cellStyle name="Normal GHG Textfiels Bold 3 3 5 4 5" xfId="23806" xr:uid="{00000000-0005-0000-0000-0000607E0000}"/>
    <cellStyle name="Normal GHG Textfiels Bold 3 3 5 4 6" xfId="27833" xr:uid="{00000000-0005-0000-0000-0000617E0000}"/>
    <cellStyle name="Normal GHG Textfiels Bold 3 3 5 4 7" xfId="31818" xr:uid="{00000000-0005-0000-0000-0000627E0000}"/>
    <cellStyle name="Normal GHG Textfiels Bold 3 3 5 4 8" xfId="35651" xr:uid="{00000000-0005-0000-0000-0000637E0000}"/>
    <cellStyle name="Normal GHG Textfiels Bold 3 3 5 4 9" xfId="39540" xr:uid="{00000000-0005-0000-0000-0000647E0000}"/>
    <cellStyle name="Normal GHG Textfiels Bold 3 3 5 5" xfId="8505" xr:uid="{00000000-0005-0000-0000-0000657E0000}"/>
    <cellStyle name="Normal GHG Textfiels Bold 3 3 5 6" xfId="12421" xr:uid="{00000000-0005-0000-0000-0000667E0000}"/>
    <cellStyle name="Normal GHG Textfiels Bold 3 3 5 7" xfId="16514" xr:uid="{00000000-0005-0000-0000-0000677E0000}"/>
    <cellStyle name="Normal GHG Textfiels Bold 3 3 5 8" xfId="20457" xr:uid="{00000000-0005-0000-0000-0000687E0000}"/>
    <cellStyle name="Normal GHG Textfiels Bold 3 3 5 9" xfId="24475" xr:uid="{00000000-0005-0000-0000-0000697E0000}"/>
    <cellStyle name="Normal GHG Textfiels Bold 3 3 6" xfId="3251" xr:uid="{00000000-0005-0000-0000-00006A7E0000}"/>
    <cellStyle name="Normal GHG Textfiels Bold 3 3 6 10" xfId="32583" xr:uid="{00000000-0005-0000-0000-00006B7E0000}"/>
    <cellStyle name="Normal GHG Textfiels Bold 3 3 6 11" xfId="36490" xr:uid="{00000000-0005-0000-0000-00006C7E0000}"/>
    <cellStyle name="Normal GHG Textfiels Bold 3 3 6 12" xfId="40280" xr:uid="{00000000-0005-0000-0000-00006D7E0000}"/>
    <cellStyle name="Normal GHG Textfiels Bold 3 3 6 2" xfId="5552" xr:uid="{00000000-0005-0000-0000-00006E7E0000}"/>
    <cellStyle name="Normal GHG Textfiels Bold 3 3 6 2 10" xfId="42536" xr:uid="{00000000-0005-0000-0000-00006F7E0000}"/>
    <cellStyle name="Normal GHG Textfiels Bold 3 3 6 2 2" xfId="11080" xr:uid="{00000000-0005-0000-0000-0000707E0000}"/>
    <cellStyle name="Normal GHG Textfiels Bold 3 3 6 2 3" xfId="14987" xr:uid="{00000000-0005-0000-0000-0000717E0000}"/>
    <cellStyle name="Normal GHG Textfiels Bold 3 3 6 2 4" xfId="19079" xr:uid="{00000000-0005-0000-0000-0000727E0000}"/>
    <cellStyle name="Normal GHG Textfiels Bold 3 3 6 2 5" xfId="23009" xr:uid="{00000000-0005-0000-0000-0000737E0000}"/>
    <cellStyle name="Normal GHG Textfiels Bold 3 3 6 2 6" xfId="27035" xr:uid="{00000000-0005-0000-0000-0000747E0000}"/>
    <cellStyle name="Normal GHG Textfiels Bold 3 3 6 2 7" xfId="31024" xr:uid="{00000000-0005-0000-0000-0000757E0000}"/>
    <cellStyle name="Normal GHG Textfiels Bold 3 3 6 2 8" xfId="34855" xr:uid="{00000000-0005-0000-0000-0000767E0000}"/>
    <cellStyle name="Normal GHG Textfiels Bold 3 3 6 2 9" xfId="38746" xr:uid="{00000000-0005-0000-0000-0000777E0000}"/>
    <cellStyle name="Normal GHG Textfiels Bold 3 3 6 3" xfId="4924" xr:uid="{00000000-0005-0000-0000-0000787E0000}"/>
    <cellStyle name="Normal GHG Textfiels Bold 3 3 6 3 10" xfId="41908" xr:uid="{00000000-0005-0000-0000-0000797E0000}"/>
    <cellStyle name="Normal GHG Textfiels Bold 3 3 6 3 2" xfId="10452" xr:uid="{00000000-0005-0000-0000-00007A7E0000}"/>
    <cellStyle name="Normal GHG Textfiels Bold 3 3 6 3 3" xfId="14359" xr:uid="{00000000-0005-0000-0000-00007B7E0000}"/>
    <cellStyle name="Normal GHG Textfiels Bold 3 3 6 3 4" xfId="18451" xr:uid="{00000000-0005-0000-0000-00007C7E0000}"/>
    <cellStyle name="Normal GHG Textfiels Bold 3 3 6 3 5" xfId="22381" xr:uid="{00000000-0005-0000-0000-00007D7E0000}"/>
    <cellStyle name="Normal GHG Textfiels Bold 3 3 6 3 6" xfId="26407" xr:uid="{00000000-0005-0000-0000-00007E7E0000}"/>
    <cellStyle name="Normal GHG Textfiels Bold 3 3 6 3 7" xfId="30396" xr:uid="{00000000-0005-0000-0000-00007F7E0000}"/>
    <cellStyle name="Normal GHG Textfiels Bold 3 3 6 3 8" xfId="34227" xr:uid="{00000000-0005-0000-0000-0000807E0000}"/>
    <cellStyle name="Normal GHG Textfiels Bold 3 3 6 3 9" xfId="38118" xr:uid="{00000000-0005-0000-0000-0000817E0000}"/>
    <cellStyle name="Normal GHG Textfiels Bold 3 3 6 4" xfId="8786" xr:uid="{00000000-0005-0000-0000-0000827E0000}"/>
    <cellStyle name="Normal GHG Textfiels Bold 3 3 6 5" xfId="12702" xr:uid="{00000000-0005-0000-0000-0000837E0000}"/>
    <cellStyle name="Normal GHG Textfiels Bold 3 3 6 6" xfId="16795" xr:uid="{00000000-0005-0000-0000-0000847E0000}"/>
    <cellStyle name="Normal GHG Textfiels Bold 3 3 6 7" xfId="20738" xr:uid="{00000000-0005-0000-0000-0000857E0000}"/>
    <cellStyle name="Normal GHG Textfiels Bold 3 3 6 8" xfId="24756" xr:uid="{00000000-0005-0000-0000-0000867E0000}"/>
    <cellStyle name="Normal GHG Textfiels Bold 3 3 6 9" xfId="28760" xr:uid="{00000000-0005-0000-0000-0000877E0000}"/>
    <cellStyle name="Normal GHG Textfiels Bold 3 3 7" xfId="3915" xr:uid="{00000000-0005-0000-0000-0000887E0000}"/>
    <cellStyle name="Normal GHG Textfiels Bold 3 3 7 10" xfId="40899" xr:uid="{00000000-0005-0000-0000-0000897E0000}"/>
    <cellStyle name="Normal GHG Textfiels Bold 3 3 7 2" xfId="9443" xr:uid="{00000000-0005-0000-0000-00008A7E0000}"/>
    <cellStyle name="Normal GHG Textfiels Bold 3 3 7 3" xfId="13350" xr:uid="{00000000-0005-0000-0000-00008B7E0000}"/>
    <cellStyle name="Normal GHG Textfiels Bold 3 3 7 4" xfId="17442" xr:uid="{00000000-0005-0000-0000-00008C7E0000}"/>
    <cellStyle name="Normal GHG Textfiels Bold 3 3 7 5" xfId="21372" xr:uid="{00000000-0005-0000-0000-00008D7E0000}"/>
    <cellStyle name="Normal GHG Textfiels Bold 3 3 7 6" xfId="25398" xr:uid="{00000000-0005-0000-0000-00008E7E0000}"/>
    <cellStyle name="Normal GHG Textfiels Bold 3 3 7 7" xfId="29387" xr:uid="{00000000-0005-0000-0000-00008F7E0000}"/>
    <cellStyle name="Normal GHG Textfiels Bold 3 3 7 8" xfId="33218" xr:uid="{00000000-0005-0000-0000-0000907E0000}"/>
    <cellStyle name="Normal GHG Textfiels Bold 3 3 7 9" xfId="37109" xr:uid="{00000000-0005-0000-0000-0000917E0000}"/>
    <cellStyle name="Normal GHG Textfiels Bold 3 3 8" xfId="5897" xr:uid="{00000000-0005-0000-0000-0000927E0000}"/>
    <cellStyle name="Normal GHG Textfiels Bold 3 3 8 10" xfId="42879" xr:uid="{00000000-0005-0000-0000-0000937E0000}"/>
    <cellStyle name="Normal GHG Textfiels Bold 3 3 8 2" xfId="11425" xr:uid="{00000000-0005-0000-0000-0000947E0000}"/>
    <cellStyle name="Normal GHG Textfiels Bold 3 3 8 3" xfId="15330" xr:uid="{00000000-0005-0000-0000-0000957E0000}"/>
    <cellStyle name="Normal GHG Textfiels Bold 3 3 8 4" xfId="19424" xr:uid="{00000000-0005-0000-0000-0000967E0000}"/>
    <cellStyle name="Normal GHG Textfiels Bold 3 3 8 5" xfId="23352" xr:uid="{00000000-0005-0000-0000-0000977E0000}"/>
    <cellStyle name="Normal GHG Textfiels Bold 3 3 8 6" xfId="27378" xr:uid="{00000000-0005-0000-0000-0000987E0000}"/>
    <cellStyle name="Normal GHG Textfiels Bold 3 3 8 7" xfId="31367" xr:uid="{00000000-0005-0000-0000-0000997E0000}"/>
    <cellStyle name="Normal GHG Textfiels Bold 3 3 8 8" xfId="35198" xr:uid="{00000000-0005-0000-0000-00009A7E0000}"/>
    <cellStyle name="Normal GHG Textfiels Bold 3 3 8 9" xfId="39089" xr:uid="{00000000-0005-0000-0000-00009B7E0000}"/>
    <cellStyle name="Normal GHG Textfiels Bold 3 3 9" xfId="7092" xr:uid="{00000000-0005-0000-0000-00009C7E0000}"/>
    <cellStyle name="Normal GHG Textfiels Bold 3 4" xfId="2965" xr:uid="{00000000-0005-0000-0000-00009D7E0000}"/>
    <cellStyle name="Normal GHG Textfiels Bold 3 4 10" xfId="28474" xr:uid="{00000000-0005-0000-0000-00009E7E0000}"/>
    <cellStyle name="Normal GHG Textfiels Bold 3 4 11" xfId="32297" xr:uid="{00000000-0005-0000-0000-00009F7E0000}"/>
    <cellStyle name="Normal GHG Textfiels Bold 3 4 12" xfId="36204" xr:uid="{00000000-0005-0000-0000-0000A07E0000}"/>
    <cellStyle name="Normal GHG Textfiels Bold 3 4 13" xfId="39994" xr:uid="{00000000-0005-0000-0000-0000A17E0000}"/>
    <cellStyle name="Normal GHG Textfiels Bold 3 4 2" xfId="5266" xr:uid="{00000000-0005-0000-0000-0000A27E0000}"/>
    <cellStyle name="Normal GHG Textfiels Bold 3 4 2 10" xfId="42250" xr:uid="{00000000-0005-0000-0000-0000A37E0000}"/>
    <cellStyle name="Normal GHG Textfiels Bold 3 4 2 2" xfId="10794" xr:uid="{00000000-0005-0000-0000-0000A47E0000}"/>
    <cellStyle name="Normal GHG Textfiels Bold 3 4 2 3" xfId="14701" xr:uid="{00000000-0005-0000-0000-0000A57E0000}"/>
    <cellStyle name="Normal GHG Textfiels Bold 3 4 2 4" xfId="18793" xr:uid="{00000000-0005-0000-0000-0000A67E0000}"/>
    <cellStyle name="Normal GHG Textfiels Bold 3 4 2 5" xfId="22723" xr:uid="{00000000-0005-0000-0000-0000A77E0000}"/>
    <cellStyle name="Normal GHG Textfiels Bold 3 4 2 6" xfId="26749" xr:uid="{00000000-0005-0000-0000-0000A87E0000}"/>
    <cellStyle name="Normal GHG Textfiels Bold 3 4 2 7" xfId="30738" xr:uid="{00000000-0005-0000-0000-0000A97E0000}"/>
    <cellStyle name="Normal GHG Textfiels Bold 3 4 2 8" xfId="34569" xr:uid="{00000000-0005-0000-0000-0000AA7E0000}"/>
    <cellStyle name="Normal GHG Textfiels Bold 3 4 2 9" xfId="38460" xr:uid="{00000000-0005-0000-0000-0000AB7E0000}"/>
    <cellStyle name="Normal GHG Textfiels Bold 3 4 3" xfId="4638" xr:uid="{00000000-0005-0000-0000-0000AC7E0000}"/>
    <cellStyle name="Normal GHG Textfiels Bold 3 4 3 10" xfId="41622" xr:uid="{00000000-0005-0000-0000-0000AD7E0000}"/>
    <cellStyle name="Normal GHG Textfiels Bold 3 4 3 2" xfId="10166" xr:uid="{00000000-0005-0000-0000-0000AE7E0000}"/>
    <cellStyle name="Normal GHG Textfiels Bold 3 4 3 3" xfId="14073" xr:uid="{00000000-0005-0000-0000-0000AF7E0000}"/>
    <cellStyle name="Normal GHG Textfiels Bold 3 4 3 4" xfId="18165" xr:uid="{00000000-0005-0000-0000-0000B07E0000}"/>
    <cellStyle name="Normal GHG Textfiels Bold 3 4 3 5" xfId="22095" xr:uid="{00000000-0005-0000-0000-0000B17E0000}"/>
    <cellStyle name="Normal GHG Textfiels Bold 3 4 3 6" xfId="26121" xr:uid="{00000000-0005-0000-0000-0000B27E0000}"/>
    <cellStyle name="Normal GHG Textfiels Bold 3 4 3 7" xfId="30110" xr:uid="{00000000-0005-0000-0000-0000B37E0000}"/>
    <cellStyle name="Normal GHG Textfiels Bold 3 4 3 8" xfId="33941" xr:uid="{00000000-0005-0000-0000-0000B47E0000}"/>
    <cellStyle name="Normal GHG Textfiels Bold 3 4 3 9" xfId="37832" xr:uid="{00000000-0005-0000-0000-0000B57E0000}"/>
    <cellStyle name="Normal GHG Textfiels Bold 3 4 4" xfId="6347" xr:uid="{00000000-0005-0000-0000-0000B67E0000}"/>
    <cellStyle name="Normal GHG Textfiels Bold 3 4 4 10" xfId="43325" xr:uid="{00000000-0005-0000-0000-0000B77E0000}"/>
    <cellStyle name="Normal GHG Textfiels Bold 3 4 4 2" xfId="11876" xr:uid="{00000000-0005-0000-0000-0000B87E0000}"/>
    <cellStyle name="Normal GHG Textfiels Bold 3 4 4 3" xfId="15780" xr:uid="{00000000-0005-0000-0000-0000B97E0000}"/>
    <cellStyle name="Normal GHG Textfiels Bold 3 4 4 4" xfId="19874" xr:uid="{00000000-0005-0000-0000-0000BA7E0000}"/>
    <cellStyle name="Normal GHG Textfiels Bold 3 4 4 5" xfId="23801" xr:uid="{00000000-0005-0000-0000-0000BB7E0000}"/>
    <cellStyle name="Normal GHG Textfiels Bold 3 4 4 6" xfId="27828" xr:uid="{00000000-0005-0000-0000-0000BC7E0000}"/>
    <cellStyle name="Normal GHG Textfiels Bold 3 4 4 7" xfId="31813" xr:uid="{00000000-0005-0000-0000-0000BD7E0000}"/>
    <cellStyle name="Normal GHG Textfiels Bold 3 4 4 8" xfId="35646" xr:uid="{00000000-0005-0000-0000-0000BE7E0000}"/>
    <cellStyle name="Normal GHG Textfiels Bold 3 4 4 9" xfId="39535" xr:uid="{00000000-0005-0000-0000-0000BF7E0000}"/>
    <cellStyle name="Normal GHG Textfiels Bold 3 4 5" xfId="8500" xr:uid="{00000000-0005-0000-0000-0000C07E0000}"/>
    <cellStyle name="Normal GHG Textfiels Bold 3 4 6" xfId="12416" xr:uid="{00000000-0005-0000-0000-0000C17E0000}"/>
    <cellStyle name="Normal GHG Textfiels Bold 3 4 7" xfId="16509" xr:uid="{00000000-0005-0000-0000-0000C27E0000}"/>
    <cellStyle name="Normal GHG Textfiels Bold 3 4 8" xfId="20452" xr:uid="{00000000-0005-0000-0000-0000C37E0000}"/>
    <cellStyle name="Normal GHG Textfiels Bold 3 4 9" xfId="24470" xr:uid="{00000000-0005-0000-0000-0000C47E0000}"/>
    <cellStyle name="Normal GHG Textfiels Bold 3 5" xfId="3246" xr:uid="{00000000-0005-0000-0000-0000C57E0000}"/>
    <cellStyle name="Normal GHG Textfiels Bold 3 5 10" xfId="32578" xr:uid="{00000000-0005-0000-0000-0000C67E0000}"/>
    <cellStyle name="Normal GHG Textfiels Bold 3 5 11" xfId="36485" xr:uid="{00000000-0005-0000-0000-0000C77E0000}"/>
    <cellStyle name="Normal GHG Textfiels Bold 3 5 12" xfId="40275" xr:uid="{00000000-0005-0000-0000-0000C87E0000}"/>
    <cellStyle name="Normal GHG Textfiels Bold 3 5 2" xfId="5547" xr:uid="{00000000-0005-0000-0000-0000C97E0000}"/>
    <cellStyle name="Normal GHG Textfiels Bold 3 5 2 10" xfId="42531" xr:uid="{00000000-0005-0000-0000-0000CA7E0000}"/>
    <cellStyle name="Normal GHG Textfiels Bold 3 5 2 2" xfId="11075" xr:uid="{00000000-0005-0000-0000-0000CB7E0000}"/>
    <cellStyle name="Normal GHG Textfiels Bold 3 5 2 3" xfId="14982" xr:uid="{00000000-0005-0000-0000-0000CC7E0000}"/>
    <cellStyle name="Normal GHG Textfiels Bold 3 5 2 4" xfId="19074" xr:uid="{00000000-0005-0000-0000-0000CD7E0000}"/>
    <cellStyle name="Normal GHG Textfiels Bold 3 5 2 5" xfId="23004" xr:uid="{00000000-0005-0000-0000-0000CE7E0000}"/>
    <cellStyle name="Normal GHG Textfiels Bold 3 5 2 6" xfId="27030" xr:uid="{00000000-0005-0000-0000-0000CF7E0000}"/>
    <cellStyle name="Normal GHG Textfiels Bold 3 5 2 7" xfId="31019" xr:uid="{00000000-0005-0000-0000-0000D07E0000}"/>
    <cellStyle name="Normal GHG Textfiels Bold 3 5 2 8" xfId="34850" xr:uid="{00000000-0005-0000-0000-0000D17E0000}"/>
    <cellStyle name="Normal GHG Textfiels Bold 3 5 2 9" xfId="38741" xr:uid="{00000000-0005-0000-0000-0000D27E0000}"/>
    <cellStyle name="Normal GHG Textfiels Bold 3 5 3" xfId="4919" xr:uid="{00000000-0005-0000-0000-0000D37E0000}"/>
    <cellStyle name="Normal GHG Textfiels Bold 3 5 3 10" xfId="41903" xr:uid="{00000000-0005-0000-0000-0000D47E0000}"/>
    <cellStyle name="Normal GHG Textfiels Bold 3 5 3 2" xfId="10447" xr:uid="{00000000-0005-0000-0000-0000D57E0000}"/>
    <cellStyle name="Normal GHG Textfiels Bold 3 5 3 3" xfId="14354" xr:uid="{00000000-0005-0000-0000-0000D67E0000}"/>
    <cellStyle name="Normal GHG Textfiels Bold 3 5 3 4" xfId="18446" xr:uid="{00000000-0005-0000-0000-0000D77E0000}"/>
    <cellStyle name="Normal GHG Textfiels Bold 3 5 3 5" xfId="22376" xr:uid="{00000000-0005-0000-0000-0000D87E0000}"/>
    <cellStyle name="Normal GHG Textfiels Bold 3 5 3 6" xfId="26402" xr:uid="{00000000-0005-0000-0000-0000D97E0000}"/>
    <cellStyle name="Normal GHG Textfiels Bold 3 5 3 7" xfId="30391" xr:uid="{00000000-0005-0000-0000-0000DA7E0000}"/>
    <cellStyle name="Normal GHG Textfiels Bold 3 5 3 8" xfId="34222" xr:uid="{00000000-0005-0000-0000-0000DB7E0000}"/>
    <cellStyle name="Normal GHG Textfiels Bold 3 5 3 9" xfId="38113" xr:uid="{00000000-0005-0000-0000-0000DC7E0000}"/>
    <cellStyle name="Normal GHG Textfiels Bold 3 5 4" xfId="8781" xr:uid="{00000000-0005-0000-0000-0000DD7E0000}"/>
    <cellStyle name="Normal GHG Textfiels Bold 3 5 5" xfId="12697" xr:uid="{00000000-0005-0000-0000-0000DE7E0000}"/>
    <cellStyle name="Normal GHG Textfiels Bold 3 5 6" xfId="16790" xr:uid="{00000000-0005-0000-0000-0000DF7E0000}"/>
    <cellStyle name="Normal GHG Textfiels Bold 3 5 7" xfId="20733" xr:uid="{00000000-0005-0000-0000-0000E07E0000}"/>
    <cellStyle name="Normal GHG Textfiels Bold 3 5 8" xfId="24751" xr:uid="{00000000-0005-0000-0000-0000E17E0000}"/>
    <cellStyle name="Normal GHG Textfiels Bold 3 5 9" xfId="28755" xr:uid="{00000000-0005-0000-0000-0000E27E0000}"/>
    <cellStyle name="Normal GHG Textfiels Bold 3 6" xfId="3910" xr:uid="{00000000-0005-0000-0000-0000E37E0000}"/>
    <cellStyle name="Normal GHG Textfiels Bold 3 6 10" xfId="40894" xr:uid="{00000000-0005-0000-0000-0000E47E0000}"/>
    <cellStyle name="Normal GHG Textfiels Bold 3 6 2" xfId="9438" xr:uid="{00000000-0005-0000-0000-0000E57E0000}"/>
    <cellStyle name="Normal GHG Textfiels Bold 3 6 3" xfId="13345" xr:uid="{00000000-0005-0000-0000-0000E67E0000}"/>
    <cellStyle name="Normal GHG Textfiels Bold 3 6 4" xfId="17437" xr:uid="{00000000-0005-0000-0000-0000E77E0000}"/>
    <cellStyle name="Normal GHG Textfiels Bold 3 6 5" xfId="21367" xr:uid="{00000000-0005-0000-0000-0000E87E0000}"/>
    <cellStyle name="Normal GHG Textfiels Bold 3 6 6" xfId="25393" xr:uid="{00000000-0005-0000-0000-0000E97E0000}"/>
    <cellStyle name="Normal GHG Textfiels Bold 3 6 7" xfId="29382" xr:uid="{00000000-0005-0000-0000-0000EA7E0000}"/>
    <cellStyle name="Normal GHG Textfiels Bold 3 6 8" xfId="33213" xr:uid="{00000000-0005-0000-0000-0000EB7E0000}"/>
    <cellStyle name="Normal GHG Textfiels Bold 3 6 9" xfId="37104" xr:uid="{00000000-0005-0000-0000-0000EC7E0000}"/>
    <cellStyle name="Normal GHG Textfiels Bold 3 7" xfId="5892" xr:uid="{00000000-0005-0000-0000-0000ED7E0000}"/>
    <cellStyle name="Normal GHG Textfiels Bold 3 7 10" xfId="42874" xr:uid="{00000000-0005-0000-0000-0000EE7E0000}"/>
    <cellStyle name="Normal GHG Textfiels Bold 3 7 2" xfId="11420" xr:uid="{00000000-0005-0000-0000-0000EF7E0000}"/>
    <cellStyle name="Normal GHG Textfiels Bold 3 7 3" xfId="15325" xr:uid="{00000000-0005-0000-0000-0000F07E0000}"/>
    <cellStyle name="Normal GHG Textfiels Bold 3 7 4" xfId="19419" xr:uid="{00000000-0005-0000-0000-0000F17E0000}"/>
    <cellStyle name="Normal GHG Textfiels Bold 3 7 5" xfId="23347" xr:uid="{00000000-0005-0000-0000-0000F27E0000}"/>
    <cellStyle name="Normal GHG Textfiels Bold 3 7 6" xfId="27373" xr:uid="{00000000-0005-0000-0000-0000F37E0000}"/>
    <cellStyle name="Normal GHG Textfiels Bold 3 7 7" xfId="31362" xr:uid="{00000000-0005-0000-0000-0000F47E0000}"/>
    <cellStyle name="Normal GHG Textfiels Bold 3 7 8" xfId="35193" xr:uid="{00000000-0005-0000-0000-0000F57E0000}"/>
    <cellStyle name="Normal GHG Textfiels Bold 3 7 9" xfId="39084" xr:uid="{00000000-0005-0000-0000-0000F67E0000}"/>
    <cellStyle name="Normal GHG Textfiels Bold 3 8" xfId="7087" xr:uid="{00000000-0005-0000-0000-0000F77E0000}"/>
    <cellStyle name="Normal GHG Textfiels Bold 3 9" xfId="7558" xr:uid="{00000000-0005-0000-0000-0000F87E0000}"/>
    <cellStyle name="Normal GHG whole table" xfId="723" xr:uid="{00000000-0005-0000-0000-0000F97E0000}"/>
    <cellStyle name="Normal GHG whole table 2" xfId="724" xr:uid="{00000000-0005-0000-0000-0000FA7E0000}"/>
    <cellStyle name="Normal GHG whole table 2 10" xfId="6977" xr:uid="{00000000-0005-0000-0000-0000FB7E0000}"/>
    <cellStyle name="Normal GHG whole table 2 11" xfId="7367" xr:uid="{00000000-0005-0000-0000-0000FC7E0000}"/>
    <cellStyle name="Normal GHG whole table 2 12" xfId="17086" xr:uid="{00000000-0005-0000-0000-0000FD7E0000}"/>
    <cellStyle name="Normal GHG whole table 2 13" xfId="7383" xr:uid="{00000000-0005-0000-0000-0000FE7E0000}"/>
    <cellStyle name="Normal GHG whole table 2 14" xfId="7312" xr:uid="{00000000-0005-0000-0000-0000FF7E0000}"/>
    <cellStyle name="Normal GHG whole table 2 15" xfId="29050" xr:uid="{00000000-0005-0000-0000-0000007F0000}"/>
    <cellStyle name="Normal GHG whole table 2 16" xfId="24104" xr:uid="{00000000-0005-0000-0000-0000017F0000}"/>
    <cellStyle name="Normal GHG whole table 2 2" xfId="725" xr:uid="{00000000-0005-0000-0000-0000027F0000}"/>
    <cellStyle name="Normal GHG whole table 2 2 10" xfId="12993" xr:uid="{00000000-0005-0000-0000-0000037F0000}"/>
    <cellStyle name="Normal GHG whole table 2 2 11" xfId="17081" xr:uid="{00000000-0005-0000-0000-0000047F0000}"/>
    <cellStyle name="Normal GHG whole table 2 2 12" xfId="8111" xr:uid="{00000000-0005-0000-0000-0000057F0000}"/>
    <cellStyle name="Normal GHG whole table 2 2 13" xfId="25046" xr:uid="{00000000-0005-0000-0000-0000067F0000}"/>
    <cellStyle name="Normal GHG whole table 2 2 14" xfId="29046" xr:uid="{00000000-0005-0000-0000-0000077F0000}"/>
    <cellStyle name="Normal GHG whole table 2 2 15" xfId="20045" xr:uid="{00000000-0005-0000-0000-0000087F0000}"/>
    <cellStyle name="Normal GHG whole table 2 2 2" xfId="726" xr:uid="{00000000-0005-0000-0000-0000097F0000}"/>
    <cellStyle name="Normal GHG whole table 2 2 2 10" xfId="7310" xr:uid="{00000000-0005-0000-0000-00000A7F0000}"/>
    <cellStyle name="Normal GHG whole table 2 2 2 11" xfId="8110" xr:uid="{00000000-0005-0000-0000-00000B7F0000}"/>
    <cellStyle name="Normal GHG whole table 2 2 2 12" xfId="27496" xr:uid="{00000000-0005-0000-0000-00000C7F0000}"/>
    <cellStyle name="Normal GHG whole table 2 2 2 13" xfId="7742" xr:uid="{00000000-0005-0000-0000-00000D7F0000}"/>
    <cellStyle name="Normal GHG whole table 2 2 2 14" xfId="20044" xr:uid="{00000000-0005-0000-0000-00000E7F0000}"/>
    <cellStyle name="Normal GHG whole table 2 2 2 2" xfId="2979" xr:uid="{00000000-0005-0000-0000-00000F7F0000}"/>
    <cellStyle name="Normal GHG whole table 2 2 2 2 10" xfId="28488" xr:uid="{00000000-0005-0000-0000-0000107F0000}"/>
    <cellStyle name="Normal GHG whole table 2 2 2 2 11" xfId="32311" xr:uid="{00000000-0005-0000-0000-0000117F0000}"/>
    <cellStyle name="Normal GHG whole table 2 2 2 2 12" xfId="36218" xr:uid="{00000000-0005-0000-0000-0000127F0000}"/>
    <cellStyle name="Normal GHG whole table 2 2 2 2 13" xfId="40008" xr:uid="{00000000-0005-0000-0000-0000137F0000}"/>
    <cellStyle name="Normal GHG whole table 2 2 2 2 2" xfId="5280" xr:uid="{00000000-0005-0000-0000-0000147F0000}"/>
    <cellStyle name="Normal GHG whole table 2 2 2 2 2 10" xfId="42264" xr:uid="{00000000-0005-0000-0000-0000157F0000}"/>
    <cellStyle name="Normal GHG whole table 2 2 2 2 2 2" xfId="10808" xr:uid="{00000000-0005-0000-0000-0000167F0000}"/>
    <cellStyle name="Normal GHG whole table 2 2 2 2 2 3" xfId="14715" xr:uid="{00000000-0005-0000-0000-0000177F0000}"/>
    <cellStyle name="Normal GHG whole table 2 2 2 2 2 4" xfId="18807" xr:uid="{00000000-0005-0000-0000-0000187F0000}"/>
    <cellStyle name="Normal GHG whole table 2 2 2 2 2 5" xfId="22737" xr:uid="{00000000-0005-0000-0000-0000197F0000}"/>
    <cellStyle name="Normal GHG whole table 2 2 2 2 2 6" xfId="26763" xr:uid="{00000000-0005-0000-0000-00001A7F0000}"/>
    <cellStyle name="Normal GHG whole table 2 2 2 2 2 7" xfId="30752" xr:uid="{00000000-0005-0000-0000-00001B7F0000}"/>
    <cellStyle name="Normal GHG whole table 2 2 2 2 2 8" xfId="34583" xr:uid="{00000000-0005-0000-0000-00001C7F0000}"/>
    <cellStyle name="Normal GHG whole table 2 2 2 2 2 9" xfId="38474" xr:uid="{00000000-0005-0000-0000-00001D7F0000}"/>
    <cellStyle name="Normal GHG whole table 2 2 2 2 3" xfId="4652" xr:uid="{00000000-0005-0000-0000-00001E7F0000}"/>
    <cellStyle name="Normal GHG whole table 2 2 2 2 3 10" xfId="41636" xr:uid="{00000000-0005-0000-0000-00001F7F0000}"/>
    <cellStyle name="Normal GHG whole table 2 2 2 2 3 2" xfId="10180" xr:uid="{00000000-0005-0000-0000-0000207F0000}"/>
    <cellStyle name="Normal GHG whole table 2 2 2 2 3 3" xfId="14087" xr:uid="{00000000-0005-0000-0000-0000217F0000}"/>
    <cellStyle name="Normal GHG whole table 2 2 2 2 3 4" xfId="18179" xr:uid="{00000000-0005-0000-0000-0000227F0000}"/>
    <cellStyle name="Normal GHG whole table 2 2 2 2 3 5" xfId="22109" xr:uid="{00000000-0005-0000-0000-0000237F0000}"/>
    <cellStyle name="Normal GHG whole table 2 2 2 2 3 6" xfId="26135" xr:uid="{00000000-0005-0000-0000-0000247F0000}"/>
    <cellStyle name="Normal GHG whole table 2 2 2 2 3 7" xfId="30124" xr:uid="{00000000-0005-0000-0000-0000257F0000}"/>
    <cellStyle name="Normal GHG whole table 2 2 2 2 3 8" xfId="33955" xr:uid="{00000000-0005-0000-0000-0000267F0000}"/>
    <cellStyle name="Normal GHG whole table 2 2 2 2 3 9" xfId="37846" xr:uid="{00000000-0005-0000-0000-0000277F0000}"/>
    <cellStyle name="Normal GHG whole table 2 2 2 2 4" xfId="6361" xr:uid="{00000000-0005-0000-0000-0000287F0000}"/>
    <cellStyle name="Normal GHG whole table 2 2 2 2 4 10" xfId="43339" xr:uid="{00000000-0005-0000-0000-0000297F0000}"/>
    <cellStyle name="Normal GHG whole table 2 2 2 2 4 2" xfId="11890" xr:uid="{00000000-0005-0000-0000-00002A7F0000}"/>
    <cellStyle name="Normal GHG whole table 2 2 2 2 4 3" xfId="15794" xr:uid="{00000000-0005-0000-0000-00002B7F0000}"/>
    <cellStyle name="Normal GHG whole table 2 2 2 2 4 4" xfId="19888" xr:uid="{00000000-0005-0000-0000-00002C7F0000}"/>
    <cellStyle name="Normal GHG whole table 2 2 2 2 4 5" xfId="23815" xr:uid="{00000000-0005-0000-0000-00002D7F0000}"/>
    <cellStyle name="Normal GHG whole table 2 2 2 2 4 6" xfId="27842" xr:uid="{00000000-0005-0000-0000-00002E7F0000}"/>
    <cellStyle name="Normal GHG whole table 2 2 2 2 4 7" xfId="31827" xr:uid="{00000000-0005-0000-0000-00002F7F0000}"/>
    <cellStyle name="Normal GHG whole table 2 2 2 2 4 8" xfId="35660" xr:uid="{00000000-0005-0000-0000-0000307F0000}"/>
    <cellStyle name="Normal GHG whole table 2 2 2 2 4 9" xfId="39549" xr:uid="{00000000-0005-0000-0000-0000317F0000}"/>
    <cellStyle name="Normal GHG whole table 2 2 2 2 5" xfId="8514" xr:uid="{00000000-0005-0000-0000-0000327F0000}"/>
    <cellStyle name="Normal GHG whole table 2 2 2 2 6" xfId="12430" xr:uid="{00000000-0005-0000-0000-0000337F0000}"/>
    <cellStyle name="Normal GHG whole table 2 2 2 2 7" xfId="16523" xr:uid="{00000000-0005-0000-0000-0000347F0000}"/>
    <cellStyle name="Normal GHG whole table 2 2 2 2 8" xfId="20466" xr:uid="{00000000-0005-0000-0000-0000357F0000}"/>
    <cellStyle name="Normal GHG whole table 2 2 2 2 9" xfId="24484" xr:uid="{00000000-0005-0000-0000-0000367F0000}"/>
    <cellStyle name="Normal GHG whole table 2 2 2 3" xfId="3260" xr:uid="{00000000-0005-0000-0000-0000377F0000}"/>
    <cellStyle name="Normal GHG whole table 2 2 2 3 10" xfId="32592" xr:uid="{00000000-0005-0000-0000-0000387F0000}"/>
    <cellStyle name="Normal GHG whole table 2 2 2 3 11" xfId="36499" xr:uid="{00000000-0005-0000-0000-0000397F0000}"/>
    <cellStyle name="Normal GHG whole table 2 2 2 3 12" xfId="40289" xr:uid="{00000000-0005-0000-0000-00003A7F0000}"/>
    <cellStyle name="Normal GHG whole table 2 2 2 3 2" xfId="5561" xr:uid="{00000000-0005-0000-0000-00003B7F0000}"/>
    <cellStyle name="Normal GHG whole table 2 2 2 3 2 10" xfId="42545" xr:uid="{00000000-0005-0000-0000-00003C7F0000}"/>
    <cellStyle name="Normal GHG whole table 2 2 2 3 2 2" xfId="11089" xr:uid="{00000000-0005-0000-0000-00003D7F0000}"/>
    <cellStyle name="Normal GHG whole table 2 2 2 3 2 3" xfId="14996" xr:uid="{00000000-0005-0000-0000-00003E7F0000}"/>
    <cellStyle name="Normal GHG whole table 2 2 2 3 2 4" xfId="19088" xr:uid="{00000000-0005-0000-0000-00003F7F0000}"/>
    <cellStyle name="Normal GHG whole table 2 2 2 3 2 5" xfId="23018" xr:uid="{00000000-0005-0000-0000-0000407F0000}"/>
    <cellStyle name="Normal GHG whole table 2 2 2 3 2 6" xfId="27044" xr:uid="{00000000-0005-0000-0000-0000417F0000}"/>
    <cellStyle name="Normal GHG whole table 2 2 2 3 2 7" xfId="31033" xr:uid="{00000000-0005-0000-0000-0000427F0000}"/>
    <cellStyle name="Normal GHG whole table 2 2 2 3 2 8" xfId="34864" xr:uid="{00000000-0005-0000-0000-0000437F0000}"/>
    <cellStyle name="Normal GHG whole table 2 2 2 3 2 9" xfId="38755" xr:uid="{00000000-0005-0000-0000-0000447F0000}"/>
    <cellStyle name="Normal GHG whole table 2 2 2 3 3" xfId="4933" xr:uid="{00000000-0005-0000-0000-0000457F0000}"/>
    <cellStyle name="Normal GHG whole table 2 2 2 3 3 10" xfId="41917" xr:uid="{00000000-0005-0000-0000-0000467F0000}"/>
    <cellStyle name="Normal GHG whole table 2 2 2 3 3 2" xfId="10461" xr:uid="{00000000-0005-0000-0000-0000477F0000}"/>
    <cellStyle name="Normal GHG whole table 2 2 2 3 3 3" xfId="14368" xr:uid="{00000000-0005-0000-0000-0000487F0000}"/>
    <cellStyle name="Normal GHG whole table 2 2 2 3 3 4" xfId="18460" xr:uid="{00000000-0005-0000-0000-0000497F0000}"/>
    <cellStyle name="Normal GHG whole table 2 2 2 3 3 5" xfId="22390" xr:uid="{00000000-0005-0000-0000-00004A7F0000}"/>
    <cellStyle name="Normal GHG whole table 2 2 2 3 3 6" xfId="26416" xr:uid="{00000000-0005-0000-0000-00004B7F0000}"/>
    <cellStyle name="Normal GHG whole table 2 2 2 3 3 7" xfId="30405" xr:uid="{00000000-0005-0000-0000-00004C7F0000}"/>
    <cellStyle name="Normal GHG whole table 2 2 2 3 3 8" xfId="34236" xr:uid="{00000000-0005-0000-0000-00004D7F0000}"/>
    <cellStyle name="Normal GHG whole table 2 2 2 3 3 9" xfId="38127" xr:uid="{00000000-0005-0000-0000-00004E7F0000}"/>
    <cellStyle name="Normal GHG whole table 2 2 2 3 4" xfId="8795" xr:uid="{00000000-0005-0000-0000-00004F7F0000}"/>
    <cellStyle name="Normal GHG whole table 2 2 2 3 5" xfId="12711" xr:uid="{00000000-0005-0000-0000-0000507F0000}"/>
    <cellStyle name="Normal GHG whole table 2 2 2 3 6" xfId="16804" xr:uid="{00000000-0005-0000-0000-0000517F0000}"/>
    <cellStyle name="Normal GHG whole table 2 2 2 3 7" xfId="20747" xr:uid="{00000000-0005-0000-0000-0000527F0000}"/>
    <cellStyle name="Normal GHG whole table 2 2 2 3 8" xfId="24765" xr:uid="{00000000-0005-0000-0000-0000537F0000}"/>
    <cellStyle name="Normal GHG whole table 2 2 2 3 9" xfId="28769" xr:uid="{00000000-0005-0000-0000-0000547F0000}"/>
    <cellStyle name="Normal GHG whole table 2 2 2 4" xfId="3924" xr:uid="{00000000-0005-0000-0000-0000557F0000}"/>
    <cellStyle name="Normal GHG whole table 2 2 2 4 10" xfId="40908" xr:uid="{00000000-0005-0000-0000-0000567F0000}"/>
    <cellStyle name="Normal GHG whole table 2 2 2 4 2" xfId="9452" xr:uid="{00000000-0005-0000-0000-0000577F0000}"/>
    <cellStyle name="Normal GHG whole table 2 2 2 4 3" xfId="13359" xr:uid="{00000000-0005-0000-0000-0000587F0000}"/>
    <cellStyle name="Normal GHG whole table 2 2 2 4 4" xfId="17451" xr:uid="{00000000-0005-0000-0000-0000597F0000}"/>
    <cellStyle name="Normal GHG whole table 2 2 2 4 5" xfId="21381" xr:uid="{00000000-0005-0000-0000-00005A7F0000}"/>
    <cellStyle name="Normal GHG whole table 2 2 2 4 6" xfId="25407" xr:uid="{00000000-0005-0000-0000-00005B7F0000}"/>
    <cellStyle name="Normal GHG whole table 2 2 2 4 7" xfId="29396" xr:uid="{00000000-0005-0000-0000-00005C7F0000}"/>
    <cellStyle name="Normal GHG whole table 2 2 2 4 8" xfId="33227" xr:uid="{00000000-0005-0000-0000-00005D7F0000}"/>
    <cellStyle name="Normal GHG whole table 2 2 2 4 9" xfId="37118" xr:uid="{00000000-0005-0000-0000-00005E7F0000}"/>
    <cellStyle name="Normal GHG whole table 2 2 2 5" xfId="5907" xr:uid="{00000000-0005-0000-0000-00005F7F0000}"/>
    <cellStyle name="Normal GHG whole table 2 2 2 5 10" xfId="42889" xr:uid="{00000000-0005-0000-0000-0000607F0000}"/>
    <cellStyle name="Normal GHG whole table 2 2 2 5 2" xfId="11435" xr:uid="{00000000-0005-0000-0000-0000617F0000}"/>
    <cellStyle name="Normal GHG whole table 2 2 2 5 3" xfId="15340" xr:uid="{00000000-0005-0000-0000-0000627F0000}"/>
    <cellStyle name="Normal GHG whole table 2 2 2 5 4" xfId="19434" xr:uid="{00000000-0005-0000-0000-0000637F0000}"/>
    <cellStyle name="Normal GHG whole table 2 2 2 5 5" xfId="23362" xr:uid="{00000000-0005-0000-0000-0000647F0000}"/>
    <cellStyle name="Normal GHG whole table 2 2 2 5 6" xfId="27388" xr:uid="{00000000-0005-0000-0000-0000657F0000}"/>
    <cellStyle name="Normal GHG whole table 2 2 2 5 7" xfId="31377" xr:uid="{00000000-0005-0000-0000-0000667F0000}"/>
    <cellStyle name="Normal GHG whole table 2 2 2 5 8" xfId="35208" xr:uid="{00000000-0005-0000-0000-0000677F0000}"/>
    <cellStyle name="Normal GHG whole table 2 2 2 5 9" xfId="39099" xr:uid="{00000000-0005-0000-0000-0000687F0000}"/>
    <cellStyle name="Normal GHG whole table 2 2 2 6" xfId="7101" xr:uid="{00000000-0005-0000-0000-0000697F0000}"/>
    <cellStyle name="Normal GHG whole table 2 2 2 7" xfId="7544" xr:uid="{00000000-0005-0000-0000-00006A7F0000}"/>
    <cellStyle name="Normal GHG whole table 2 2 2 8" xfId="6979" xr:uid="{00000000-0005-0000-0000-00006B7F0000}"/>
    <cellStyle name="Normal GHG whole table 2 2 2 9" xfId="15448" xr:uid="{00000000-0005-0000-0000-00006C7F0000}"/>
    <cellStyle name="Normal GHG whole table 2 2 3" xfId="2978" xr:uid="{00000000-0005-0000-0000-00006D7F0000}"/>
    <cellStyle name="Normal GHG whole table 2 2 3 10" xfId="28487" xr:uid="{00000000-0005-0000-0000-00006E7F0000}"/>
    <cellStyle name="Normal GHG whole table 2 2 3 11" xfId="32310" xr:uid="{00000000-0005-0000-0000-00006F7F0000}"/>
    <cellStyle name="Normal GHG whole table 2 2 3 12" xfId="36217" xr:uid="{00000000-0005-0000-0000-0000707F0000}"/>
    <cellStyle name="Normal GHG whole table 2 2 3 13" xfId="40007" xr:uid="{00000000-0005-0000-0000-0000717F0000}"/>
    <cellStyle name="Normal GHG whole table 2 2 3 2" xfId="5279" xr:uid="{00000000-0005-0000-0000-0000727F0000}"/>
    <cellStyle name="Normal GHG whole table 2 2 3 2 10" xfId="42263" xr:uid="{00000000-0005-0000-0000-0000737F0000}"/>
    <cellStyle name="Normal GHG whole table 2 2 3 2 2" xfId="10807" xr:uid="{00000000-0005-0000-0000-0000747F0000}"/>
    <cellStyle name="Normal GHG whole table 2 2 3 2 3" xfId="14714" xr:uid="{00000000-0005-0000-0000-0000757F0000}"/>
    <cellStyle name="Normal GHG whole table 2 2 3 2 4" xfId="18806" xr:uid="{00000000-0005-0000-0000-0000767F0000}"/>
    <cellStyle name="Normal GHG whole table 2 2 3 2 5" xfId="22736" xr:uid="{00000000-0005-0000-0000-0000777F0000}"/>
    <cellStyle name="Normal GHG whole table 2 2 3 2 6" xfId="26762" xr:uid="{00000000-0005-0000-0000-0000787F0000}"/>
    <cellStyle name="Normal GHG whole table 2 2 3 2 7" xfId="30751" xr:uid="{00000000-0005-0000-0000-0000797F0000}"/>
    <cellStyle name="Normal GHG whole table 2 2 3 2 8" xfId="34582" xr:uid="{00000000-0005-0000-0000-00007A7F0000}"/>
    <cellStyle name="Normal GHG whole table 2 2 3 2 9" xfId="38473" xr:uid="{00000000-0005-0000-0000-00007B7F0000}"/>
    <cellStyle name="Normal GHG whole table 2 2 3 3" xfId="4651" xr:uid="{00000000-0005-0000-0000-00007C7F0000}"/>
    <cellStyle name="Normal GHG whole table 2 2 3 3 10" xfId="41635" xr:uid="{00000000-0005-0000-0000-00007D7F0000}"/>
    <cellStyle name="Normal GHG whole table 2 2 3 3 2" xfId="10179" xr:uid="{00000000-0005-0000-0000-00007E7F0000}"/>
    <cellStyle name="Normal GHG whole table 2 2 3 3 3" xfId="14086" xr:uid="{00000000-0005-0000-0000-00007F7F0000}"/>
    <cellStyle name="Normal GHG whole table 2 2 3 3 4" xfId="18178" xr:uid="{00000000-0005-0000-0000-0000807F0000}"/>
    <cellStyle name="Normal GHG whole table 2 2 3 3 5" xfId="22108" xr:uid="{00000000-0005-0000-0000-0000817F0000}"/>
    <cellStyle name="Normal GHG whole table 2 2 3 3 6" xfId="26134" xr:uid="{00000000-0005-0000-0000-0000827F0000}"/>
    <cellStyle name="Normal GHG whole table 2 2 3 3 7" xfId="30123" xr:uid="{00000000-0005-0000-0000-0000837F0000}"/>
    <cellStyle name="Normal GHG whole table 2 2 3 3 8" xfId="33954" xr:uid="{00000000-0005-0000-0000-0000847F0000}"/>
    <cellStyle name="Normal GHG whole table 2 2 3 3 9" xfId="37845" xr:uid="{00000000-0005-0000-0000-0000857F0000}"/>
    <cellStyle name="Normal GHG whole table 2 2 3 4" xfId="6360" xr:uid="{00000000-0005-0000-0000-0000867F0000}"/>
    <cellStyle name="Normal GHG whole table 2 2 3 4 10" xfId="43338" xr:uid="{00000000-0005-0000-0000-0000877F0000}"/>
    <cellStyle name="Normal GHG whole table 2 2 3 4 2" xfId="11889" xr:uid="{00000000-0005-0000-0000-0000887F0000}"/>
    <cellStyle name="Normal GHG whole table 2 2 3 4 3" xfId="15793" xr:uid="{00000000-0005-0000-0000-0000897F0000}"/>
    <cellStyle name="Normal GHG whole table 2 2 3 4 4" xfId="19887" xr:uid="{00000000-0005-0000-0000-00008A7F0000}"/>
    <cellStyle name="Normal GHG whole table 2 2 3 4 5" xfId="23814" xr:uid="{00000000-0005-0000-0000-00008B7F0000}"/>
    <cellStyle name="Normal GHG whole table 2 2 3 4 6" xfId="27841" xr:uid="{00000000-0005-0000-0000-00008C7F0000}"/>
    <cellStyle name="Normal GHG whole table 2 2 3 4 7" xfId="31826" xr:uid="{00000000-0005-0000-0000-00008D7F0000}"/>
    <cellStyle name="Normal GHG whole table 2 2 3 4 8" xfId="35659" xr:uid="{00000000-0005-0000-0000-00008E7F0000}"/>
    <cellStyle name="Normal GHG whole table 2 2 3 4 9" xfId="39548" xr:uid="{00000000-0005-0000-0000-00008F7F0000}"/>
    <cellStyle name="Normal GHG whole table 2 2 3 5" xfId="8513" xr:uid="{00000000-0005-0000-0000-0000907F0000}"/>
    <cellStyle name="Normal GHG whole table 2 2 3 6" xfId="12429" xr:uid="{00000000-0005-0000-0000-0000917F0000}"/>
    <cellStyle name="Normal GHG whole table 2 2 3 7" xfId="16522" xr:uid="{00000000-0005-0000-0000-0000927F0000}"/>
    <cellStyle name="Normal GHG whole table 2 2 3 8" xfId="20465" xr:uid="{00000000-0005-0000-0000-0000937F0000}"/>
    <cellStyle name="Normal GHG whole table 2 2 3 9" xfId="24483" xr:uid="{00000000-0005-0000-0000-0000947F0000}"/>
    <cellStyle name="Normal GHG whole table 2 2 4" xfId="3259" xr:uid="{00000000-0005-0000-0000-0000957F0000}"/>
    <cellStyle name="Normal GHG whole table 2 2 4 10" xfId="32591" xr:uid="{00000000-0005-0000-0000-0000967F0000}"/>
    <cellStyle name="Normal GHG whole table 2 2 4 11" xfId="36498" xr:uid="{00000000-0005-0000-0000-0000977F0000}"/>
    <cellStyle name="Normal GHG whole table 2 2 4 12" xfId="40288" xr:uid="{00000000-0005-0000-0000-0000987F0000}"/>
    <cellStyle name="Normal GHG whole table 2 2 4 2" xfId="5560" xr:uid="{00000000-0005-0000-0000-0000997F0000}"/>
    <cellStyle name="Normal GHG whole table 2 2 4 2 10" xfId="42544" xr:uid="{00000000-0005-0000-0000-00009A7F0000}"/>
    <cellStyle name="Normal GHG whole table 2 2 4 2 2" xfId="11088" xr:uid="{00000000-0005-0000-0000-00009B7F0000}"/>
    <cellStyle name="Normal GHG whole table 2 2 4 2 3" xfId="14995" xr:uid="{00000000-0005-0000-0000-00009C7F0000}"/>
    <cellStyle name="Normal GHG whole table 2 2 4 2 4" xfId="19087" xr:uid="{00000000-0005-0000-0000-00009D7F0000}"/>
    <cellStyle name="Normal GHG whole table 2 2 4 2 5" xfId="23017" xr:uid="{00000000-0005-0000-0000-00009E7F0000}"/>
    <cellStyle name="Normal GHG whole table 2 2 4 2 6" xfId="27043" xr:uid="{00000000-0005-0000-0000-00009F7F0000}"/>
    <cellStyle name="Normal GHG whole table 2 2 4 2 7" xfId="31032" xr:uid="{00000000-0005-0000-0000-0000A07F0000}"/>
    <cellStyle name="Normal GHG whole table 2 2 4 2 8" xfId="34863" xr:uid="{00000000-0005-0000-0000-0000A17F0000}"/>
    <cellStyle name="Normal GHG whole table 2 2 4 2 9" xfId="38754" xr:uid="{00000000-0005-0000-0000-0000A27F0000}"/>
    <cellStyle name="Normal GHG whole table 2 2 4 3" xfId="4932" xr:uid="{00000000-0005-0000-0000-0000A37F0000}"/>
    <cellStyle name="Normal GHG whole table 2 2 4 3 10" xfId="41916" xr:uid="{00000000-0005-0000-0000-0000A47F0000}"/>
    <cellStyle name="Normal GHG whole table 2 2 4 3 2" xfId="10460" xr:uid="{00000000-0005-0000-0000-0000A57F0000}"/>
    <cellStyle name="Normal GHG whole table 2 2 4 3 3" xfId="14367" xr:uid="{00000000-0005-0000-0000-0000A67F0000}"/>
    <cellStyle name="Normal GHG whole table 2 2 4 3 4" xfId="18459" xr:uid="{00000000-0005-0000-0000-0000A77F0000}"/>
    <cellStyle name="Normal GHG whole table 2 2 4 3 5" xfId="22389" xr:uid="{00000000-0005-0000-0000-0000A87F0000}"/>
    <cellStyle name="Normal GHG whole table 2 2 4 3 6" xfId="26415" xr:uid="{00000000-0005-0000-0000-0000A97F0000}"/>
    <cellStyle name="Normal GHG whole table 2 2 4 3 7" xfId="30404" xr:uid="{00000000-0005-0000-0000-0000AA7F0000}"/>
    <cellStyle name="Normal GHG whole table 2 2 4 3 8" xfId="34235" xr:uid="{00000000-0005-0000-0000-0000AB7F0000}"/>
    <cellStyle name="Normal GHG whole table 2 2 4 3 9" xfId="38126" xr:uid="{00000000-0005-0000-0000-0000AC7F0000}"/>
    <cellStyle name="Normal GHG whole table 2 2 4 4" xfId="8794" xr:uid="{00000000-0005-0000-0000-0000AD7F0000}"/>
    <cellStyle name="Normal GHG whole table 2 2 4 5" xfId="12710" xr:uid="{00000000-0005-0000-0000-0000AE7F0000}"/>
    <cellStyle name="Normal GHG whole table 2 2 4 6" xfId="16803" xr:uid="{00000000-0005-0000-0000-0000AF7F0000}"/>
    <cellStyle name="Normal GHG whole table 2 2 4 7" xfId="20746" xr:uid="{00000000-0005-0000-0000-0000B07F0000}"/>
    <cellStyle name="Normal GHG whole table 2 2 4 8" xfId="24764" xr:uid="{00000000-0005-0000-0000-0000B17F0000}"/>
    <cellStyle name="Normal GHG whole table 2 2 4 9" xfId="28768" xr:uid="{00000000-0005-0000-0000-0000B27F0000}"/>
    <cellStyle name="Normal GHG whole table 2 2 5" xfId="3923" xr:uid="{00000000-0005-0000-0000-0000B37F0000}"/>
    <cellStyle name="Normal GHG whole table 2 2 5 10" xfId="40907" xr:uid="{00000000-0005-0000-0000-0000B47F0000}"/>
    <cellStyle name="Normal GHG whole table 2 2 5 2" xfId="9451" xr:uid="{00000000-0005-0000-0000-0000B57F0000}"/>
    <cellStyle name="Normal GHG whole table 2 2 5 3" xfId="13358" xr:uid="{00000000-0005-0000-0000-0000B67F0000}"/>
    <cellStyle name="Normal GHG whole table 2 2 5 4" xfId="17450" xr:uid="{00000000-0005-0000-0000-0000B77F0000}"/>
    <cellStyle name="Normal GHG whole table 2 2 5 5" xfId="21380" xr:uid="{00000000-0005-0000-0000-0000B87F0000}"/>
    <cellStyle name="Normal GHG whole table 2 2 5 6" xfId="25406" xr:uid="{00000000-0005-0000-0000-0000B97F0000}"/>
    <cellStyle name="Normal GHG whole table 2 2 5 7" xfId="29395" xr:uid="{00000000-0005-0000-0000-0000BA7F0000}"/>
    <cellStyle name="Normal GHG whole table 2 2 5 8" xfId="33226" xr:uid="{00000000-0005-0000-0000-0000BB7F0000}"/>
    <cellStyle name="Normal GHG whole table 2 2 5 9" xfId="37117" xr:uid="{00000000-0005-0000-0000-0000BC7F0000}"/>
    <cellStyle name="Normal GHG whole table 2 2 6" xfId="5906" xr:uid="{00000000-0005-0000-0000-0000BD7F0000}"/>
    <cellStyle name="Normal GHG whole table 2 2 6 10" xfId="42888" xr:uid="{00000000-0005-0000-0000-0000BE7F0000}"/>
    <cellStyle name="Normal GHG whole table 2 2 6 2" xfId="11434" xr:uid="{00000000-0005-0000-0000-0000BF7F0000}"/>
    <cellStyle name="Normal GHG whole table 2 2 6 3" xfId="15339" xr:uid="{00000000-0005-0000-0000-0000C07F0000}"/>
    <cellStyle name="Normal GHG whole table 2 2 6 4" xfId="19433" xr:uid="{00000000-0005-0000-0000-0000C17F0000}"/>
    <cellStyle name="Normal GHG whole table 2 2 6 5" xfId="23361" xr:uid="{00000000-0005-0000-0000-0000C27F0000}"/>
    <cellStyle name="Normal GHG whole table 2 2 6 6" xfId="27387" xr:uid="{00000000-0005-0000-0000-0000C37F0000}"/>
    <cellStyle name="Normal GHG whole table 2 2 6 7" xfId="31376" xr:uid="{00000000-0005-0000-0000-0000C47F0000}"/>
    <cellStyle name="Normal GHG whole table 2 2 6 8" xfId="35207" xr:uid="{00000000-0005-0000-0000-0000C57F0000}"/>
    <cellStyle name="Normal GHG whole table 2 2 6 9" xfId="39098" xr:uid="{00000000-0005-0000-0000-0000C67F0000}"/>
    <cellStyle name="Normal GHG whole table 2 2 7" xfId="7100" xr:uid="{00000000-0005-0000-0000-0000C77F0000}"/>
    <cellStyle name="Normal GHG whole table 2 2 8" xfId="7545" xr:uid="{00000000-0005-0000-0000-0000C87F0000}"/>
    <cellStyle name="Normal GHG whole table 2 2 9" xfId="6978" xr:uid="{00000000-0005-0000-0000-0000C97F0000}"/>
    <cellStyle name="Normal GHG whole table 2 3" xfId="727" xr:uid="{00000000-0005-0000-0000-0000CA7F0000}"/>
    <cellStyle name="Normal GHG whole table 2 3 10" xfId="17083" xr:uid="{00000000-0005-0000-0000-0000CB7F0000}"/>
    <cellStyle name="Normal GHG whole table 2 3 11" xfId="20114" xr:uid="{00000000-0005-0000-0000-0000CC7F0000}"/>
    <cellStyle name="Normal GHG whole table 2 3 12" xfId="25036" xr:uid="{00000000-0005-0000-0000-0000CD7F0000}"/>
    <cellStyle name="Normal GHG whole table 2 3 13" xfId="29047" xr:uid="{00000000-0005-0000-0000-0000CE7F0000}"/>
    <cellStyle name="Normal GHG whole table 2 3 14" xfId="6818" xr:uid="{00000000-0005-0000-0000-0000CF7F0000}"/>
    <cellStyle name="Normal GHG whole table 2 3 2" xfId="2980" xr:uid="{00000000-0005-0000-0000-0000D07F0000}"/>
    <cellStyle name="Normal GHG whole table 2 3 2 10" xfId="28489" xr:uid="{00000000-0005-0000-0000-0000D17F0000}"/>
    <cellStyle name="Normal GHG whole table 2 3 2 11" xfId="32312" xr:uid="{00000000-0005-0000-0000-0000D27F0000}"/>
    <cellStyle name="Normal GHG whole table 2 3 2 12" xfId="36219" xr:uid="{00000000-0005-0000-0000-0000D37F0000}"/>
    <cellStyle name="Normal GHG whole table 2 3 2 13" xfId="40009" xr:uid="{00000000-0005-0000-0000-0000D47F0000}"/>
    <cellStyle name="Normal GHG whole table 2 3 2 2" xfId="5281" xr:uid="{00000000-0005-0000-0000-0000D57F0000}"/>
    <cellStyle name="Normal GHG whole table 2 3 2 2 10" xfId="42265" xr:uid="{00000000-0005-0000-0000-0000D67F0000}"/>
    <cellStyle name="Normal GHG whole table 2 3 2 2 2" xfId="10809" xr:uid="{00000000-0005-0000-0000-0000D77F0000}"/>
    <cellStyle name="Normal GHG whole table 2 3 2 2 3" xfId="14716" xr:uid="{00000000-0005-0000-0000-0000D87F0000}"/>
    <cellStyle name="Normal GHG whole table 2 3 2 2 4" xfId="18808" xr:uid="{00000000-0005-0000-0000-0000D97F0000}"/>
    <cellStyle name="Normal GHG whole table 2 3 2 2 5" xfId="22738" xr:uid="{00000000-0005-0000-0000-0000DA7F0000}"/>
    <cellStyle name="Normal GHG whole table 2 3 2 2 6" xfId="26764" xr:uid="{00000000-0005-0000-0000-0000DB7F0000}"/>
    <cellStyle name="Normal GHG whole table 2 3 2 2 7" xfId="30753" xr:uid="{00000000-0005-0000-0000-0000DC7F0000}"/>
    <cellStyle name="Normal GHG whole table 2 3 2 2 8" xfId="34584" xr:uid="{00000000-0005-0000-0000-0000DD7F0000}"/>
    <cellStyle name="Normal GHG whole table 2 3 2 2 9" xfId="38475" xr:uid="{00000000-0005-0000-0000-0000DE7F0000}"/>
    <cellStyle name="Normal GHG whole table 2 3 2 3" xfId="4653" xr:uid="{00000000-0005-0000-0000-0000DF7F0000}"/>
    <cellStyle name="Normal GHG whole table 2 3 2 3 10" xfId="41637" xr:uid="{00000000-0005-0000-0000-0000E07F0000}"/>
    <cellStyle name="Normal GHG whole table 2 3 2 3 2" xfId="10181" xr:uid="{00000000-0005-0000-0000-0000E17F0000}"/>
    <cellStyle name="Normal GHG whole table 2 3 2 3 3" xfId="14088" xr:uid="{00000000-0005-0000-0000-0000E27F0000}"/>
    <cellStyle name="Normal GHG whole table 2 3 2 3 4" xfId="18180" xr:uid="{00000000-0005-0000-0000-0000E37F0000}"/>
    <cellStyle name="Normal GHG whole table 2 3 2 3 5" xfId="22110" xr:uid="{00000000-0005-0000-0000-0000E47F0000}"/>
    <cellStyle name="Normal GHG whole table 2 3 2 3 6" xfId="26136" xr:uid="{00000000-0005-0000-0000-0000E57F0000}"/>
    <cellStyle name="Normal GHG whole table 2 3 2 3 7" xfId="30125" xr:uid="{00000000-0005-0000-0000-0000E67F0000}"/>
    <cellStyle name="Normal GHG whole table 2 3 2 3 8" xfId="33956" xr:uid="{00000000-0005-0000-0000-0000E77F0000}"/>
    <cellStyle name="Normal GHG whole table 2 3 2 3 9" xfId="37847" xr:uid="{00000000-0005-0000-0000-0000E87F0000}"/>
    <cellStyle name="Normal GHG whole table 2 3 2 4" xfId="6362" xr:uid="{00000000-0005-0000-0000-0000E97F0000}"/>
    <cellStyle name="Normal GHG whole table 2 3 2 4 10" xfId="43340" xr:uid="{00000000-0005-0000-0000-0000EA7F0000}"/>
    <cellStyle name="Normal GHG whole table 2 3 2 4 2" xfId="11891" xr:uid="{00000000-0005-0000-0000-0000EB7F0000}"/>
    <cellStyle name="Normal GHG whole table 2 3 2 4 3" xfId="15795" xr:uid="{00000000-0005-0000-0000-0000EC7F0000}"/>
    <cellStyle name="Normal GHG whole table 2 3 2 4 4" xfId="19889" xr:uid="{00000000-0005-0000-0000-0000ED7F0000}"/>
    <cellStyle name="Normal GHG whole table 2 3 2 4 5" xfId="23816" xr:uid="{00000000-0005-0000-0000-0000EE7F0000}"/>
    <cellStyle name="Normal GHG whole table 2 3 2 4 6" xfId="27843" xr:uid="{00000000-0005-0000-0000-0000EF7F0000}"/>
    <cellStyle name="Normal GHG whole table 2 3 2 4 7" xfId="31828" xr:uid="{00000000-0005-0000-0000-0000F07F0000}"/>
    <cellStyle name="Normal GHG whole table 2 3 2 4 8" xfId="35661" xr:uid="{00000000-0005-0000-0000-0000F17F0000}"/>
    <cellStyle name="Normal GHG whole table 2 3 2 4 9" xfId="39550" xr:uid="{00000000-0005-0000-0000-0000F27F0000}"/>
    <cellStyle name="Normal GHG whole table 2 3 2 5" xfId="8515" xr:uid="{00000000-0005-0000-0000-0000F37F0000}"/>
    <cellStyle name="Normal GHG whole table 2 3 2 6" xfId="12431" xr:uid="{00000000-0005-0000-0000-0000F47F0000}"/>
    <cellStyle name="Normal GHG whole table 2 3 2 7" xfId="16524" xr:uid="{00000000-0005-0000-0000-0000F57F0000}"/>
    <cellStyle name="Normal GHG whole table 2 3 2 8" xfId="20467" xr:uid="{00000000-0005-0000-0000-0000F67F0000}"/>
    <cellStyle name="Normal GHG whole table 2 3 2 9" xfId="24485" xr:uid="{00000000-0005-0000-0000-0000F77F0000}"/>
    <cellStyle name="Normal GHG whole table 2 3 3" xfId="3261" xr:uid="{00000000-0005-0000-0000-0000F87F0000}"/>
    <cellStyle name="Normal GHG whole table 2 3 3 10" xfId="32593" xr:uid="{00000000-0005-0000-0000-0000F97F0000}"/>
    <cellStyle name="Normal GHG whole table 2 3 3 11" xfId="36500" xr:uid="{00000000-0005-0000-0000-0000FA7F0000}"/>
    <cellStyle name="Normal GHG whole table 2 3 3 12" xfId="40290" xr:uid="{00000000-0005-0000-0000-0000FB7F0000}"/>
    <cellStyle name="Normal GHG whole table 2 3 3 2" xfId="5562" xr:uid="{00000000-0005-0000-0000-0000FC7F0000}"/>
    <cellStyle name="Normal GHG whole table 2 3 3 2 10" xfId="42546" xr:uid="{00000000-0005-0000-0000-0000FD7F0000}"/>
    <cellStyle name="Normal GHG whole table 2 3 3 2 2" xfId="11090" xr:uid="{00000000-0005-0000-0000-0000FE7F0000}"/>
    <cellStyle name="Normal GHG whole table 2 3 3 2 3" xfId="14997" xr:uid="{00000000-0005-0000-0000-0000FF7F0000}"/>
    <cellStyle name="Normal GHG whole table 2 3 3 2 4" xfId="19089" xr:uid="{00000000-0005-0000-0000-000000800000}"/>
    <cellStyle name="Normal GHG whole table 2 3 3 2 5" xfId="23019" xr:uid="{00000000-0005-0000-0000-000001800000}"/>
    <cellStyle name="Normal GHG whole table 2 3 3 2 6" xfId="27045" xr:uid="{00000000-0005-0000-0000-000002800000}"/>
    <cellStyle name="Normal GHG whole table 2 3 3 2 7" xfId="31034" xr:uid="{00000000-0005-0000-0000-000003800000}"/>
    <cellStyle name="Normal GHG whole table 2 3 3 2 8" xfId="34865" xr:uid="{00000000-0005-0000-0000-000004800000}"/>
    <cellStyle name="Normal GHG whole table 2 3 3 2 9" xfId="38756" xr:uid="{00000000-0005-0000-0000-000005800000}"/>
    <cellStyle name="Normal GHG whole table 2 3 3 3" xfId="4934" xr:uid="{00000000-0005-0000-0000-000006800000}"/>
    <cellStyle name="Normal GHG whole table 2 3 3 3 10" xfId="41918" xr:uid="{00000000-0005-0000-0000-000007800000}"/>
    <cellStyle name="Normal GHG whole table 2 3 3 3 2" xfId="10462" xr:uid="{00000000-0005-0000-0000-000008800000}"/>
    <cellStyle name="Normal GHG whole table 2 3 3 3 3" xfId="14369" xr:uid="{00000000-0005-0000-0000-000009800000}"/>
    <cellStyle name="Normal GHG whole table 2 3 3 3 4" xfId="18461" xr:uid="{00000000-0005-0000-0000-00000A800000}"/>
    <cellStyle name="Normal GHG whole table 2 3 3 3 5" xfId="22391" xr:uid="{00000000-0005-0000-0000-00000B800000}"/>
    <cellStyle name="Normal GHG whole table 2 3 3 3 6" xfId="26417" xr:uid="{00000000-0005-0000-0000-00000C800000}"/>
    <cellStyle name="Normal GHG whole table 2 3 3 3 7" xfId="30406" xr:uid="{00000000-0005-0000-0000-00000D800000}"/>
    <cellStyle name="Normal GHG whole table 2 3 3 3 8" xfId="34237" xr:uid="{00000000-0005-0000-0000-00000E800000}"/>
    <cellStyle name="Normal GHG whole table 2 3 3 3 9" xfId="38128" xr:uid="{00000000-0005-0000-0000-00000F800000}"/>
    <cellStyle name="Normal GHG whole table 2 3 3 4" xfId="8796" xr:uid="{00000000-0005-0000-0000-000010800000}"/>
    <cellStyle name="Normal GHG whole table 2 3 3 5" xfId="12712" xr:uid="{00000000-0005-0000-0000-000011800000}"/>
    <cellStyle name="Normal GHG whole table 2 3 3 6" xfId="16805" xr:uid="{00000000-0005-0000-0000-000012800000}"/>
    <cellStyle name="Normal GHG whole table 2 3 3 7" xfId="20748" xr:uid="{00000000-0005-0000-0000-000013800000}"/>
    <cellStyle name="Normal GHG whole table 2 3 3 8" xfId="24766" xr:uid="{00000000-0005-0000-0000-000014800000}"/>
    <cellStyle name="Normal GHG whole table 2 3 3 9" xfId="28770" xr:uid="{00000000-0005-0000-0000-000015800000}"/>
    <cellStyle name="Normal GHG whole table 2 3 4" xfId="3925" xr:uid="{00000000-0005-0000-0000-000016800000}"/>
    <cellStyle name="Normal GHG whole table 2 3 4 10" xfId="40909" xr:uid="{00000000-0005-0000-0000-000017800000}"/>
    <cellStyle name="Normal GHG whole table 2 3 4 2" xfId="9453" xr:uid="{00000000-0005-0000-0000-000018800000}"/>
    <cellStyle name="Normal GHG whole table 2 3 4 3" xfId="13360" xr:uid="{00000000-0005-0000-0000-000019800000}"/>
    <cellStyle name="Normal GHG whole table 2 3 4 4" xfId="17452" xr:uid="{00000000-0005-0000-0000-00001A800000}"/>
    <cellStyle name="Normal GHG whole table 2 3 4 5" xfId="21382" xr:uid="{00000000-0005-0000-0000-00001B800000}"/>
    <cellStyle name="Normal GHG whole table 2 3 4 6" xfId="25408" xr:uid="{00000000-0005-0000-0000-00001C800000}"/>
    <cellStyle name="Normal GHG whole table 2 3 4 7" xfId="29397" xr:uid="{00000000-0005-0000-0000-00001D800000}"/>
    <cellStyle name="Normal GHG whole table 2 3 4 8" xfId="33228" xr:uid="{00000000-0005-0000-0000-00001E800000}"/>
    <cellStyle name="Normal GHG whole table 2 3 4 9" xfId="37119" xr:uid="{00000000-0005-0000-0000-00001F800000}"/>
    <cellStyle name="Normal GHG whole table 2 3 5" xfId="5908" xr:uid="{00000000-0005-0000-0000-000020800000}"/>
    <cellStyle name="Normal GHG whole table 2 3 5 10" xfId="42890" xr:uid="{00000000-0005-0000-0000-000021800000}"/>
    <cellStyle name="Normal GHG whole table 2 3 5 2" xfId="11436" xr:uid="{00000000-0005-0000-0000-000022800000}"/>
    <cellStyle name="Normal GHG whole table 2 3 5 3" xfId="15341" xr:uid="{00000000-0005-0000-0000-000023800000}"/>
    <cellStyle name="Normal GHG whole table 2 3 5 4" xfId="19435" xr:uid="{00000000-0005-0000-0000-000024800000}"/>
    <cellStyle name="Normal GHG whole table 2 3 5 5" xfId="23363" xr:uid="{00000000-0005-0000-0000-000025800000}"/>
    <cellStyle name="Normal GHG whole table 2 3 5 6" xfId="27389" xr:uid="{00000000-0005-0000-0000-000026800000}"/>
    <cellStyle name="Normal GHG whole table 2 3 5 7" xfId="31378" xr:uid="{00000000-0005-0000-0000-000027800000}"/>
    <cellStyle name="Normal GHG whole table 2 3 5 8" xfId="35209" xr:uid="{00000000-0005-0000-0000-000028800000}"/>
    <cellStyle name="Normal GHG whole table 2 3 5 9" xfId="39100" xr:uid="{00000000-0005-0000-0000-000029800000}"/>
    <cellStyle name="Normal GHG whole table 2 3 6" xfId="7102" xr:uid="{00000000-0005-0000-0000-00002A800000}"/>
    <cellStyle name="Normal GHG whole table 2 3 7" xfId="7543" xr:uid="{00000000-0005-0000-0000-00002B800000}"/>
    <cellStyle name="Normal GHG whole table 2 3 8" xfId="6980" xr:uid="{00000000-0005-0000-0000-00002C800000}"/>
    <cellStyle name="Normal GHG whole table 2 3 9" xfId="12982" xr:uid="{00000000-0005-0000-0000-00002D800000}"/>
    <cellStyle name="Normal GHG whole table 2 4" xfId="2977" xr:uid="{00000000-0005-0000-0000-00002E800000}"/>
    <cellStyle name="Normal GHG whole table 2 4 10" xfId="28486" xr:uid="{00000000-0005-0000-0000-00002F800000}"/>
    <cellStyle name="Normal GHG whole table 2 4 11" xfId="32309" xr:uid="{00000000-0005-0000-0000-000030800000}"/>
    <cellStyle name="Normal GHG whole table 2 4 12" xfId="36216" xr:uid="{00000000-0005-0000-0000-000031800000}"/>
    <cellStyle name="Normal GHG whole table 2 4 13" xfId="40006" xr:uid="{00000000-0005-0000-0000-000032800000}"/>
    <cellStyle name="Normal GHG whole table 2 4 2" xfId="5278" xr:uid="{00000000-0005-0000-0000-000033800000}"/>
    <cellStyle name="Normal GHG whole table 2 4 2 10" xfId="42262" xr:uid="{00000000-0005-0000-0000-000034800000}"/>
    <cellStyle name="Normal GHG whole table 2 4 2 2" xfId="10806" xr:uid="{00000000-0005-0000-0000-000035800000}"/>
    <cellStyle name="Normal GHG whole table 2 4 2 3" xfId="14713" xr:uid="{00000000-0005-0000-0000-000036800000}"/>
    <cellStyle name="Normal GHG whole table 2 4 2 4" xfId="18805" xr:uid="{00000000-0005-0000-0000-000037800000}"/>
    <cellStyle name="Normal GHG whole table 2 4 2 5" xfId="22735" xr:uid="{00000000-0005-0000-0000-000038800000}"/>
    <cellStyle name="Normal GHG whole table 2 4 2 6" xfId="26761" xr:uid="{00000000-0005-0000-0000-000039800000}"/>
    <cellStyle name="Normal GHG whole table 2 4 2 7" xfId="30750" xr:uid="{00000000-0005-0000-0000-00003A800000}"/>
    <cellStyle name="Normal GHG whole table 2 4 2 8" xfId="34581" xr:uid="{00000000-0005-0000-0000-00003B800000}"/>
    <cellStyle name="Normal GHG whole table 2 4 2 9" xfId="38472" xr:uid="{00000000-0005-0000-0000-00003C800000}"/>
    <cellStyle name="Normal GHG whole table 2 4 3" xfId="4650" xr:uid="{00000000-0005-0000-0000-00003D800000}"/>
    <cellStyle name="Normal GHG whole table 2 4 3 10" xfId="41634" xr:uid="{00000000-0005-0000-0000-00003E800000}"/>
    <cellStyle name="Normal GHG whole table 2 4 3 2" xfId="10178" xr:uid="{00000000-0005-0000-0000-00003F800000}"/>
    <cellStyle name="Normal GHG whole table 2 4 3 3" xfId="14085" xr:uid="{00000000-0005-0000-0000-000040800000}"/>
    <cellStyle name="Normal GHG whole table 2 4 3 4" xfId="18177" xr:uid="{00000000-0005-0000-0000-000041800000}"/>
    <cellStyle name="Normal GHG whole table 2 4 3 5" xfId="22107" xr:uid="{00000000-0005-0000-0000-000042800000}"/>
    <cellStyle name="Normal GHG whole table 2 4 3 6" xfId="26133" xr:uid="{00000000-0005-0000-0000-000043800000}"/>
    <cellStyle name="Normal GHG whole table 2 4 3 7" xfId="30122" xr:uid="{00000000-0005-0000-0000-000044800000}"/>
    <cellStyle name="Normal GHG whole table 2 4 3 8" xfId="33953" xr:uid="{00000000-0005-0000-0000-000045800000}"/>
    <cellStyle name="Normal GHG whole table 2 4 3 9" xfId="37844" xr:uid="{00000000-0005-0000-0000-000046800000}"/>
    <cellStyle name="Normal GHG whole table 2 4 4" xfId="6359" xr:uid="{00000000-0005-0000-0000-000047800000}"/>
    <cellStyle name="Normal GHG whole table 2 4 4 10" xfId="43337" xr:uid="{00000000-0005-0000-0000-000048800000}"/>
    <cellStyle name="Normal GHG whole table 2 4 4 2" xfId="11888" xr:uid="{00000000-0005-0000-0000-000049800000}"/>
    <cellStyle name="Normal GHG whole table 2 4 4 3" xfId="15792" xr:uid="{00000000-0005-0000-0000-00004A800000}"/>
    <cellStyle name="Normal GHG whole table 2 4 4 4" xfId="19886" xr:uid="{00000000-0005-0000-0000-00004B800000}"/>
    <cellStyle name="Normal GHG whole table 2 4 4 5" xfId="23813" xr:uid="{00000000-0005-0000-0000-00004C800000}"/>
    <cellStyle name="Normal GHG whole table 2 4 4 6" xfId="27840" xr:uid="{00000000-0005-0000-0000-00004D800000}"/>
    <cellStyle name="Normal GHG whole table 2 4 4 7" xfId="31825" xr:uid="{00000000-0005-0000-0000-00004E800000}"/>
    <cellStyle name="Normal GHG whole table 2 4 4 8" xfId="35658" xr:uid="{00000000-0005-0000-0000-00004F800000}"/>
    <cellStyle name="Normal GHG whole table 2 4 4 9" xfId="39547" xr:uid="{00000000-0005-0000-0000-000050800000}"/>
    <cellStyle name="Normal GHG whole table 2 4 5" xfId="8512" xr:uid="{00000000-0005-0000-0000-000051800000}"/>
    <cellStyle name="Normal GHG whole table 2 4 6" xfId="12428" xr:uid="{00000000-0005-0000-0000-000052800000}"/>
    <cellStyle name="Normal GHG whole table 2 4 7" xfId="16521" xr:uid="{00000000-0005-0000-0000-000053800000}"/>
    <cellStyle name="Normal GHG whole table 2 4 8" xfId="20464" xr:uid="{00000000-0005-0000-0000-000054800000}"/>
    <cellStyle name="Normal GHG whole table 2 4 9" xfId="24482" xr:uid="{00000000-0005-0000-0000-000055800000}"/>
    <cellStyle name="Normal GHG whole table 2 5" xfId="3258" xr:uid="{00000000-0005-0000-0000-000056800000}"/>
    <cellStyle name="Normal GHG whole table 2 5 10" xfId="32590" xr:uid="{00000000-0005-0000-0000-000057800000}"/>
    <cellStyle name="Normal GHG whole table 2 5 11" xfId="36497" xr:uid="{00000000-0005-0000-0000-000058800000}"/>
    <cellStyle name="Normal GHG whole table 2 5 12" xfId="40287" xr:uid="{00000000-0005-0000-0000-000059800000}"/>
    <cellStyle name="Normal GHG whole table 2 5 2" xfId="5559" xr:uid="{00000000-0005-0000-0000-00005A800000}"/>
    <cellStyle name="Normal GHG whole table 2 5 2 10" xfId="42543" xr:uid="{00000000-0005-0000-0000-00005B800000}"/>
    <cellStyle name="Normal GHG whole table 2 5 2 2" xfId="11087" xr:uid="{00000000-0005-0000-0000-00005C800000}"/>
    <cellStyle name="Normal GHG whole table 2 5 2 3" xfId="14994" xr:uid="{00000000-0005-0000-0000-00005D800000}"/>
    <cellStyle name="Normal GHG whole table 2 5 2 4" xfId="19086" xr:uid="{00000000-0005-0000-0000-00005E800000}"/>
    <cellStyle name="Normal GHG whole table 2 5 2 5" xfId="23016" xr:uid="{00000000-0005-0000-0000-00005F800000}"/>
    <cellStyle name="Normal GHG whole table 2 5 2 6" xfId="27042" xr:uid="{00000000-0005-0000-0000-000060800000}"/>
    <cellStyle name="Normal GHG whole table 2 5 2 7" xfId="31031" xr:uid="{00000000-0005-0000-0000-000061800000}"/>
    <cellStyle name="Normal GHG whole table 2 5 2 8" xfId="34862" xr:uid="{00000000-0005-0000-0000-000062800000}"/>
    <cellStyle name="Normal GHG whole table 2 5 2 9" xfId="38753" xr:uid="{00000000-0005-0000-0000-000063800000}"/>
    <cellStyle name="Normal GHG whole table 2 5 3" xfId="4931" xr:uid="{00000000-0005-0000-0000-000064800000}"/>
    <cellStyle name="Normal GHG whole table 2 5 3 10" xfId="41915" xr:uid="{00000000-0005-0000-0000-000065800000}"/>
    <cellStyle name="Normal GHG whole table 2 5 3 2" xfId="10459" xr:uid="{00000000-0005-0000-0000-000066800000}"/>
    <cellStyle name="Normal GHG whole table 2 5 3 3" xfId="14366" xr:uid="{00000000-0005-0000-0000-000067800000}"/>
    <cellStyle name="Normal GHG whole table 2 5 3 4" xfId="18458" xr:uid="{00000000-0005-0000-0000-000068800000}"/>
    <cellStyle name="Normal GHG whole table 2 5 3 5" xfId="22388" xr:uid="{00000000-0005-0000-0000-000069800000}"/>
    <cellStyle name="Normal GHG whole table 2 5 3 6" xfId="26414" xr:uid="{00000000-0005-0000-0000-00006A800000}"/>
    <cellStyle name="Normal GHG whole table 2 5 3 7" xfId="30403" xr:uid="{00000000-0005-0000-0000-00006B800000}"/>
    <cellStyle name="Normal GHG whole table 2 5 3 8" xfId="34234" xr:uid="{00000000-0005-0000-0000-00006C800000}"/>
    <cellStyle name="Normal GHG whole table 2 5 3 9" xfId="38125" xr:uid="{00000000-0005-0000-0000-00006D800000}"/>
    <cellStyle name="Normal GHG whole table 2 5 4" xfId="8793" xr:uid="{00000000-0005-0000-0000-00006E800000}"/>
    <cellStyle name="Normal GHG whole table 2 5 5" xfId="12709" xr:uid="{00000000-0005-0000-0000-00006F800000}"/>
    <cellStyle name="Normal GHG whole table 2 5 6" xfId="16802" xr:uid="{00000000-0005-0000-0000-000070800000}"/>
    <cellStyle name="Normal GHG whole table 2 5 7" xfId="20745" xr:uid="{00000000-0005-0000-0000-000071800000}"/>
    <cellStyle name="Normal GHG whole table 2 5 8" xfId="24763" xr:uid="{00000000-0005-0000-0000-000072800000}"/>
    <cellStyle name="Normal GHG whole table 2 5 9" xfId="28767" xr:uid="{00000000-0005-0000-0000-000073800000}"/>
    <cellStyle name="Normal GHG whole table 2 6" xfId="3922" xr:uid="{00000000-0005-0000-0000-000074800000}"/>
    <cellStyle name="Normal GHG whole table 2 6 10" xfId="40906" xr:uid="{00000000-0005-0000-0000-000075800000}"/>
    <cellStyle name="Normal GHG whole table 2 6 2" xfId="9450" xr:uid="{00000000-0005-0000-0000-000076800000}"/>
    <cellStyle name="Normal GHG whole table 2 6 3" xfId="13357" xr:uid="{00000000-0005-0000-0000-000077800000}"/>
    <cellStyle name="Normal GHG whole table 2 6 4" xfId="17449" xr:uid="{00000000-0005-0000-0000-000078800000}"/>
    <cellStyle name="Normal GHG whole table 2 6 5" xfId="21379" xr:uid="{00000000-0005-0000-0000-000079800000}"/>
    <cellStyle name="Normal GHG whole table 2 6 6" xfId="25405" xr:uid="{00000000-0005-0000-0000-00007A800000}"/>
    <cellStyle name="Normal GHG whole table 2 6 7" xfId="29394" xr:uid="{00000000-0005-0000-0000-00007B800000}"/>
    <cellStyle name="Normal GHG whole table 2 6 8" xfId="33225" xr:uid="{00000000-0005-0000-0000-00007C800000}"/>
    <cellStyle name="Normal GHG whole table 2 6 9" xfId="37116" xr:uid="{00000000-0005-0000-0000-00007D800000}"/>
    <cellStyle name="Normal GHG whole table 2 7" xfId="5905" xr:uid="{00000000-0005-0000-0000-00007E800000}"/>
    <cellStyle name="Normal GHG whole table 2 7 10" xfId="42887" xr:uid="{00000000-0005-0000-0000-00007F800000}"/>
    <cellStyle name="Normal GHG whole table 2 7 2" xfId="11433" xr:uid="{00000000-0005-0000-0000-000080800000}"/>
    <cellStyle name="Normal GHG whole table 2 7 3" xfId="15338" xr:uid="{00000000-0005-0000-0000-000081800000}"/>
    <cellStyle name="Normal GHG whole table 2 7 4" xfId="19432" xr:uid="{00000000-0005-0000-0000-000082800000}"/>
    <cellStyle name="Normal GHG whole table 2 7 5" xfId="23360" xr:uid="{00000000-0005-0000-0000-000083800000}"/>
    <cellStyle name="Normal GHG whole table 2 7 6" xfId="27386" xr:uid="{00000000-0005-0000-0000-000084800000}"/>
    <cellStyle name="Normal GHG whole table 2 7 7" xfId="31375" xr:uid="{00000000-0005-0000-0000-000085800000}"/>
    <cellStyle name="Normal GHG whole table 2 7 8" xfId="35206" xr:uid="{00000000-0005-0000-0000-000086800000}"/>
    <cellStyle name="Normal GHG whole table 2 7 9" xfId="39097" xr:uid="{00000000-0005-0000-0000-000087800000}"/>
    <cellStyle name="Normal GHG whole table 2 8" xfId="7099" xr:uid="{00000000-0005-0000-0000-000088800000}"/>
    <cellStyle name="Normal GHG whole table 2 9" xfId="7546" xr:uid="{00000000-0005-0000-0000-000089800000}"/>
    <cellStyle name="Normal GHG whole table 3" xfId="728" xr:uid="{00000000-0005-0000-0000-00008A800000}"/>
    <cellStyle name="Normal GHG whole table 3 10" xfId="7542" xr:uid="{00000000-0005-0000-0000-00008B800000}"/>
    <cellStyle name="Normal GHG whole table 3 11" xfId="6981" xr:uid="{00000000-0005-0000-0000-00008C800000}"/>
    <cellStyle name="Normal GHG whole table 3 12" xfId="15441" xr:uid="{00000000-0005-0000-0000-00008D800000}"/>
    <cellStyle name="Normal GHG whole table 3 13" xfId="7148" xr:uid="{00000000-0005-0000-0000-00008E800000}"/>
    <cellStyle name="Normal GHG whole table 3 14" xfId="8109" xr:uid="{00000000-0005-0000-0000-00008F800000}"/>
    <cellStyle name="Normal GHG whole table 3 15" xfId="27489" xr:uid="{00000000-0005-0000-0000-000090800000}"/>
    <cellStyle name="Normal GHG whole table 3 16" xfId="20120" xr:uid="{00000000-0005-0000-0000-000091800000}"/>
    <cellStyle name="Normal GHG whole table 3 17" xfId="9083" xr:uid="{00000000-0005-0000-0000-000092800000}"/>
    <cellStyle name="Normal GHG whole table 3 2" xfId="729" xr:uid="{00000000-0005-0000-0000-000093800000}"/>
    <cellStyle name="Normal GHG whole table 3 2 10" xfId="12077" xr:uid="{00000000-0005-0000-0000-000094800000}"/>
    <cellStyle name="Normal GHG whole table 3 2 11" xfId="17087" xr:uid="{00000000-0005-0000-0000-000095800000}"/>
    <cellStyle name="Normal GHG whole table 3 2 12" xfId="8108" xr:uid="{00000000-0005-0000-0000-000096800000}"/>
    <cellStyle name="Normal GHG whole table 3 2 13" xfId="24131" xr:uid="{00000000-0005-0000-0000-000097800000}"/>
    <cellStyle name="Normal GHG whole table 3 2 14" xfId="29051" xr:uid="{00000000-0005-0000-0000-000098800000}"/>
    <cellStyle name="Normal GHG whole table 3 2 15" xfId="32869" xr:uid="{00000000-0005-0000-0000-000099800000}"/>
    <cellStyle name="Normal GHG whole table 3 2 2" xfId="730" xr:uid="{00000000-0005-0000-0000-00009A800000}"/>
    <cellStyle name="Normal GHG whole table 3 2 2 10" xfId="7135" xr:uid="{00000000-0005-0000-0000-00009B800000}"/>
    <cellStyle name="Normal GHG whole table 3 2 2 11" xfId="8107" xr:uid="{00000000-0005-0000-0000-00009C800000}"/>
    <cellStyle name="Normal GHG whole table 3 2 2 12" xfId="6754" xr:uid="{00000000-0005-0000-0000-00009D800000}"/>
    <cellStyle name="Normal GHG whole table 3 2 2 13" xfId="12076" xr:uid="{00000000-0005-0000-0000-00009E800000}"/>
    <cellStyle name="Normal GHG whole table 3 2 2 14" xfId="35315" xr:uid="{00000000-0005-0000-0000-00009F800000}"/>
    <cellStyle name="Normal GHG whole table 3 2 2 2" xfId="2983" xr:uid="{00000000-0005-0000-0000-0000A0800000}"/>
    <cellStyle name="Normal GHG whole table 3 2 2 2 10" xfId="28492" xr:uid="{00000000-0005-0000-0000-0000A1800000}"/>
    <cellStyle name="Normal GHG whole table 3 2 2 2 11" xfId="32315" xr:uid="{00000000-0005-0000-0000-0000A2800000}"/>
    <cellStyle name="Normal GHG whole table 3 2 2 2 12" xfId="36222" xr:uid="{00000000-0005-0000-0000-0000A3800000}"/>
    <cellStyle name="Normal GHG whole table 3 2 2 2 13" xfId="40012" xr:uid="{00000000-0005-0000-0000-0000A4800000}"/>
    <cellStyle name="Normal GHG whole table 3 2 2 2 2" xfId="5284" xr:uid="{00000000-0005-0000-0000-0000A5800000}"/>
    <cellStyle name="Normal GHG whole table 3 2 2 2 2 10" xfId="42268" xr:uid="{00000000-0005-0000-0000-0000A6800000}"/>
    <cellStyle name="Normal GHG whole table 3 2 2 2 2 2" xfId="10812" xr:uid="{00000000-0005-0000-0000-0000A7800000}"/>
    <cellStyle name="Normal GHG whole table 3 2 2 2 2 3" xfId="14719" xr:uid="{00000000-0005-0000-0000-0000A8800000}"/>
    <cellStyle name="Normal GHG whole table 3 2 2 2 2 4" xfId="18811" xr:uid="{00000000-0005-0000-0000-0000A9800000}"/>
    <cellStyle name="Normal GHG whole table 3 2 2 2 2 5" xfId="22741" xr:uid="{00000000-0005-0000-0000-0000AA800000}"/>
    <cellStyle name="Normal GHG whole table 3 2 2 2 2 6" xfId="26767" xr:uid="{00000000-0005-0000-0000-0000AB800000}"/>
    <cellStyle name="Normal GHG whole table 3 2 2 2 2 7" xfId="30756" xr:uid="{00000000-0005-0000-0000-0000AC800000}"/>
    <cellStyle name="Normal GHG whole table 3 2 2 2 2 8" xfId="34587" xr:uid="{00000000-0005-0000-0000-0000AD800000}"/>
    <cellStyle name="Normal GHG whole table 3 2 2 2 2 9" xfId="38478" xr:uid="{00000000-0005-0000-0000-0000AE800000}"/>
    <cellStyle name="Normal GHG whole table 3 2 2 2 3" xfId="4656" xr:uid="{00000000-0005-0000-0000-0000AF800000}"/>
    <cellStyle name="Normal GHG whole table 3 2 2 2 3 10" xfId="41640" xr:uid="{00000000-0005-0000-0000-0000B0800000}"/>
    <cellStyle name="Normal GHG whole table 3 2 2 2 3 2" xfId="10184" xr:uid="{00000000-0005-0000-0000-0000B1800000}"/>
    <cellStyle name="Normal GHG whole table 3 2 2 2 3 3" xfId="14091" xr:uid="{00000000-0005-0000-0000-0000B2800000}"/>
    <cellStyle name="Normal GHG whole table 3 2 2 2 3 4" xfId="18183" xr:uid="{00000000-0005-0000-0000-0000B3800000}"/>
    <cellStyle name="Normal GHG whole table 3 2 2 2 3 5" xfId="22113" xr:uid="{00000000-0005-0000-0000-0000B4800000}"/>
    <cellStyle name="Normal GHG whole table 3 2 2 2 3 6" xfId="26139" xr:uid="{00000000-0005-0000-0000-0000B5800000}"/>
    <cellStyle name="Normal GHG whole table 3 2 2 2 3 7" xfId="30128" xr:uid="{00000000-0005-0000-0000-0000B6800000}"/>
    <cellStyle name="Normal GHG whole table 3 2 2 2 3 8" xfId="33959" xr:uid="{00000000-0005-0000-0000-0000B7800000}"/>
    <cellStyle name="Normal GHG whole table 3 2 2 2 3 9" xfId="37850" xr:uid="{00000000-0005-0000-0000-0000B8800000}"/>
    <cellStyle name="Normal GHG whole table 3 2 2 2 4" xfId="6365" xr:uid="{00000000-0005-0000-0000-0000B9800000}"/>
    <cellStyle name="Normal GHG whole table 3 2 2 2 4 10" xfId="43343" xr:uid="{00000000-0005-0000-0000-0000BA800000}"/>
    <cellStyle name="Normal GHG whole table 3 2 2 2 4 2" xfId="11894" xr:uid="{00000000-0005-0000-0000-0000BB800000}"/>
    <cellStyle name="Normal GHG whole table 3 2 2 2 4 3" xfId="15798" xr:uid="{00000000-0005-0000-0000-0000BC800000}"/>
    <cellStyle name="Normal GHG whole table 3 2 2 2 4 4" xfId="19892" xr:uid="{00000000-0005-0000-0000-0000BD800000}"/>
    <cellStyle name="Normal GHG whole table 3 2 2 2 4 5" xfId="23819" xr:uid="{00000000-0005-0000-0000-0000BE800000}"/>
    <cellStyle name="Normal GHG whole table 3 2 2 2 4 6" xfId="27846" xr:uid="{00000000-0005-0000-0000-0000BF800000}"/>
    <cellStyle name="Normal GHG whole table 3 2 2 2 4 7" xfId="31831" xr:uid="{00000000-0005-0000-0000-0000C0800000}"/>
    <cellStyle name="Normal GHG whole table 3 2 2 2 4 8" xfId="35664" xr:uid="{00000000-0005-0000-0000-0000C1800000}"/>
    <cellStyle name="Normal GHG whole table 3 2 2 2 4 9" xfId="39553" xr:uid="{00000000-0005-0000-0000-0000C2800000}"/>
    <cellStyle name="Normal GHG whole table 3 2 2 2 5" xfId="8518" xr:uid="{00000000-0005-0000-0000-0000C3800000}"/>
    <cellStyle name="Normal GHG whole table 3 2 2 2 6" xfId="12434" xr:uid="{00000000-0005-0000-0000-0000C4800000}"/>
    <cellStyle name="Normal GHG whole table 3 2 2 2 7" xfId="16527" xr:uid="{00000000-0005-0000-0000-0000C5800000}"/>
    <cellStyle name="Normal GHG whole table 3 2 2 2 8" xfId="20470" xr:uid="{00000000-0005-0000-0000-0000C6800000}"/>
    <cellStyle name="Normal GHG whole table 3 2 2 2 9" xfId="24488" xr:uid="{00000000-0005-0000-0000-0000C7800000}"/>
    <cellStyle name="Normal GHG whole table 3 2 2 3" xfId="3264" xr:uid="{00000000-0005-0000-0000-0000C8800000}"/>
    <cellStyle name="Normal GHG whole table 3 2 2 3 10" xfId="32596" xr:uid="{00000000-0005-0000-0000-0000C9800000}"/>
    <cellStyle name="Normal GHG whole table 3 2 2 3 11" xfId="36503" xr:uid="{00000000-0005-0000-0000-0000CA800000}"/>
    <cellStyle name="Normal GHG whole table 3 2 2 3 12" xfId="40293" xr:uid="{00000000-0005-0000-0000-0000CB800000}"/>
    <cellStyle name="Normal GHG whole table 3 2 2 3 2" xfId="5565" xr:uid="{00000000-0005-0000-0000-0000CC800000}"/>
    <cellStyle name="Normal GHG whole table 3 2 2 3 2 10" xfId="42549" xr:uid="{00000000-0005-0000-0000-0000CD800000}"/>
    <cellStyle name="Normal GHG whole table 3 2 2 3 2 2" xfId="11093" xr:uid="{00000000-0005-0000-0000-0000CE800000}"/>
    <cellStyle name="Normal GHG whole table 3 2 2 3 2 3" xfId="15000" xr:uid="{00000000-0005-0000-0000-0000CF800000}"/>
    <cellStyle name="Normal GHG whole table 3 2 2 3 2 4" xfId="19092" xr:uid="{00000000-0005-0000-0000-0000D0800000}"/>
    <cellStyle name="Normal GHG whole table 3 2 2 3 2 5" xfId="23022" xr:uid="{00000000-0005-0000-0000-0000D1800000}"/>
    <cellStyle name="Normal GHG whole table 3 2 2 3 2 6" xfId="27048" xr:uid="{00000000-0005-0000-0000-0000D2800000}"/>
    <cellStyle name="Normal GHG whole table 3 2 2 3 2 7" xfId="31037" xr:uid="{00000000-0005-0000-0000-0000D3800000}"/>
    <cellStyle name="Normal GHG whole table 3 2 2 3 2 8" xfId="34868" xr:uid="{00000000-0005-0000-0000-0000D4800000}"/>
    <cellStyle name="Normal GHG whole table 3 2 2 3 2 9" xfId="38759" xr:uid="{00000000-0005-0000-0000-0000D5800000}"/>
    <cellStyle name="Normal GHG whole table 3 2 2 3 3" xfId="4937" xr:uid="{00000000-0005-0000-0000-0000D6800000}"/>
    <cellStyle name="Normal GHG whole table 3 2 2 3 3 10" xfId="41921" xr:uid="{00000000-0005-0000-0000-0000D7800000}"/>
    <cellStyle name="Normal GHG whole table 3 2 2 3 3 2" xfId="10465" xr:uid="{00000000-0005-0000-0000-0000D8800000}"/>
    <cellStyle name="Normal GHG whole table 3 2 2 3 3 3" xfId="14372" xr:uid="{00000000-0005-0000-0000-0000D9800000}"/>
    <cellStyle name="Normal GHG whole table 3 2 2 3 3 4" xfId="18464" xr:uid="{00000000-0005-0000-0000-0000DA800000}"/>
    <cellStyle name="Normal GHG whole table 3 2 2 3 3 5" xfId="22394" xr:uid="{00000000-0005-0000-0000-0000DB800000}"/>
    <cellStyle name="Normal GHG whole table 3 2 2 3 3 6" xfId="26420" xr:uid="{00000000-0005-0000-0000-0000DC800000}"/>
    <cellStyle name="Normal GHG whole table 3 2 2 3 3 7" xfId="30409" xr:uid="{00000000-0005-0000-0000-0000DD800000}"/>
    <cellStyle name="Normal GHG whole table 3 2 2 3 3 8" xfId="34240" xr:uid="{00000000-0005-0000-0000-0000DE800000}"/>
    <cellStyle name="Normal GHG whole table 3 2 2 3 3 9" xfId="38131" xr:uid="{00000000-0005-0000-0000-0000DF800000}"/>
    <cellStyle name="Normal GHG whole table 3 2 2 3 4" xfId="8799" xr:uid="{00000000-0005-0000-0000-0000E0800000}"/>
    <cellStyle name="Normal GHG whole table 3 2 2 3 5" xfId="12715" xr:uid="{00000000-0005-0000-0000-0000E1800000}"/>
    <cellStyle name="Normal GHG whole table 3 2 2 3 6" xfId="16808" xr:uid="{00000000-0005-0000-0000-0000E2800000}"/>
    <cellStyle name="Normal GHG whole table 3 2 2 3 7" xfId="20751" xr:uid="{00000000-0005-0000-0000-0000E3800000}"/>
    <cellStyle name="Normal GHG whole table 3 2 2 3 8" xfId="24769" xr:uid="{00000000-0005-0000-0000-0000E4800000}"/>
    <cellStyle name="Normal GHG whole table 3 2 2 3 9" xfId="28773" xr:uid="{00000000-0005-0000-0000-0000E5800000}"/>
    <cellStyle name="Normal GHG whole table 3 2 2 4" xfId="3928" xr:uid="{00000000-0005-0000-0000-0000E6800000}"/>
    <cellStyle name="Normal GHG whole table 3 2 2 4 10" xfId="40912" xr:uid="{00000000-0005-0000-0000-0000E7800000}"/>
    <cellStyle name="Normal GHG whole table 3 2 2 4 2" xfId="9456" xr:uid="{00000000-0005-0000-0000-0000E8800000}"/>
    <cellStyle name="Normal GHG whole table 3 2 2 4 3" xfId="13363" xr:uid="{00000000-0005-0000-0000-0000E9800000}"/>
    <cellStyle name="Normal GHG whole table 3 2 2 4 4" xfId="17455" xr:uid="{00000000-0005-0000-0000-0000EA800000}"/>
    <cellStyle name="Normal GHG whole table 3 2 2 4 5" xfId="21385" xr:uid="{00000000-0005-0000-0000-0000EB800000}"/>
    <cellStyle name="Normal GHG whole table 3 2 2 4 6" xfId="25411" xr:uid="{00000000-0005-0000-0000-0000EC800000}"/>
    <cellStyle name="Normal GHG whole table 3 2 2 4 7" xfId="29400" xr:uid="{00000000-0005-0000-0000-0000ED800000}"/>
    <cellStyle name="Normal GHG whole table 3 2 2 4 8" xfId="33231" xr:uid="{00000000-0005-0000-0000-0000EE800000}"/>
    <cellStyle name="Normal GHG whole table 3 2 2 4 9" xfId="37122" xr:uid="{00000000-0005-0000-0000-0000EF800000}"/>
    <cellStyle name="Normal GHG whole table 3 2 2 5" xfId="5911" xr:uid="{00000000-0005-0000-0000-0000F0800000}"/>
    <cellStyle name="Normal GHG whole table 3 2 2 5 10" xfId="42893" xr:uid="{00000000-0005-0000-0000-0000F1800000}"/>
    <cellStyle name="Normal GHG whole table 3 2 2 5 2" xfId="11439" xr:uid="{00000000-0005-0000-0000-0000F2800000}"/>
    <cellStyle name="Normal GHG whole table 3 2 2 5 3" xfId="15344" xr:uid="{00000000-0005-0000-0000-0000F3800000}"/>
    <cellStyle name="Normal GHG whole table 3 2 2 5 4" xfId="19438" xr:uid="{00000000-0005-0000-0000-0000F4800000}"/>
    <cellStyle name="Normal GHG whole table 3 2 2 5 5" xfId="23366" xr:uid="{00000000-0005-0000-0000-0000F5800000}"/>
    <cellStyle name="Normal GHG whole table 3 2 2 5 6" xfId="27392" xr:uid="{00000000-0005-0000-0000-0000F6800000}"/>
    <cellStyle name="Normal GHG whole table 3 2 2 5 7" xfId="31381" xr:uid="{00000000-0005-0000-0000-0000F7800000}"/>
    <cellStyle name="Normal GHG whole table 3 2 2 5 8" xfId="35212" xr:uid="{00000000-0005-0000-0000-0000F8800000}"/>
    <cellStyle name="Normal GHG whole table 3 2 2 5 9" xfId="39103" xr:uid="{00000000-0005-0000-0000-0000F9800000}"/>
    <cellStyle name="Normal GHG whole table 3 2 2 6" xfId="7105" xr:uid="{00000000-0005-0000-0000-0000FA800000}"/>
    <cellStyle name="Normal GHG whole table 3 2 2 7" xfId="7540" xr:uid="{00000000-0005-0000-0000-0000FB800000}"/>
    <cellStyle name="Normal GHG whole table 3 2 2 8" xfId="6983" xr:uid="{00000000-0005-0000-0000-0000FC800000}"/>
    <cellStyle name="Normal GHG whole table 3 2 2 9" xfId="7747" xr:uid="{00000000-0005-0000-0000-0000FD800000}"/>
    <cellStyle name="Normal GHG whole table 3 2 3" xfId="2982" xr:uid="{00000000-0005-0000-0000-0000FE800000}"/>
    <cellStyle name="Normal GHG whole table 3 2 3 10" xfId="28491" xr:uid="{00000000-0005-0000-0000-0000FF800000}"/>
    <cellStyle name="Normal GHG whole table 3 2 3 11" xfId="32314" xr:uid="{00000000-0005-0000-0000-000000810000}"/>
    <cellStyle name="Normal GHG whole table 3 2 3 12" xfId="36221" xr:uid="{00000000-0005-0000-0000-000001810000}"/>
    <cellStyle name="Normal GHG whole table 3 2 3 13" xfId="40011" xr:uid="{00000000-0005-0000-0000-000002810000}"/>
    <cellStyle name="Normal GHG whole table 3 2 3 2" xfId="5283" xr:uid="{00000000-0005-0000-0000-000003810000}"/>
    <cellStyle name="Normal GHG whole table 3 2 3 2 10" xfId="42267" xr:uid="{00000000-0005-0000-0000-000004810000}"/>
    <cellStyle name="Normal GHG whole table 3 2 3 2 2" xfId="10811" xr:uid="{00000000-0005-0000-0000-000005810000}"/>
    <cellStyle name="Normal GHG whole table 3 2 3 2 3" xfId="14718" xr:uid="{00000000-0005-0000-0000-000006810000}"/>
    <cellStyle name="Normal GHG whole table 3 2 3 2 4" xfId="18810" xr:uid="{00000000-0005-0000-0000-000007810000}"/>
    <cellStyle name="Normal GHG whole table 3 2 3 2 5" xfId="22740" xr:uid="{00000000-0005-0000-0000-000008810000}"/>
    <cellStyle name="Normal GHG whole table 3 2 3 2 6" xfId="26766" xr:uid="{00000000-0005-0000-0000-000009810000}"/>
    <cellStyle name="Normal GHG whole table 3 2 3 2 7" xfId="30755" xr:uid="{00000000-0005-0000-0000-00000A810000}"/>
    <cellStyle name="Normal GHG whole table 3 2 3 2 8" xfId="34586" xr:uid="{00000000-0005-0000-0000-00000B810000}"/>
    <cellStyle name="Normal GHG whole table 3 2 3 2 9" xfId="38477" xr:uid="{00000000-0005-0000-0000-00000C810000}"/>
    <cellStyle name="Normal GHG whole table 3 2 3 3" xfId="4655" xr:uid="{00000000-0005-0000-0000-00000D810000}"/>
    <cellStyle name="Normal GHG whole table 3 2 3 3 10" xfId="41639" xr:uid="{00000000-0005-0000-0000-00000E810000}"/>
    <cellStyle name="Normal GHG whole table 3 2 3 3 2" xfId="10183" xr:uid="{00000000-0005-0000-0000-00000F810000}"/>
    <cellStyle name="Normal GHG whole table 3 2 3 3 3" xfId="14090" xr:uid="{00000000-0005-0000-0000-000010810000}"/>
    <cellStyle name="Normal GHG whole table 3 2 3 3 4" xfId="18182" xr:uid="{00000000-0005-0000-0000-000011810000}"/>
    <cellStyle name="Normal GHG whole table 3 2 3 3 5" xfId="22112" xr:uid="{00000000-0005-0000-0000-000012810000}"/>
    <cellStyle name="Normal GHG whole table 3 2 3 3 6" xfId="26138" xr:uid="{00000000-0005-0000-0000-000013810000}"/>
    <cellStyle name="Normal GHG whole table 3 2 3 3 7" xfId="30127" xr:uid="{00000000-0005-0000-0000-000014810000}"/>
    <cellStyle name="Normal GHG whole table 3 2 3 3 8" xfId="33958" xr:uid="{00000000-0005-0000-0000-000015810000}"/>
    <cellStyle name="Normal GHG whole table 3 2 3 3 9" xfId="37849" xr:uid="{00000000-0005-0000-0000-000016810000}"/>
    <cellStyle name="Normal GHG whole table 3 2 3 4" xfId="6364" xr:uid="{00000000-0005-0000-0000-000017810000}"/>
    <cellStyle name="Normal GHG whole table 3 2 3 4 10" xfId="43342" xr:uid="{00000000-0005-0000-0000-000018810000}"/>
    <cellStyle name="Normal GHG whole table 3 2 3 4 2" xfId="11893" xr:uid="{00000000-0005-0000-0000-000019810000}"/>
    <cellStyle name="Normal GHG whole table 3 2 3 4 3" xfId="15797" xr:uid="{00000000-0005-0000-0000-00001A810000}"/>
    <cellStyle name="Normal GHG whole table 3 2 3 4 4" xfId="19891" xr:uid="{00000000-0005-0000-0000-00001B810000}"/>
    <cellStyle name="Normal GHG whole table 3 2 3 4 5" xfId="23818" xr:uid="{00000000-0005-0000-0000-00001C810000}"/>
    <cellStyle name="Normal GHG whole table 3 2 3 4 6" xfId="27845" xr:uid="{00000000-0005-0000-0000-00001D810000}"/>
    <cellStyle name="Normal GHG whole table 3 2 3 4 7" xfId="31830" xr:uid="{00000000-0005-0000-0000-00001E810000}"/>
    <cellStyle name="Normal GHG whole table 3 2 3 4 8" xfId="35663" xr:uid="{00000000-0005-0000-0000-00001F810000}"/>
    <cellStyle name="Normal GHG whole table 3 2 3 4 9" xfId="39552" xr:uid="{00000000-0005-0000-0000-000020810000}"/>
    <cellStyle name="Normal GHG whole table 3 2 3 5" xfId="8517" xr:uid="{00000000-0005-0000-0000-000021810000}"/>
    <cellStyle name="Normal GHG whole table 3 2 3 6" xfId="12433" xr:uid="{00000000-0005-0000-0000-000022810000}"/>
    <cellStyle name="Normal GHG whole table 3 2 3 7" xfId="16526" xr:uid="{00000000-0005-0000-0000-000023810000}"/>
    <cellStyle name="Normal GHG whole table 3 2 3 8" xfId="20469" xr:uid="{00000000-0005-0000-0000-000024810000}"/>
    <cellStyle name="Normal GHG whole table 3 2 3 9" xfId="24487" xr:uid="{00000000-0005-0000-0000-000025810000}"/>
    <cellStyle name="Normal GHG whole table 3 2 4" xfId="3263" xr:uid="{00000000-0005-0000-0000-000026810000}"/>
    <cellStyle name="Normal GHG whole table 3 2 4 10" xfId="32595" xr:uid="{00000000-0005-0000-0000-000027810000}"/>
    <cellStyle name="Normal GHG whole table 3 2 4 11" xfId="36502" xr:uid="{00000000-0005-0000-0000-000028810000}"/>
    <cellStyle name="Normal GHG whole table 3 2 4 12" xfId="40292" xr:uid="{00000000-0005-0000-0000-000029810000}"/>
    <cellStyle name="Normal GHG whole table 3 2 4 2" xfId="5564" xr:uid="{00000000-0005-0000-0000-00002A810000}"/>
    <cellStyle name="Normal GHG whole table 3 2 4 2 10" xfId="42548" xr:uid="{00000000-0005-0000-0000-00002B810000}"/>
    <cellStyle name="Normal GHG whole table 3 2 4 2 2" xfId="11092" xr:uid="{00000000-0005-0000-0000-00002C810000}"/>
    <cellStyle name="Normal GHG whole table 3 2 4 2 3" xfId="14999" xr:uid="{00000000-0005-0000-0000-00002D810000}"/>
    <cellStyle name="Normal GHG whole table 3 2 4 2 4" xfId="19091" xr:uid="{00000000-0005-0000-0000-00002E810000}"/>
    <cellStyle name="Normal GHG whole table 3 2 4 2 5" xfId="23021" xr:uid="{00000000-0005-0000-0000-00002F810000}"/>
    <cellStyle name="Normal GHG whole table 3 2 4 2 6" xfId="27047" xr:uid="{00000000-0005-0000-0000-000030810000}"/>
    <cellStyle name="Normal GHG whole table 3 2 4 2 7" xfId="31036" xr:uid="{00000000-0005-0000-0000-000031810000}"/>
    <cellStyle name="Normal GHG whole table 3 2 4 2 8" xfId="34867" xr:uid="{00000000-0005-0000-0000-000032810000}"/>
    <cellStyle name="Normal GHG whole table 3 2 4 2 9" xfId="38758" xr:uid="{00000000-0005-0000-0000-000033810000}"/>
    <cellStyle name="Normal GHG whole table 3 2 4 3" xfId="4936" xr:uid="{00000000-0005-0000-0000-000034810000}"/>
    <cellStyle name="Normal GHG whole table 3 2 4 3 10" xfId="41920" xr:uid="{00000000-0005-0000-0000-000035810000}"/>
    <cellStyle name="Normal GHG whole table 3 2 4 3 2" xfId="10464" xr:uid="{00000000-0005-0000-0000-000036810000}"/>
    <cellStyle name="Normal GHG whole table 3 2 4 3 3" xfId="14371" xr:uid="{00000000-0005-0000-0000-000037810000}"/>
    <cellStyle name="Normal GHG whole table 3 2 4 3 4" xfId="18463" xr:uid="{00000000-0005-0000-0000-000038810000}"/>
    <cellStyle name="Normal GHG whole table 3 2 4 3 5" xfId="22393" xr:uid="{00000000-0005-0000-0000-000039810000}"/>
    <cellStyle name="Normal GHG whole table 3 2 4 3 6" xfId="26419" xr:uid="{00000000-0005-0000-0000-00003A810000}"/>
    <cellStyle name="Normal GHG whole table 3 2 4 3 7" xfId="30408" xr:uid="{00000000-0005-0000-0000-00003B810000}"/>
    <cellStyle name="Normal GHG whole table 3 2 4 3 8" xfId="34239" xr:uid="{00000000-0005-0000-0000-00003C810000}"/>
    <cellStyle name="Normal GHG whole table 3 2 4 3 9" xfId="38130" xr:uid="{00000000-0005-0000-0000-00003D810000}"/>
    <cellStyle name="Normal GHG whole table 3 2 4 4" xfId="8798" xr:uid="{00000000-0005-0000-0000-00003E810000}"/>
    <cellStyle name="Normal GHG whole table 3 2 4 5" xfId="12714" xr:uid="{00000000-0005-0000-0000-00003F810000}"/>
    <cellStyle name="Normal GHG whole table 3 2 4 6" xfId="16807" xr:uid="{00000000-0005-0000-0000-000040810000}"/>
    <cellStyle name="Normal GHG whole table 3 2 4 7" xfId="20750" xr:uid="{00000000-0005-0000-0000-000041810000}"/>
    <cellStyle name="Normal GHG whole table 3 2 4 8" xfId="24768" xr:uid="{00000000-0005-0000-0000-000042810000}"/>
    <cellStyle name="Normal GHG whole table 3 2 4 9" xfId="28772" xr:uid="{00000000-0005-0000-0000-000043810000}"/>
    <cellStyle name="Normal GHG whole table 3 2 5" xfId="3927" xr:uid="{00000000-0005-0000-0000-000044810000}"/>
    <cellStyle name="Normal GHG whole table 3 2 5 10" xfId="40911" xr:uid="{00000000-0005-0000-0000-000045810000}"/>
    <cellStyle name="Normal GHG whole table 3 2 5 2" xfId="9455" xr:uid="{00000000-0005-0000-0000-000046810000}"/>
    <cellStyle name="Normal GHG whole table 3 2 5 3" xfId="13362" xr:uid="{00000000-0005-0000-0000-000047810000}"/>
    <cellStyle name="Normal GHG whole table 3 2 5 4" xfId="17454" xr:uid="{00000000-0005-0000-0000-000048810000}"/>
    <cellStyle name="Normal GHG whole table 3 2 5 5" xfId="21384" xr:uid="{00000000-0005-0000-0000-000049810000}"/>
    <cellStyle name="Normal GHG whole table 3 2 5 6" xfId="25410" xr:uid="{00000000-0005-0000-0000-00004A810000}"/>
    <cellStyle name="Normal GHG whole table 3 2 5 7" xfId="29399" xr:uid="{00000000-0005-0000-0000-00004B810000}"/>
    <cellStyle name="Normal GHG whole table 3 2 5 8" xfId="33230" xr:uid="{00000000-0005-0000-0000-00004C810000}"/>
    <cellStyle name="Normal GHG whole table 3 2 5 9" xfId="37121" xr:uid="{00000000-0005-0000-0000-00004D810000}"/>
    <cellStyle name="Normal GHG whole table 3 2 6" xfId="5910" xr:uid="{00000000-0005-0000-0000-00004E810000}"/>
    <cellStyle name="Normal GHG whole table 3 2 6 10" xfId="42892" xr:uid="{00000000-0005-0000-0000-00004F810000}"/>
    <cellStyle name="Normal GHG whole table 3 2 6 2" xfId="11438" xr:uid="{00000000-0005-0000-0000-000050810000}"/>
    <cellStyle name="Normal GHG whole table 3 2 6 3" xfId="15343" xr:uid="{00000000-0005-0000-0000-000051810000}"/>
    <cellStyle name="Normal GHG whole table 3 2 6 4" xfId="19437" xr:uid="{00000000-0005-0000-0000-000052810000}"/>
    <cellStyle name="Normal GHG whole table 3 2 6 5" xfId="23365" xr:uid="{00000000-0005-0000-0000-000053810000}"/>
    <cellStyle name="Normal GHG whole table 3 2 6 6" xfId="27391" xr:uid="{00000000-0005-0000-0000-000054810000}"/>
    <cellStyle name="Normal GHG whole table 3 2 6 7" xfId="31380" xr:uid="{00000000-0005-0000-0000-000055810000}"/>
    <cellStyle name="Normal GHG whole table 3 2 6 8" xfId="35211" xr:uid="{00000000-0005-0000-0000-000056810000}"/>
    <cellStyle name="Normal GHG whole table 3 2 6 9" xfId="39102" xr:uid="{00000000-0005-0000-0000-000057810000}"/>
    <cellStyle name="Normal GHG whole table 3 2 7" xfId="7104" xr:uid="{00000000-0005-0000-0000-000058810000}"/>
    <cellStyle name="Normal GHG whole table 3 2 8" xfId="7541" xr:uid="{00000000-0005-0000-0000-000059810000}"/>
    <cellStyle name="Normal GHG whole table 3 2 9" xfId="6982" xr:uid="{00000000-0005-0000-0000-00005A810000}"/>
    <cellStyle name="Normal GHG whole table 3 3" xfId="731" xr:uid="{00000000-0005-0000-0000-00005B810000}"/>
    <cellStyle name="Normal GHG whole table 3 3 10" xfId="7746" xr:uid="{00000000-0005-0000-0000-00005C810000}"/>
    <cellStyle name="Normal GHG whole table 3 3 11" xfId="17074" xr:uid="{00000000-0005-0000-0000-00005D810000}"/>
    <cellStyle name="Normal GHG whole table 3 3 12" xfId="20115" xr:uid="{00000000-0005-0000-0000-00005E810000}"/>
    <cellStyle name="Normal GHG whole table 3 3 13" xfId="6755" xr:uid="{00000000-0005-0000-0000-00005F810000}"/>
    <cellStyle name="Normal GHG whole table 3 3 14" xfId="29039" xr:uid="{00000000-0005-0000-0000-000060810000}"/>
    <cellStyle name="Normal GHG whole table 3 3 15" xfId="32863" xr:uid="{00000000-0005-0000-0000-000061810000}"/>
    <cellStyle name="Normal GHG whole table 3 3 2" xfId="732" xr:uid="{00000000-0005-0000-0000-000062810000}"/>
    <cellStyle name="Normal GHG whole table 3 3 2 10" xfId="17107" xr:uid="{00000000-0005-0000-0000-000063810000}"/>
    <cellStyle name="Normal GHG whole table 3 3 2 11" xfId="8106" xr:uid="{00000000-0005-0000-0000-000064810000}"/>
    <cellStyle name="Normal GHG whole table 3 3 2 12" xfId="24132" xr:uid="{00000000-0005-0000-0000-000065810000}"/>
    <cellStyle name="Normal GHG whole table 3 3 2 13" xfId="29052" xr:uid="{00000000-0005-0000-0000-000066810000}"/>
    <cellStyle name="Normal GHG whole table 3 3 2 14" xfId="35309" xr:uid="{00000000-0005-0000-0000-000067810000}"/>
    <cellStyle name="Normal GHG whole table 3 3 2 2" xfId="2985" xr:uid="{00000000-0005-0000-0000-000068810000}"/>
    <cellStyle name="Normal GHG whole table 3 3 2 2 10" xfId="28494" xr:uid="{00000000-0005-0000-0000-000069810000}"/>
    <cellStyle name="Normal GHG whole table 3 3 2 2 11" xfId="32317" xr:uid="{00000000-0005-0000-0000-00006A810000}"/>
    <cellStyle name="Normal GHG whole table 3 3 2 2 12" xfId="36224" xr:uid="{00000000-0005-0000-0000-00006B810000}"/>
    <cellStyle name="Normal GHG whole table 3 3 2 2 13" xfId="40014" xr:uid="{00000000-0005-0000-0000-00006C810000}"/>
    <cellStyle name="Normal GHG whole table 3 3 2 2 2" xfId="5286" xr:uid="{00000000-0005-0000-0000-00006D810000}"/>
    <cellStyle name="Normal GHG whole table 3 3 2 2 2 10" xfId="42270" xr:uid="{00000000-0005-0000-0000-00006E810000}"/>
    <cellStyle name="Normal GHG whole table 3 3 2 2 2 2" xfId="10814" xr:uid="{00000000-0005-0000-0000-00006F810000}"/>
    <cellStyle name="Normal GHG whole table 3 3 2 2 2 3" xfId="14721" xr:uid="{00000000-0005-0000-0000-000070810000}"/>
    <cellStyle name="Normal GHG whole table 3 3 2 2 2 4" xfId="18813" xr:uid="{00000000-0005-0000-0000-000071810000}"/>
    <cellStyle name="Normal GHG whole table 3 3 2 2 2 5" xfId="22743" xr:uid="{00000000-0005-0000-0000-000072810000}"/>
    <cellStyle name="Normal GHG whole table 3 3 2 2 2 6" xfId="26769" xr:uid="{00000000-0005-0000-0000-000073810000}"/>
    <cellStyle name="Normal GHG whole table 3 3 2 2 2 7" xfId="30758" xr:uid="{00000000-0005-0000-0000-000074810000}"/>
    <cellStyle name="Normal GHG whole table 3 3 2 2 2 8" xfId="34589" xr:uid="{00000000-0005-0000-0000-000075810000}"/>
    <cellStyle name="Normal GHG whole table 3 3 2 2 2 9" xfId="38480" xr:uid="{00000000-0005-0000-0000-000076810000}"/>
    <cellStyle name="Normal GHG whole table 3 3 2 2 3" xfId="4658" xr:uid="{00000000-0005-0000-0000-000077810000}"/>
    <cellStyle name="Normal GHG whole table 3 3 2 2 3 10" xfId="41642" xr:uid="{00000000-0005-0000-0000-000078810000}"/>
    <cellStyle name="Normal GHG whole table 3 3 2 2 3 2" xfId="10186" xr:uid="{00000000-0005-0000-0000-000079810000}"/>
    <cellStyle name="Normal GHG whole table 3 3 2 2 3 3" xfId="14093" xr:uid="{00000000-0005-0000-0000-00007A810000}"/>
    <cellStyle name="Normal GHG whole table 3 3 2 2 3 4" xfId="18185" xr:uid="{00000000-0005-0000-0000-00007B810000}"/>
    <cellStyle name="Normal GHG whole table 3 3 2 2 3 5" xfId="22115" xr:uid="{00000000-0005-0000-0000-00007C810000}"/>
    <cellStyle name="Normal GHG whole table 3 3 2 2 3 6" xfId="26141" xr:uid="{00000000-0005-0000-0000-00007D810000}"/>
    <cellStyle name="Normal GHG whole table 3 3 2 2 3 7" xfId="30130" xr:uid="{00000000-0005-0000-0000-00007E810000}"/>
    <cellStyle name="Normal GHG whole table 3 3 2 2 3 8" xfId="33961" xr:uid="{00000000-0005-0000-0000-00007F810000}"/>
    <cellStyle name="Normal GHG whole table 3 3 2 2 3 9" xfId="37852" xr:uid="{00000000-0005-0000-0000-000080810000}"/>
    <cellStyle name="Normal GHG whole table 3 3 2 2 4" xfId="6367" xr:uid="{00000000-0005-0000-0000-000081810000}"/>
    <cellStyle name="Normal GHG whole table 3 3 2 2 4 10" xfId="43345" xr:uid="{00000000-0005-0000-0000-000082810000}"/>
    <cellStyle name="Normal GHG whole table 3 3 2 2 4 2" xfId="11896" xr:uid="{00000000-0005-0000-0000-000083810000}"/>
    <cellStyle name="Normal GHG whole table 3 3 2 2 4 3" xfId="15800" xr:uid="{00000000-0005-0000-0000-000084810000}"/>
    <cellStyle name="Normal GHG whole table 3 3 2 2 4 4" xfId="19894" xr:uid="{00000000-0005-0000-0000-000085810000}"/>
    <cellStyle name="Normal GHG whole table 3 3 2 2 4 5" xfId="23821" xr:uid="{00000000-0005-0000-0000-000086810000}"/>
    <cellStyle name="Normal GHG whole table 3 3 2 2 4 6" xfId="27848" xr:uid="{00000000-0005-0000-0000-000087810000}"/>
    <cellStyle name="Normal GHG whole table 3 3 2 2 4 7" xfId="31833" xr:uid="{00000000-0005-0000-0000-000088810000}"/>
    <cellStyle name="Normal GHG whole table 3 3 2 2 4 8" xfId="35666" xr:uid="{00000000-0005-0000-0000-000089810000}"/>
    <cellStyle name="Normal GHG whole table 3 3 2 2 4 9" xfId="39555" xr:uid="{00000000-0005-0000-0000-00008A810000}"/>
    <cellStyle name="Normal GHG whole table 3 3 2 2 5" xfId="8520" xr:uid="{00000000-0005-0000-0000-00008B810000}"/>
    <cellStyle name="Normal GHG whole table 3 3 2 2 6" xfId="12436" xr:uid="{00000000-0005-0000-0000-00008C810000}"/>
    <cellStyle name="Normal GHG whole table 3 3 2 2 7" xfId="16529" xr:uid="{00000000-0005-0000-0000-00008D810000}"/>
    <cellStyle name="Normal GHG whole table 3 3 2 2 8" xfId="20472" xr:uid="{00000000-0005-0000-0000-00008E810000}"/>
    <cellStyle name="Normal GHG whole table 3 3 2 2 9" xfId="24490" xr:uid="{00000000-0005-0000-0000-00008F810000}"/>
    <cellStyle name="Normal GHG whole table 3 3 2 3" xfId="3266" xr:uid="{00000000-0005-0000-0000-000090810000}"/>
    <cellStyle name="Normal GHG whole table 3 3 2 3 10" xfId="32598" xr:uid="{00000000-0005-0000-0000-000091810000}"/>
    <cellStyle name="Normal GHG whole table 3 3 2 3 11" xfId="36505" xr:uid="{00000000-0005-0000-0000-000092810000}"/>
    <cellStyle name="Normal GHG whole table 3 3 2 3 12" xfId="40295" xr:uid="{00000000-0005-0000-0000-000093810000}"/>
    <cellStyle name="Normal GHG whole table 3 3 2 3 2" xfId="5567" xr:uid="{00000000-0005-0000-0000-000094810000}"/>
    <cellStyle name="Normal GHG whole table 3 3 2 3 2 10" xfId="42551" xr:uid="{00000000-0005-0000-0000-000095810000}"/>
    <cellStyle name="Normal GHG whole table 3 3 2 3 2 2" xfId="11095" xr:uid="{00000000-0005-0000-0000-000096810000}"/>
    <cellStyle name="Normal GHG whole table 3 3 2 3 2 3" xfId="15002" xr:uid="{00000000-0005-0000-0000-000097810000}"/>
    <cellStyle name="Normal GHG whole table 3 3 2 3 2 4" xfId="19094" xr:uid="{00000000-0005-0000-0000-000098810000}"/>
    <cellStyle name="Normal GHG whole table 3 3 2 3 2 5" xfId="23024" xr:uid="{00000000-0005-0000-0000-000099810000}"/>
    <cellStyle name="Normal GHG whole table 3 3 2 3 2 6" xfId="27050" xr:uid="{00000000-0005-0000-0000-00009A810000}"/>
    <cellStyle name="Normal GHG whole table 3 3 2 3 2 7" xfId="31039" xr:uid="{00000000-0005-0000-0000-00009B810000}"/>
    <cellStyle name="Normal GHG whole table 3 3 2 3 2 8" xfId="34870" xr:uid="{00000000-0005-0000-0000-00009C810000}"/>
    <cellStyle name="Normal GHG whole table 3 3 2 3 2 9" xfId="38761" xr:uid="{00000000-0005-0000-0000-00009D810000}"/>
    <cellStyle name="Normal GHG whole table 3 3 2 3 3" xfId="4939" xr:uid="{00000000-0005-0000-0000-00009E810000}"/>
    <cellStyle name="Normal GHG whole table 3 3 2 3 3 10" xfId="41923" xr:uid="{00000000-0005-0000-0000-00009F810000}"/>
    <cellStyle name="Normal GHG whole table 3 3 2 3 3 2" xfId="10467" xr:uid="{00000000-0005-0000-0000-0000A0810000}"/>
    <cellStyle name="Normal GHG whole table 3 3 2 3 3 3" xfId="14374" xr:uid="{00000000-0005-0000-0000-0000A1810000}"/>
    <cellStyle name="Normal GHG whole table 3 3 2 3 3 4" xfId="18466" xr:uid="{00000000-0005-0000-0000-0000A2810000}"/>
    <cellStyle name="Normal GHG whole table 3 3 2 3 3 5" xfId="22396" xr:uid="{00000000-0005-0000-0000-0000A3810000}"/>
    <cellStyle name="Normal GHG whole table 3 3 2 3 3 6" xfId="26422" xr:uid="{00000000-0005-0000-0000-0000A4810000}"/>
    <cellStyle name="Normal GHG whole table 3 3 2 3 3 7" xfId="30411" xr:uid="{00000000-0005-0000-0000-0000A5810000}"/>
    <cellStyle name="Normal GHG whole table 3 3 2 3 3 8" xfId="34242" xr:uid="{00000000-0005-0000-0000-0000A6810000}"/>
    <cellStyle name="Normal GHG whole table 3 3 2 3 3 9" xfId="38133" xr:uid="{00000000-0005-0000-0000-0000A7810000}"/>
    <cellStyle name="Normal GHG whole table 3 3 2 3 4" xfId="8801" xr:uid="{00000000-0005-0000-0000-0000A8810000}"/>
    <cellStyle name="Normal GHG whole table 3 3 2 3 5" xfId="12717" xr:uid="{00000000-0005-0000-0000-0000A9810000}"/>
    <cellStyle name="Normal GHG whole table 3 3 2 3 6" xfId="16810" xr:uid="{00000000-0005-0000-0000-0000AA810000}"/>
    <cellStyle name="Normal GHG whole table 3 3 2 3 7" xfId="20753" xr:uid="{00000000-0005-0000-0000-0000AB810000}"/>
    <cellStyle name="Normal GHG whole table 3 3 2 3 8" xfId="24771" xr:uid="{00000000-0005-0000-0000-0000AC810000}"/>
    <cellStyle name="Normal GHG whole table 3 3 2 3 9" xfId="28775" xr:uid="{00000000-0005-0000-0000-0000AD810000}"/>
    <cellStyle name="Normal GHG whole table 3 3 2 4" xfId="3930" xr:uid="{00000000-0005-0000-0000-0000AE810000}"/>
    <cellStyle name="Normal GHG whole table 3 3 2 4 10" xfId="40914" xr:uid="{00000000-0005-0000-0000-0000AF810000}"/>
    <cellStyle name="Normal GHG whole table 3 3 2 4 2" xfId="9458" xr:uid="{00000000-0005-0000-0000-0000B0810000}"/>
    <cellStyle name="Normal GHG whole table 3 3 2 4 3" xfId="13365" xr:uid="{00000000-0005-0000-0000-0000B1810000}"/>
    <cellStyle name="Normal GHG whole table 3 3 2 4 4" xfId="17457" xr:uid="{00000000-0005-0000-0000-0000B2810000}"/>
    <cellStyle name="Normal GHG whole table 3 3 2 4 5" xfId="21387" xr:uid="{00000000-0005-0000-0000-0000B3810000}"/>
    <cellStyle name="Normal GHG whole table 3 3 2 4 6" xfId="25413" xr:uid="{00000000-0005-0000-0000-0000B4810000}"/>
    <cellStyle name="Normal GHG whole table 3 3 2 4 7" xfId="29402" xr:uid="{00000000-0005-0000-0000-0000B5810000}"/>
    <cellStyle name="Normal GHG whole table 3 3 2 4 8" xfId="33233" xr:uid="{00000000-0005-0000-0000-0000B6810000}"/>
    <cellStyle name="Normal GHG whole table 3 3 2 4 9" xfId="37124" xr:uid="{00000000-0005-0000-0000-0000B7810000}"/>
    <cellStyle name="Normal GHG whole table 3 3 2 5" xfId="5913" xr:uid="{00000000-0005-0000-0000-0000B8810000}"/>
    <cellStyle name="Normal GHG whole table 3 3 2 5 10" xfId="42895" xr:uid="{00000000-0005-0000-0000-0000B9810000}"/>
    <cellStyle name="Normal GHG whole table 3 3 2 5 2" xfId="11441" xr:uid="{00000000-0005-0000-0000-0000BA810000}"/>
    <cellStyle name="Normal GHG whole table 3 3 2 5 3" xfId="15346" xr:uid="{00000000-0005-0000-0000-0000BB810000}"/>
    <cellStyle name="Normal GHG whole table 3 3 2 5 4" xfId="19440" xr:uid="{00000000-0005-0000-0000-0000BC810000}"/>
    <cellStyle name="Normal GHG whole table 3 3 2 5 5" xfId="23368" xr:uid="{00000000-0005-0000-0000-0000BD810000}"/>
    <cellStyle name="Normal GHG whole table 3 3 2 5 6" xfId="27394" xr:uid="{00000000-0005-0000-0000-0000BE810000}"/>
    <cellStyle name="Normal GHG whole table 3 3 2 5 7" xfId="31383" xr:uid="{00000000-0005-0000-0000-0000BF810000}"/>
    <cellStyle name="Normal GHG whole table 3 3 2 5 8" xfId="35214" xr:uid="{00000000-0005-0000-0000-0000C0810000}"/>
    <cellStyle name="Normal GHG whole table 3 3 2 5 9" xfId="39105" xr:uid="{00000000-0005-0000-0000-0000C1810000}"/>
    <cellStyle name="Normal GHG whole table 3 3 2 6" xfId="7107" xr:uid="{00000000-0005-0000-0000-0000C2810000}"/>
    <cellStyle name="Normal GHG whole table 3 3 2 7" xfId="7538" xr:uid="{00000000-0005-0000-0000-0000C3810000}"/>
    <cellStyle name="Normal GHG whole table 3 3 2 8" xfId="6985" xr:uid="{00000000-0005-0000-0000-0000C4810000}"/>
    <cellStyle name="Normal GHG whole table 3 3 2 9" xfId="12078" xr:uid="{00000000-0005-0000-0000-0000C5810000}"/>
    <cellStyle name="Normal GHG whole table 3 3 3" xfId="2984" xr:uid="{00000000-0005-0000-0000-0000C6810000}"/>
    <cellStyle name="Normal GHG whole table 3 3 3 10" xfId="28493" xr:uid="{00000000-0005-0000-0000-0000C7810000}"/>
    <cellStyle name="Normal GHG whole table 3 3 3 11" xfId="32316" xr:uid="{00000000-0005-0000-0000-0000C8810000}"/>
    <cellStyle name="Normal GHG whole table 3 3 3 12" xfId="36223" xr:uid="{00000000-0005-0000-0000-0000C9810000}"/>
    <cellStyle name="Normal GHG whole table 3 3 3 13" xfId="40013" xr:uid="{00000000-0005-0000-0000-0000CA810000}"/>
    <cellStyle name="Normal GHG whole table 3 3 3 2" xfId="5285" xr:uid="{00000000-0005-0000-0000-0000CB810000}"/>
    <cellStyle name="Normal GHG whole table 3 3 3 2 10" xfId="42269" xr:uid="{00000000-0005-0000-0000-0000CC810000}"/>
    <cellStyle name="Normal GHG whole table 3 3 3 2 2" xfId="10813" xr:uid="{00000000-0005-0000-0000-0000CD810000}"/>
    <cellStyle name="Normal GHG whole table 3 3 3 2 3" xfId="14720" xr:uid="{00000000-0005-0000-0000-0000CE810000}"/>
    <cellStyle name="Normal GHG whole table 3 3 3 2 4" xfId="18812" xr:uid="{00000000-0005-0000-0000-0000CF810000}"/>
    <cellStyle name="Normal GHG whole table 3 3 3 2 5" xfId="22742" xr:uid="{00000000-0005-0000-0000-0000D0810000}"/>
    <cellStyle name="Normal GHG whole table 3 3 3 2 6" xfId="26768" xr:uid="{00000000-0005-0000-0000-0000D1810000}"/>
    <cellStyle name="Normal GHG whole table 3 3 3 2 7" xfId="30757" xr:uid="{00000000-0005-0000-0000-0000D2810000}"/>
    <cellStyle name="Normal GHG whole table 3 3 3 2 8" xfId="34588" xr:uid="{00000000-0005-0000-0000-0000D3810000}"/>
    <cellStyle name="Normal GHG whole table 3 3 3 2 9" xfId="38479" xr:uid="{00000000-0005-0000-0000-0000D4810000}"/>
    <cellStyle name="Normal GHG whole table 3 3 3 3" xfId="4657" xr:uid="{00000000-0005-0000-0000-0000D5810000}"/>
    <cellStyle name="Normal GHG whole table 3 3 3 3 10" xfId="41641" xr:uid="{00000000-0005-0000-0000-0000D6810000}"/>
    <cellStyle name="Normal GHG whole table 3 3 3 3 2" xfId="10185" xr:uid="{00000000-0005-0000-0000-0000D7810000}"/>
    <cellStyle name="Normal GHG whole table 3 3 3 3 3" xfId="14092" xr:uid="{00000000-0005-0000-0000-0000D8810000}"/>
    <cellStyle name="Normal GHG whole table 3 3 3 3 4" xfId="18184" xr:uid="{00000000-0005-0000-0000-0000D9810000}"/>
    <cellStyle name="Normal GHG whole table 3 3 3 3 5" xfId="22114" xr:uid="{00000000-0005-0000-0000-0000DA810000}"/>
    <cellStyle name="Normal GHG whole table 3 3 3 3 6" xfId="26140" xr:uid="{00000000-0005-0000-0000-0000DB810000}"/>
    <cellStyle name="Normal GHG whole table 3 3 3 3 7" xfId="30129" xr:uid="{00000000-0005-0000-0000-0000DC810000}"/>
    <cellStyle name="Normal GHG whole table 3 3 3 3 8" xfId="33960" xr:uid="{00000000-0005-0000-0000-0000DD810000}"/>
    <cellStyle name="Normal GHG whole table 3 3 3 3 9" xfId="37851" xr:uid="{00000000-0005-0000-0000-0000DE810000}"/>
    <cellStyle name="Normal GHG whole table 3 3 3 4" xfId="6366" xr:uid="{00000000-0005-0000-0000-0000DF810000}"/>
    <cellStyle name="Normal GHG whole table 3 3 3 4 10" xfId="43344" xr:uid="{00000000-0005-0000-0000-0000E0810000}"/>
    <cellStyle name="Normal GHG whole table 3 3 3 4 2" xfId="11895" xr:uid="{00000000-0005-0000-0000-0000E1810000}"/>
    <cellStyle name="Normal GHG whole table 3 3 3 4 3" xfId="15799" xr:uid="{00000000-0005-0000-0000-0000E2810000}"/>
    <cellStyle name="Normal GHG whole table 3 3 3 4 4" xfId="19893" xr:uid="{00000000-0005-0000-0000-0000E3810000}"/>
    <cellStyle name="Normal GHG whole table 3 3 3 4 5" xfId="23820" xr:uid="{00000000-0005-0000-0000-0000E4810000}"/>
    <cellStyle name="Normal GHG whole table 3 3 3 4 6" xfId="27847" xr:uid="{00000000-0005-0000-0000-0000E5810000}"/>
    <cellStyle name="Normal GHG whole table 3 3 3 4 7" xfId="31832" xr:uid="{00000000-0005-0000-0000-0000E6810000}"/>
    <cellStyle name="Normal GHG whole table 3 3 3 4 8" xfId="35665" xr:uid="{00000000-0005-0000-0000-0000E7810000}"/>
    <cellStyle name="Normal GHG whole table 3 3 3 4 9" xfId="39554" xr:uid="{00000000-0005-0000-0000-0000E8810000}"/>
    <cellStyle name="Normal GHG whole table 3 3 3 5" xfId="8519" xr:uid="{00000000-0005-0000-0000-0000E9810000}"/>
    <cellStyle name="Normal GHG whole table 3 3 3 6" xfId="12435" xr:uid="{00000000-0005-0000-0000-0000EA810000}"/>
    <cellStyle name="Normal GHG whole table 3 3 3 7" xfId="16528" xr:uid="{00000000-0005-0000-0000-0000EB810000}"/>
    <cellStyle name="Normal GHG whole table 3 3 3 8" xfId="20471" xr:uid="{00000000-0005-0000-0000-0000EC810000}"/>
    <cellStyle name="Normal GHG whole table 3 3 3 9" xfId="24489" xr:uid="{00000000-0005-0000-0000-0000ED810000}"/>
    <cellStyle name="Normal GHG whole table 3 3 4" xfId="3265" xr:uid="{00000000-0005-0000-0000-0000EE810000}"/>
    <cellStyle name="Normal GHG whole table 3 3 4 10" xfId="32597" xr:uid="{00000000-0005-0000-0000-0000EF810000}"/>
    <cellStyle name="Normal GHG whole table 3 3 4 11" xfId="36504" xr:uid="{00000000-0005-0000-0000-0000F0810000}"/>
    <cellStyle name="Normal GHG whole table 3 3 4 12" xfId="40294" xr:uid="{00000000-0005-0000-0000-0000F1810000}"/>
    <cellStyle name="Normal GHG whole table 3 3 4 2" xfId="5566" xr:uid="{00000000-0005-0000-0000-0000F2810000}"/>
    <cellStyle name="Normal GHG whole table 3 3 4 2 10" xfId="42550" xr:uid="{00000000-0005-0000-0000-0000F3810000}"/>
    <cellStyle name="Normal GHG whole table 3 3 4 2 2" xfId="11094" xr:uid="{00000000-0005-0000-0000-0000F4810000}"/>
    <cellStyle name="Normal GHG whole table 3 3 4 2 3" xfId="15001" xr:uid="{00000000-0005-0000-0000-0000F5810000}"/>
    <cellStyle name="Normal GHG whole table 3 3 4 2 4" xfId="19093" xr:uid="{00000000-0005-0000-0000-0000F6810000}"/>
    <cellStyle name="Normal GHG whole table 3 3 4 2 5" xfId="23023" xr:uid="{00000000-0005-0000-0000-0000F7810000}"/>
    <cellStyle name="Normal GHG whole table 3 3 4 2 6" xfId="27049" xr:uid="{00000000-0005-0000-0000-0000F8810000}"/>
    <cellStyle name="Normal GHG whole table 3 3 4 2 7" xfId="31038" xr:uid="{00000000-0005-0000-0000-0000F9810000}"/>
    <cellStyle name="Normal GHG whole table 3 3 4 2 8" xfId="34869" xr:uid="{00000000-0005-0000-0000-0000FA810000}"/>
    <cellStyle name="Normal GHG whole table 3 3 4 2 9" xfId="38760" xr:uid="{00000000-0005-0000-0000-0000FB810000}"/>
    <cellStyle name="Normal GHG whole table 3 3 4 3" xfId="4938" xr:uid="{00000000-0005-0000-0000-0000FC810000}"/>
    <cellStyle name="Normal GHG whole table 3 3 4 3 10" xfId="41922" xr:uid="{00000000-0005-0000-0000-0000FD810000}"/>
    <cellStyle name="Normal GHG whole table 3 3 4 3 2" xfId="10466" xr:uid="{00000000-0005-0000-0000-0000FE810000}"/>
    <cellStyle name="Normal GHG whole table 3 3 4 3 3" xfId="14373" xr:uid="{00000000-0005-0000-0000-0000FF810000}"/>
    <cellStyle name="Normal GHG whole table 3 3 4 3 4" xfId="18465" xr:uid="{00000000-0005-0000-0000-000000820000}"/>
    <cellStyle name="Normal GHG whole table 3 3 4 3 5" xfId="22395" xr:uid="{00000000-0005-0000-0000-000001820000}"/>
    <cellStyle name="Normal GHG whole table 3 3 4 3 6" xfId="26421" xr:uid="{00000000-0005-0000-0000-000002820000}"/>
    <cellStyle name="Normal GHG whole table 3 3 4 3 7" xfId="30410" xr:uid="{00000000-0005-0000-0000-000003820000}"/>
    <cellStyle name="Normal GHG whole table 3 3 4 3 8" xfId="34241" xr:uid="{00000000-0005-0000-0000-000004820000}"/>
    <cellStyle name="Normal GHG whole table 3 3 4 3 9" xfId="38132" xr:uid="{00000000-0005-0000-0000-000005820000}"/>
    <cellStyle name="Normal GHG whole table 3 3 4 4" xfId="8800" xr:uid="{00000000-0005-0000-0000-000006820000}"/>
    <cellStyle name="Normal GHG whole table 3 3 4 5" xfId="12716" xr:uid="{00000000-0005-0000-0000-000007820000}"/>
    <cellStyle name="Normal GHG whole table 3 3 4 6" xfId="16809" xr:uid="{00000000-0005-0000-0000-000008820000}"/>
    <cellStyle name="Normal GHG whole table 3 3 4 7" xfId="20752" xr:uid="{00000000-0005-0000-0000-000009820000}"/>
    <cellStyle name="Normal GHG whole table 3 3 4 8" xfId="24770" xr:uid="{00000000-0005-0000-0000-00000A820000}"/>
    <cellStyle name="Normal GHG whole table 3 3 4 9" xfId="28774" xr:uid="{00000000-0005-0000-0000-00000B820000}"/>
    <cellStyle name="Normal GHG whole table 3 3 5" xfId="3929" xr:uid="{00000000-0005-0000-0000-00000C820000}"/>
    <cellStyle name="Normal GHG whole table 3 3 5 10" xfId="40913" xr:uid="{00000000-0005-0000-0000-00000D820000}"/>
    <cellStyle name="Normal GHG whole table 3 3 5 2" xfId="9457" xr:uid="{00000000-0005-0000-0000-00000E820000}"/>
    <cellStyle name="Normal GHG whole table 3 3 5 3" xfId="13364" xr:uid="{00000000-0005-0000-0000-00000F820000}"/>
    <cellStyle name="Normal GHG whole table 3 3 5 4" xfId="17456" xr:uid="{00000000-0005-0000-0000-000010820000}"/>
    <cellStyle name="Normal GHG whole table 3 3 5 5" xfId="21386" xr:uid="{00000000-0005-0000-0000-000011820000}"/>
    <cellStyle name="Normal GHG whole table 3 3 5 6" xfId="25412" xr:uid="{00000000-0005-0000-0000-000012820000}"/>
    <cellStyle name="Normal GHG whole table 3 3 5 7" xfId="29401" xr:uid="{00000000-0005-0000-0000-000013820000}"/>
    <cellStyle name="Normal GHG whole table 3 3 5 8" xfId="33232" xr:uid="{00000000-0005-0000-0000-000014820000}"/>
    <cellStyle name="Normal GHG whole table 3 3 5 9" xfId="37123" xr:uid="{00000000-0005-0000-0000-000015820000}"/>
    <cellStyle name="Normal GHG whole table 3 3 6" xfId="5912" xr:uid="{00000000-0005-0000-0000-000016820000}"/>
    <cellStyle name="Normal GHG whole table 3 3 6 10" xfId="42894" xr:uid="{00000000-0005-0000-0000-000017820000}"/>
    <cellStyle name="Normal GHG whole table 3 3 6 2" xfId="11440" xr:uid="{00000000-0005-0000-0000-000018820000}"/>
    <cellStyle name="Normal GHG whole table 3 3 6 3" xfId="15345" xr:uid="{00000000-0005-0000-0000-000019820000}"/>
    <cellStyle name="Normal GHG whole table 3 3 6 4" xfId="19439" xr:uid="{00000000-0005-0000-0000-00001A820000}"/>
    <cellStyle name="Normal GHG whole table 3 3 6 5" xfId="23367" xr:uid="{00000000-0005-0000-0000-00001B820000}"/>
    <cellStyle name="Normal GHG whole table 3 3 6 6" xfId="27393" xr:uid="{00000000-0005-0000-0000-00001C820000}"/>
    <cellStyle name="Normal GHG whole table 3 3 6 7" xfId="31382" xr:uid="{00000000-0005-0000-0000-00001D820000}"/>
    <cellStyle name="Normal GHG whole table 3 3 6 8" xfId="35213" xr:uid="{00000000-0005-0000-0000-00001E820000}"/>
    <cellStyle name="Normal GHG whole table 3 3 6 9" xfId="39104" xr:uid="{00000000-0005-0000-0000-00001F820000}"/>
    <cellStyle name="Normal GHG whole table 3 3 7" xfId="7106" xr:uid="{00000000-0005-0000-0000-000020820000}"/>
    <cellStyle name="Normal GHG whole table 3 3 8" xfId="7539" xr:uid="{00000000-0005-0000-0000-000021820000}"/>
    <cellStyle name="Normal GHG whole table 3 3 9" xfId="6984" xr:uid="{00000000-0005-0000-0000-000022820000}"/>
    <cellStyle name="Normal GHG whole table 3 4" xfId="733" xr:uid="{00000000-0005-0000-0000-000023820000}"/>
    <cellStyle name="Normal GHG whole table 3 4 10" xfId="7745" xr:uid="{00000000-0005-0000-0000-000024820000}"/>
    <cellStyle name="Normal GHG whole table 3 4 11" xfId="8166" xr:uid="{00000000-0005-0000-0000-000025820000}"/>
    <cellStyle name="Normal GHG whole table 3 4 12" xfId="8105" xr:uid="{00000000-0005-0000-0000-000026820000}"/>
    <cellStyle name="Normal GHG whole table 3 4 13" xfId="6756" xr:uid="{00000000-0005-0000-0000-000027820000}"/>
    <cellStyle name="Normal GHG whole table 3 4 14" xfId="8062" xr:uid="{00000000-0005-0000-0000-000028820000}"/>
    <cellStyle name="Normal GHG whole table 3 4 15" xfId="31965" xr:uid="{00000000-0005-0000-0000-000029820000}"/>
    <cellStyle name="Normal GHG whole table 3 4 2" xfId="734" xr:uid="{00000000-0005-0000-0000-00002A820000}"/>
    <cellStyle name="Normal GHG whole table 3 4 2 10" xfId="16176" xr:uid="{00000000-0005-0000-0000-00002B820000}"/>
    <cellStyle name="Normal GHG whole table 3 4 2 11" xfId="8104" xr:uid="{00000000-0005-0000-0000-00002C820000}"/>
    <cellStyle name="Normal GHG whole table 3 4 2 12" xfId="6757" xr:uid="{00000000-0005-0000-0000-00002D820000}"/>
    <cellStyle name="Normal GHG whole table 3 4 2 13" xfId="28144" xr:uid="{00000000-0005-0000-0000-00002E820000}"/>
    <cellStyle name="Normal GHG whole table 3 4 2 14" xfId="20043" xr:uid="{00000000-0005-0000-0000-00002F820000}"/>
    <cellStyle name="Normal GHG whole table 3 4 2 2" xfId="2987" xr:uid="{00000000-0005-0000-0000-000030820000}"/>
    <cellStyle name="Normal GHG whole table 3 4 2 2 10" xfId="28496" xr:uid="{00000000-0005-0000-0000-000031820000}"/>
    <cellStyle name="Normal GHG whole table 3 4 2 2 11" xfId="32319" xr:uid="{00000000-0005-0000-0000-000032820000}"/>
    <cellStyle name="Normal GHG whole table 3 4 2 2 12" xfId="36226" xr:uid="{00000000-0005-0000-0000-000033820000}"/>
    <cellStyle name="Normal GHG whole table 3 4 2 2 13" xfId="40016" xr:uid="{00000000-0005-0000-0000-000034820000}"/>
    <cellStyle name="Normal GHG whole table 3 4 2 2 2" xfId="5288" xr:uid="{00000000-0005-0000-0000-000035820000}"/>
    <cellStyle name="Normal GHG whole table 3 4 2 2 2 10" xfId="42272" xr:uid="{00000000-0005-0000-0000-000036820000}"/>
    <cellStyle name="Normal GHG whole table 3 4 2 2 2 2" xfId="10816" xr:uid="{00000000-0005-0000-0000-000037820000}"/>
    <cellStyle name="Normal GHG whole table 3 4 2 2 2 3" xfId="14723" xr:uid="{00000000-0005-0000-0000-000038820000}"/>
    <cellStyle name="Normal GHG whole table 3 4 2 2 2 4" xfId="18815" xr:uid="{00000000-0005-0000-0000-000039820000}"/>
    <cellStyle name="Normal GHG whole table 3 4 2 2 2 5" xfId="22745" xr:uid="{00000000-0005-0000-0000-00003A820000}"/>
    <cellStyle name="Normal GHG whole table 3 4 2 2 2 6" xfId="26771" xr:uid="{00000000-0005-0000-0000-00003B820000}"/>
    <cellStyle name="Normal GHG whole table 3 4 2 2 2 7" xfId="30760" xr:uid="{00000000-0005-0000-0000-00003C820000}"/>
    <cellStyle name="Normal GHG whole table 3 4 2 2 2 8" xfId="34591" xr:uid="{00000000-0005-0000-0000-00003D820000}"/>
    <cellStyle name="Normal GHG whole table 3 4 2 2 2 9" xfId="38482" xr:uid="{00000000-0005-0000-0000-00003E820000}"/>
    <cellStyle name="Normal GHG whole table 3 4 2 2 3" xfId="4660" xr:uid="{00000000-0005-0000-0000-00003F820000}"/>
    <cellStyle name="Normal GHG whole table 3 4 2 2 3 10" xfId="41644" xr:uid="{00000000-0005-0000-0000-000040820000}"/>
    <cellStyle name="Normal GHG whole table 3 4 2 2 3 2" xfId="10188" xr:uid="{00000000-0005-0000-0000-000041820000}"/>
    <cellStyle name="Normal GHG whole table 3 4 2 2 3 3" xfId="14095" xr:uid="{00000000-0005-0000-0000-000042820000}"/>
    <cellStyle name="Normal GHG whole table 3 4 2 2 3 4" xfId="18187" xr:uid="{00000000-0005-0000-0000-000043820000}"/>
    <cellStyle name="Normal GHG whole table 3 4 2 2 3 5" xfId="22117" xr:uid="{00000000-0005-0000-0000-000044820000}"/>
    <cellStyle name="Normal GHG whole table 3 4 2 2 3 6" xfId="26143" xr:uid="{00000000-0005-0000-0000-000045820000}"/>
    <cellStyle name="Normal GHG whole table 3 4 2 2 3 7" xfId="30132" xr:uid="{00000000-0005-0000-0000-000046820000}"/>
    <cellStyle name="Normal GHG whole table 3 4 2 2 3 8" xfId="33963" xr:uid="{00000000-0005-0000-0000-000047820000}"/>
    <cellStyle name="Normal GHG whole table 3 4 2 2 3 9" xfId="37854" xr:uid="{00000000-0005-0000-0000-000048820000}"/>
    <cellStyle name="Normal GHG whole table 3 4 2 2 4" xfId="6369" xr:uid="{00000000-0005-0000-0000-000049820000}"/>
    <cellStyle name="Normal GHG whole table 3 4 2 2 4 10" xfId="43347" xr:uid="{00000000-0005-0000-0000-00004A820000}"/>
    <cellStyle name="Normal GHG whole table 3 4 2 2 4 2" xfId="11898" xr:uid="{00000000-0005-0000-0000-00004B820000}"/>
    <cellStyle name="Normal GHG whole table 3 4 2 2 4 3" xfId="15802" xr:uid="{00000000-0005-0000-0000-00004C820000}"/>
    <cellStyle name="Normal GHG whole table 3 4 2 2 4 4" xfId="19896" xr:uid="{00000000-0005-0000-0000-00004D820000}"/>
    <cellStyle name="Normal GHG whole table 3 4 2 2 4 5" xfId="23823" xr:uid="{00000000-0005-0000-0000-00004E820000}"/>
    <cellStyle name="Normal GHG whole table 3 4 2 2 4 6" xfId="27850" xr:uid="{00000000-0005-0000-0000-00004F820000}"/>
    <cellStyle name="Normal GHG whole table 3 4 2 2 4 7" xfId="31835" xr:uid="{00000000-0005-0000-0000-000050820000}"/>
    <cellStyle name="Normal GHG whole table 3 4 2 2 4 8" xfId="35668" xr:uid="{00000000-0005-0000-0000-000051820000}"/>
    <cellStyle name="Normal GHG whole table 3 4 2 2 4 9" xfId="39557" xr:uid="{00000000-0005-0000-0000-000052820000}"/>
    <cellStyle name="Normal GHG whole table 3 4 2 2 5" xfId="8522" xr:uid="{00000000-0005-0000-0000-000053820000}"/>
    <cellStyle name="Normal GHG whole table 3 4 2 2 6" xfId="12438" xr:uid="{00000000-0005-0000-0000-000054820000}"/>
    <cellStyle name="Normal GHG whole table 3 4 2 2 7" xfId="16531" xr:uid="{00000000-0005-0000-0000-000055820000}"/>
    <cellStyle name="Normal GHG whole table 3 4 2 2 8" xfId="20474" xr:uid="{00000000-0005-0000-0000-000056820000}"/>
    <cellStyle name="Normal GHG whole table 3 4 2 2 9" xfId="24492" xr:uid="{00000000-0005-0000-0000-000057820000}"/>
    <cellStyle name="Normal GHG whole table 3 4 2 3" xfId="3268" xr:uid="{00000000-0005-0000-0000-000058820000}"/>
    <cellStyle name="Normal GHG whole table 3 4 2 3 10" xfId="32600" xr:uid="{00000000-0005-0000-0000-000059820000}"/>
    <cellStyle name="Normal GHG whole table 3 4 2 3 11" xfId="36507" xr:uid="{00000000-0005-0000-0000-00005A820000}"/>
    <cellStyle name="Normal GHG whole table 3 4 2 3 12" xfId="40297" xr:uid="{00000000-0005-0000-0000-00005B820000}"/>
    <cellStyle name="Normal GHG whole table 3 4 2 3 2" xfId="5569" xr:uid="{00000000-0005-0000-0000-00005C820000}"/>
    <cellStyle name="Normal GHG whole table 3 4 2 3 2 10" xfId="42553" xr:uid="{00000000-0005-0000-0000-00005D820000}"/>
    <cellStyle name="Normal GHG whole table 3 4 2 3 2 2" xfId="11097" xr:uid="{00000000-0005-0000-0000-00005E820000}"/>
    <cellStyle name="Normal GHG whole table 3 4 2 3 2 3" xfId="15004" xr:uid="{00000000-0005-0000-0000-00005F820000}"/>
    <cellStyle name="Normal GHG whole table 3 4 2 3 2 4" xfId="19096" xr:uid="{00000000-0005-0000-0000-000060820000}"/>
    <cellStyle name="Normal GHG whole table 3 4 2 3 2 5" xfId="23026" xr:uid="{00000000-0005-0000-0000-000061820000}"/>
    <cellStyle name="Normal GHG whole table 3 4 2 3 2 6" xfId="27052" xr:uid="{00000000-0005-0000-0000-000062820000}"/>
    <cellStyle name="Normal GHG whole table 3 4 2 3 2 7" xfId="31041" xr:uid="{00000000-0005-0000-0000-000063820000}"/>
    <cellStyle name="Normal GHG whole table 3 4 2 3 2 8" xfId="34872" xr:uid="{00000000-0005-0000-0000-000064820000}"/>
    <cellStyle name="Normal GHG whole table 3 4 2 3 2 9" xfId="38763" xr:uid="{00000000-0005-0000-0000-000065820000}"/>
    <cellStyle name="Normal GHG whole table 3 4 2 3 3" xfId="4941" xr:uid="{00000000-0005-0000-0000-000066820000}"/>
    <cellStyle name="Normal GHG whole table 3 4 2 3 3 10" xfId="41925" xr:uid="{00000000-0005-0000-0000-000067820000}"/>
    <cellStyle name="Normal GHG whole table 3 4 2 3 3 2" xfId="10469" xr:uid="{00000000-0005-0000-0000-000068820000}"/>
    <cellStyle name="Normal GHG whole table 3 4 2 3 3 3" xfId="14376" xr:uid="{00000000-0005-0000-0000-000069820000}"/>
    <cellStyle name="Normal GHG whole table 3 4 2 3 3 4" xfId="18468" xr:uid="{00000000-0005-0000-0000-00006A820000}"/>
    <cellStyle name="Normal GHG whole table 3 4 2 3 3 5" xfId="22398" xr:uid="{00000000-0005-0000-0000-00006B820000}"/>
    <cellStyle name="Normal GHG whole table 3 4 2 3 3 6" xfId="26424" xr:uid="{00000000-0005-0000-0000-00006C820000}"/>
    <cellStyle name="Normal GHG whole table 3 4 2 3 3 7" xfId="30413" xr:uid="{00000000-0005-0000-0000-00006D820000}"/>
    <cellStyle name="Normal GHG whole table 3 4 2 3 3 8" xfId="34244" xr:uid="{00000000-0005-0000-0000-00006E820000}"/>
    <cellStyle name="Normal GHG whole table 3 4 2 3 3 9" xfId="38135" xr:uid="{00000000-0005-0000-0000-00006F820000}"/>
    <cellStyle name="Normal GHG whole table 3 4 2 3 4" xfId="8803" xr:uid="{00000000-0005-0000-0000-000070820000}"/>
    <cellStyle name="Normal GHG whole table 3 4 2 3 5" xfId="12719" xr:uid="{00000000-0005-0000-0000-000071820000}"/>
    <cellStyle name="Normal GHG whole table 3 4 2 3 6" xfId="16812" xr:uid="{00000000-0005-0000-0000-000072820000}"/>
    <cellStyle name="Normal GHG whole table 3 4 2 3 7" xfId="20755" xr:uid="{00000000-0005-0000-0000-000073820000}"/>
    <cellStyle name="Normal GHG whole table 3 4 2 3 8" xfId="24773" xr:uid="{00000000-0005-0000-0000-000074820000}"/>
    <cellStyle name="Normal GHG whole table 3 4 2 3 9" xfId="28777" xr:uid="{00000000-0005-0000-0000-000075820000}"/>
    <cellStyle name="Normal GHG whole table 3 4 2 4" xfId="3932" xr:uid="{00000000-0005-0000-0000-000076820000}"/>
    <cellStyle name="Normal GHG whole table 3 4 2 4 10" xfId="40916" xr:uid="{00000000-0005-0000-0000-000077820000}"/>
    <cellStyle name="Normal GHG whole table 3 4 2 4 2" xfId="9460" xr:uid="{00000000-0005-0000-0000-000078820000}"/>
    <cellStyle name="Normal GHG whole table 3 4 2 4 3" xfId="13367" xr:uid="{00000000-0005-0000-0000-000079820000}"/>
    <cellStyle name="Normal GHG whole table 3 4 2 4 4" xfId="17459" xr:uid="{00000000-0005-0000-0000-00007A820000}"/>
    <cellStyle name="Normal GHG whole table 3 4 2 4 5" xfId="21389" xr:uid="{00000000-0005-0000-0000-00007B820000}"/>
    <cellStyle name="Normal GHG whole table 3 4 2 4 6" xfId="25415" xr:uid="{00000000-0005-0000-0000-00007C820000}"/>
    <cellStyle name="Normal GHG whole table 3 4 2 4 7" xfId="29404" xr:uid="{00000000-0005-0000-0000-00007D820000}"/>
    <cellStyle name="Normal GHG whole table 3 4 2 4 8" xfId="33235" xr:uid="{00000000-0005-0000-0000-00007E820000}"/>
    <cellStyle name="Normal GHG whole table 3 4 2 4 9" xfId="37126" xr:uid="{00000000-0005-0000-0000-00007F820000}"/>
    <cellStyle name="Normal GHG whole table 3 4 2 5" xfId="5915" xr:uid="{00000000-0005-0000-0000-000080820000}"/>
    <cellStyle name="Normal GHG whole table 3 4 2 5 10" xfId="42897" xr:uid="{00000000-0005-0000-0000-000081820000}"/>
    <cellStyle name="Normal GHG whole table 3 4 2 5 2" xfId="11443" xr:uid="{00000000-0005-0000-0000-000082820000}"/>
    <cellStyle name="Normal GHG whole table 3 4 2 5 3" xfId="15348" xr:uid="{00000000-0005-0000-0000-000083820000}"/>
    <cellStyle name="Normal GHG whole table 3 4 2 5 4" xfId="19442" xr:uid="{00000000-0005-0000-0000-000084820000}"/>
    <cellStyle name="Normal GHG whole table 3 4 2 5 5" xfId="23370" xr:uid="{00000000-0005-0000-0000-000085820000}"/>
    <cellStyle name="Normal GHG whole table 3 4 2 5 6" xfId="27396" xr:uid="{00000000-0005-0000-0000-000086820000}"/>
    <cellStyle name="Normal GHG whole table 3 4 2 5 7" xfId="31385" xr:uid="{00000000-0005-0000-0000-000087820000}"/>
    <cellStyle name="Normal GHG whole table 3 4 2 5 8" xfId="35216" xr:uid="{00000000-0005-0000-0000-000088820000}"/>
    <cellStyle name="Normal GHG whole table 3 4 2 5 9" xfId="39107" xr:uid="{00000000-0005-0000-0000-000089820000}"/>
    <cellStyle name="Normal GHG whole table 3 4 2 6" xfId="7109" xr:uid="{00000000-0005-0000-0000-00008A820000}"/>
    <cellStyle name="Normal GHG whole table 3 4 2 7" xfId="7536" xr:uid="{00000000-0005-0000-0000-00008B820000}"/>
    <cellStyle name="Normal GHG whole table 3 4 2 8" xfId="6987" xr:uid="{00000000-0005-0000-0000-00008C820000}"/>
    <cellStyle name="Normal GHG whole table 3 4 2 9" xfId="7744" xr:uid="{00000000-0005-0000-0000-00008D820000}"/>
    <cellStyle name="Normal GHG whole table 3 4 3" xfId="2986" xr:uid="{00000000-0005-0000-0000-00008E820000}"/>
    <cellStyle name="Normal GHG whole table 3 4 3 10" xfId="28495" xr:uid="{00000000-0005-0000-0000-00008F820000}"/>
    <cellStyle name="Normal GHG whole table 3 4 3 11" xfId="32318" xr:uid="{00000000-0005-0000-0000-000090820000}"/>
    <cellStyle name="Normal GHG whole table 3 4 3 12" xfId="36225" xr:uid="{00000000-0005-0000-0000-000091820000}"/>
    <cellStyle name="Normal GHG whole table 3 4 3 13" xfId="40015" xr:uid="{00000000-0005-0000-0000-000092820000}"/>
    <cellStyle name="Normal GHG whole table 3 4 3 2" xfId="5287" xr:uid="{00000000-0005-0000-0000-000093820000}"/>
    <cellStyle name="Normal GHG whole table 3 4 3 2 10" xfId="42271" xr:uid="{00000000-0005-0000-0000-000094820000}"/>
    <cellStyle name="Normal GHG whole table 3 4 3 2 2" xfId="10815" xr:uid="{00000000-0005-0000-0000-000095820000}"/>
    <cellStyle name="Normal GHG whole table 3 4 3 2 3" xfId="14722" xr:uid="{00000000-0005-0000-0000-000096820000}"/>
    <cellStyle name="Normal GHG whole table 3 4 3 2 4" xfId="18814" xr:uid="{00000000-0005-0000-0000-000097820000}"/>
    <cellStyle name="Normal GHG whole table 3 4 3 2 5" xfId="22744" xr:uid="{00000000-0005-0000-0000-000098820000}"/>
    <cellStyle name="Normal GHG whole table 3 4 3 2 6" xfId="26770" xr:uid="{00000000-0005-0000-0000-000099820000}"/>
    <cellStyle name="Normal GHG whole table 3 4 3 2 7" xfId="30759" xr:uid="{00000000-0005-0000-0000-00009A820000}"/>
    <cellStyle name="Normal GHG whole table 3 4 3 2 8" xfId="34590" xr:uid="{00000000-0005-0000-0000-00009B820000}"/>
    <cellStyle name="Normal GHG whole table 3 4 3 2 9" xfId="38481" xr:uid="{00000000-0005-0000-0000-00009C820000}"/>
    <cellStyle name="Normal GHG whole table 3 4 3 3" xfId="4659" xr:uid="{00000000-0005-0000-0000-00009D820000}"/>
    <cellStyle name="Normal GHG whole table 3 4 3 3 10" xfId="41643" xr:uid="{00000000-0005-0000-0000-00009E820000}"/>
    <cellStyle name="Normal GHG whole table 3 4 3 3 2" xfId="10187" xr:uid="{00000000-0005-0000-0000-00009F820000}"/>
    <cellStyle name="Normal GHG whole table 3 4 3 3 3" xfId="14094" xr:uid="{00000000-0005-0000-0000-0000A0820000}"/>
    <cellStyle name="Normal GHG whole table 3 4 3 3 4" xfId="18186" xr:uid="{00000000-0005-0000-0000-0000A1820000}"/>
    <cellStyle name="Normal GHG whole table 3 4 3 3 5" xfId="22116" xr:uid="{00000000-0005-0000-0000-0000A2820000}"/>
    <cellStyle name="Normal GHG whole table 3 4 3 3 6" xfId="26142" xr:uid="{00000000-0005-0000-0000-0000A3820000}"/>
    <cellStyle name="Normal GHG whole table 3 4 3 3 7" xfId="30131" xr:uid="{00000000-0005-0000-0000-0000A4820000}"/>
    <cellStyle name="Normal GHG whole table 3 4 3 3 8" xfId="33962" xr:uid="{00000000-0005-0000-0000-0000A5820000}"/>
    <cellStyle name="Normal GHG whole table 3 4 3 3 9" xfId="37853" xr:uid="{00000000-0005-0000-0000-0000A6820000}"/>
    <cellStyle name="Normal GHG whole table 3 4 3 4" xfId="6368" xr:uid="{00000000-0005-0000-0000-0000A7820000}"/>
    <cellStyle name="Normal GHG whole table 3 4 3 4 10" xfId="43346" xr:uid="{00000000-0005-0000-0000-0000A8820000}"/>
    <cellStyle name="Normal GHG whole table 3 4 3 4 2" xfId="11897" xr:uid="{00000000-0005-0000-0000-0000A9820000}"/>
    <cellStyle name="Normal GHG whole table 3 4 3 4 3" xfId="15801" xr:uid="{00000000-0005-0000-0000-0000AA820000}"/>
    <cellStyle name="Normal GHG whole table 3 4 3 4 4" xfId="19895" xr:uid="{00000000-0005-0000-0000-0000AB820000}"/>
    <cellStyle name="Normal GHG whole table 3 4 3 4 5" xfId="23822" xr:uid="{00000000-0005-0000-0000-0000AC820000}"/>
    <cellStyle name="Normal GHG whole table 3 4 3 4 6" xfId="27849" xr:uid="{00000000-0005-0000-0000-0000AD820000}"/>
    <cellStyle name="Normal GHG whole table 3 4 3 4 7" xfId="31834" xr:uid="{00000000-0005-0000-0000-0000AE820000}"/>
    <cellStyle name="Normal GHG whole table 3 4 3 4 8" xfId="35667" xr:uid="{00000000-0005-0000-0000-0000AF820000}"/>
    <cellStyle name="Normal GHG whole table 3 4 3 4 9" xfId="39556" xr:uid="{00000000-0005-0000-0000-0000B0820000}"/>
    <cellStyle name="Normal GHG whole table 3 4 3 5" xfId="8521" xr:uid="{00000000-0005-0000-0000-0000B1820000}"/>
    <cellStyle name="Normal GHG whole table 3 4 3 6" xfId="12437" xr:uid="{00000000-0005-0000-0000-0000B2820000}"/>
    <cellStyle name="Normal GHG whole table 3 4 3 7" xfId="16530" xr:uid="{00000000-0005-0000-0000-0000B3820000}"/>
    <cellStyle name="Normal GHG whole table 3 4 3 8" xfId="20473" xr:uid="{00000000-0005-0000-0000-0000B4820000}"/>
    <cellStyle name="Normal GHG whole table 3 4 3 9" xfId="24491" xr:uid="{00000000-0005-0000-0000-0000B5820000}"/>
    <cellStyle name="Normal GHG whole table 3 4 4" xfId="3267" xr:uid="{00000000-0005-0000-0000-0000B6820000}"/>
    <cellStyle name="Normal GHG whole table 3 4 4 10" xfId="32599" xr:uid="{00000000-0005-0000-0000-0000B7820000}"/>
    <cellStyle name="Normal GHG whole table 3 4 4 11" xfId="36506" xr:uid="{00000000-0005-0000-0000-0000B8820000}"/>
    <cellStyle name="Normal GHG whole table 3 4 4 12" xfId="40296" xr:uid="{00000000-0005-0000-0000-0000B9820000}"/>
    <cellStyle name="Normal GHG whole table 3 4 4 2" xfId="5568" xr:uid="{00000000-0005-0000-0000-0000BA820000}"/>
    <cellStyle name="Normal GHG whole table 3 4 4 2 10" xfId="42552" xr:uid="{00000000-0005-0000-0000-0000BB820000}"/>
    <cellStyle name="Normal GHG whole table 3 4 4 2 2" xfId="11096" xr:uid="{00000000-0005-0000-0000-0000BC820000}"/>
    <cellStyle name="Normal GHG whole table 3 4 4 2 3" xfId="15003" xr:uid="{00000000-0005-0000-0000-0000BD820000}"/>
    <cellStyle name="Normal GHG whole table 3 4 4 2 4" xfId="19095" xr:uid="{00000000-0005-0000-0000-0000BE820000}"/>
    <cellStyle name="Normal GHG whole table 3 4 4 2 5" xfId="23025" xr:uid="{00000000-0005-0000-0000-0000BF820000}"/>
    <cellStyle name="Normal GHG whole table 3 4 4 2 6" xfId="27051" xr:uid="{00000000-0005-0000-0000-0000C0820000}"/>
    <cellStyle name="Normal GHG whole table 3 4 4 2 7" xfId="31040" xr:uid="{00000000-0005-0000-0000-0000C1820000}"/>
    <cellStyle name="Normal GHG whole table 3 4 4 2 8" xfId="34871" xr:uid="{00000000-0005-0000-0000-0000C2820000}"/>
    <cellStyle name="Normal GHG whole table 3 4 4 2 9" xfId="38762" xr:uid="{00000000-0005-0000-0000-0000C3820000}"/>
    <cellStyle name="Normal GHG whole table 3 4 4 3" xfId="4940" xr:uid="{00000000-0005-0000-0000-0000C4820000}"/>
    <cellStyle name="Normal GHG whole table 3 4 4 3 10" xfId="41924" xr:uid="{00000000-0005-0000-0000-0000C5820000}"/>
    <cellStyle name="Normal GHG whole table 3 4 4 3 2" xfId="10468" xr:uid="{00000000-0005-0000-0000-0000C6820000}"/>
    <cellStyle name="Normal GHG whole table 3 4 4 3 3" xfId="14375" xr:uid="{00000000-0005-0000-0000-0000C7820000}"/>
    <cellStyle name="Normal GHG whole table 3 4 4 3 4" xfId="18467" xr:uid="{00000000-0005-0000-0000-0000C8820000}"/>
    <cellStyle name="Normal GHG whole table 3 4 4 3 5" xfId="22397" xr:uid="{00000000-0005-0000-0000-0000C9820000}"/>
    <cellStyle name="Normal GHG whole table 3 4 4 3 6" xfId="26423" xr:uid="{00000000-0005-0000-0000-0000CA820000}"/>
    <cellStyle name="Normal GHG whole table 3 4 4 3 7" xfId="30412" xr:uid="{00000000-0005-0000-0000-0000CB820000}"/>
    <cellStyle name="Normal GHG whole table 3 4 4 3 8" xfId="34243" xr:uid="{00000000-0005-0000-0000-0000CC820000}"/>
    <cellStyle name="Normal GHG whole table 3 4 4 3 9" xfId="38134" xr:uid="{00000000-0005-0000-0000-0000CD820000}"/>
    <cellStyle name="Normal GHG whole table 3 4 4 4" xfId="8802" xr:uid="{00000000-0005-0000-0000-0000CE820000}"/>
    <cellStyle name="Normal GHG whole table 3 4 4 5" xfId="12718" xr:uid="{00000000-0005-0000-0000-0000CF820000}"/>
    <cellStyle name="Normal GHG whole table 3 4 4 6" xfId="16811" xr:uid="{00000000-0005-0000-0000-0000D0820000}"/>
    <cellStyle name="Normal GHG whole table 3 4 4 7" xfId="20754" xr:uid="{00000000-0005-0000-0000-0000D1820000}"/>
    <cellStyle name="Normal GHG whole table 3 4 4 8" xfId="24772" xr:uid="{00000000-0005-0000-0000-0000D2820000}"/>
    <cellStyle name="Normal GHG whole table 3 4 4 9" xfId="28776" xr:uid="{00000000-0005-0000-0000-0000D3820000}"/>
    <cellStyle name="Normal GHG whole table 3 4 5" xfId="3931" xr:uid="{00000000-0005-0000-0000-0000D4820000}"/>
    <cellStyle name="Normal GHG whole table 3 4 5 10" xfId="40915" xr:uid="{00000000-0005-0000-0000-0000D5820000}"/>
    <cellStyle name="Normal GHG whole table 3 4 5 2" xfId="9459" xr:uid="{00000000-0005-0000-0000-0000D6820000}"/>
    <cellStyle name="Normal GHG whole table 3 4 5 3" xfId="13366" xr:uid="{00000000-0005-0000-0000-0000D7820000}"/>
    <cellStyle name="Normal GHG whole table 3 4 5 4" xfId="17458" xr:uid="{00000000-0005-0000-0000-0000D8820000}"/>
    <cellStyle name="Normal GHG whole table 3 4 5 5" xfId="21388" xr:uid="{00000000-0005-0000-0000-0000D9820000}"/>
    <cellStyle name="Normal GHG whole table 3 4 5 6" xfId="25414" xr:uid="{00000000-0005-0000-0000-0000DA820000}"/>
    <cellStyle name="Normal GHG whole table 3 4 5 7" xfId="29403" xr:uid="{00000000-0005-0000-0000-0000DB820000}"/>
    <cellStyle name="Normal GHG whole table 3 4 5 8" xfId="33234" xr:uid="{00000000-0005-0000-0000-0000DC820000}"/>
    <cellStyle name="Normal GHG whole table 3 4 5 9" xfId="37125" xr:uid="{00000000-0005-0000-0000-0000DD820000}"/>
    <cellStyle name="Normal GHG whole table 3 4 6" xfId="5914" xr:uid="{00000000-0005-0000-0000-0000DE820000}"/>
    <cellStyle name="Normal GHG whole table 3 4 6 10" xfId="42896" xr:uid="{00000000-0005-0000-0000-0000DF820000}"/>
    <cellStyle name="Normal GHG whole table 3 4 6 2" xfId="11442" xr:uid="{00000000-0005-0000-0000-0000E0820000}"/>
    <cellStyle name="Normal GHG whole table 3 4 6 3" xfId="15347" xr:uid="{00000000-0005-0000-0000-0000E1820000}"/>
    <cellStyle name="Normal GHG whole table 3 4 6 4" xfId="19441" xr:uid="{00000000-0005-0000-0000-0000E2820000}"/>
    <cellStyle name="Normal GHG whole table 3 4 6 5" xfId="23369" xr:uid="{00000000-0005-0000-0000-0000E3820000}"/>
    <cellStyle name="Normal GHG whole table 3 4 6 6" xfId="27395" xr:uid="{00000000-0005-0000-0000-0000E4820000}"/>
    <cellStyle name="Normal GHG whole table 3 4 6 7" xfId="31384" xr:uid="{00000000-0005-0000-0000-0000E5820000}"/>
    <cellStyle name="Normal GHG whole table 3 4 6 8" xfId="35215" xr:uid="{00000000-0005-0000-0000-0000E6820000}"/>
    <cellStyle name="Normal GHG whole table 3 4 6 9" xfId="39106" xr:uid="{00000000-0005-0000-0000-0000E7820000}"/>
    <cellStyle name="Normal GHG whole table 3 4 7" xfId="7108" xr:uid="{00000000-0005-0000-0000-0000E8820000}"/>
    <cellStyle name="Normal GHG whole table 3 4 8" xfId="7537" xr:uid="{00000000-0005-0000-0000-0000E9820000}"/>
    <cellStyle name="Normal GHG whole table 3 4 9" xfId="6986" xr:uid="{00000000-0005-0000-0000-0000EA820000}"/>
    <cellStyle name="Normal GHG whole table 3 5" xfId="2981" xr:uid="{00000000-0005-0000-0000-0000EB820000}"/>
    <cellStyle name="Normal GHG whole table 3 5 10" xfId="28490" xr:uid="{00000000-0005-0000-0000-0000EC820000}"/>
    <cellStyle name="Normal GHG whole table 3 5 11" xfId="32313" xr:uid="{00000000-0005-0000-0000-0000ED820000}"/>
    <cellStyle name="Normal GHG whole table 3 5 12" xfId="36220" xr:uid="{00000000-0005-0000-0000-0000EE820000}"/>
    <cellStyle name="Normal GHG whole table 3 5 13" xfId="40010" xr:uid="{00000000-0005-0000-0000-0000EF820000}"/>
    <cellStyle name="Normal GHG whole table 3 5 2" xfId="5282" xr:uid="{00000000-0005-0000-0000-0000F0820000}"/>
    <cellStyle name="Normal GHG whole table 3 5 2 10" xfId="42266" xr:uid="{00000000-0005-0000-0000-0000F1820000}"/>
    <cellStyle name="Normal GHG whole table 3 5 2 2" xfId="10810" xr:uid="{00000000-0005-0000-0000-0000F2820000}"/>
    <cellStyle name="Normal GHG whole table 3 5 2 3" xfId="14717" xr:uid="{00000000-0005-0000-0000-0000F3820000}"/>
    <cellStyle name="Normal GHG whole table 3 5 2 4" xfId="18809" xr:uid="{00000000-0005-0000-0000-0000F4820000}"/>
    <cellStyle name="Normal GHG whole table 3 5 2 5" xfId="22739" xr:uid="{00000000-0005-0000-0000-0000F5820000}"/>
    <cellStyle name="Normal GHG whole table 3 5 2 6" xfId="26765" xr:uid="{00000000-0005-0000-0000-0000F6820000}"/>
    <cellStyle name="Normal GHG whole table 3 5 2 7" xfId="30754" xr:uid="{00000000-0005-0000-0000-0000F7820000}"/>
    <cellStyle name="Normal GHG whole table 3 5 2 8" xfId="34585" xr:uid="{00000000-0005-0000-0000-0000F8820000}"/>
    <cellStyle name="Normal GHG whole table 3 5 2 9" xfId="38476" xr:uid="{00000000-0005-0000-0000-0000F9820000}"/>
    <cellStyle name="Normal GHG whole table 3 5 3" xfId="4654" xr:uid="{00000000-0005-0000-0000-0000FA820000}"/>
    <cellStyle name="Normal GHG whole table 3 5 3 10" xfId="41638" xr:uid="{00000000-0005-0000-0000-0000FB820000}"/>
    <cellStyle name="Normal GHG whole table 3 5 3 2" xfId="10182" xr:uid="{00000000-0005-0000-0000-0000FC820000}"/>
    <cellStyle name="Normal GHG whole table 3 5 3 3" xfId="14089" xr:uid="{00000000-0005-0000-0000-0000FD820000}"/>
    <cellStyle name="Normal GHG whole table 3 5 3 4" xfId="18181" xr:uid="{00000000-0005-0000-0000-0000FE820000}"/>
    <cellStyle name="Normal GHG whole table 3 5 3 5" xfId="22111" xr:uid="{00000000-0005-0000-0000-0000FF820000}"/>
    <cellStyle name="Normal GHG whole table 3 5 3 6" xfId="26137" xr:uid="{00000000-0005-0000-0000-000000830000}"/>
    <cellStyle name="Normal GHG whole table 3 5 3 7" xfId="30126" xr:uid="{00000000-0005-0000-0000-000001830000}"/>
    <cellStyle name="Normal GHG whole table 3 5 3 8" xfId="33957" xr:uid="{00000000-0005-0000-0000-000002830000}"/>
    <cellStyle name="Normal GHG whole table 3 5 3 9" xfId="37848" xr:uid="{00000000-0005-0000-0000-000003830000}"/>
    <cellStyle name="Normal GHG whole table 3 5 4" xfId="6363" xr:uid="{00000000-0005-0000-0000-000004830000}"/>
    <cellStyle name="Normal GHG whole table 3 5 4 10" xfId="43341" xr:uid="{00000000-0005-0000-0000-000005830000}"/>
    <cellStyle name="Normal GHG whole table 3 5 4 2" xfId="11892" xr:uid="{00000000-0005-0000-0000-000006830000}"/>
    <cellStyle name="Normal GHG whole table 3 5 4 3" xfId="15796" xr:uid="{00000000-0005-0000-0000-000007830000}"/>
    <cellStyle name="Normal GHG whole table 3 5 4 4" xfId="19890" xr:uid="{00000000-0005-0000-0000-000008830000}"/>
    <cellStyle name="Normal GHG whole table 3 5 4 5" xfId="23817" xr:uid="{00000000-0005-0000-0000-000009830000}"/>
    <cellStyle name="Normal GHG whole table 3 5 4 6" xfId="27844" xr:uid="{00000000-0005-0000-0000-00000A830000}"/>
    <cellStyle name="Normal GHG whole table 3 5 4 7" xfId="31829" xr:uid="{00000000-0005-0000-0000-00000B830000}"/>
    <cellStyle name="Normal GHG whole table 3 5 4 8" xfId="35662" xr:uid="{00000000-0005-0000-0000-00000C830000}"/>
    <cellStyle name="Normal GHG whole table 3 5 4 9" xfId="39551" xr:uid="{00000000-0005-0000-0000-00000D830000}"/>
    <cellStyle name="Normal GHG whole table 3 5 5" xfId="8516" xr:uid="{00000000-0005-0000-0000-00000E830000}"/>
    <cellStyle name="Normal GHG whole table 3 5 6" xfId="12432" xr:uid="{00000000-0005-0000-0000-00000F830000}"/>
    <cellStyle name="Normal GHG whole table 3 5 7" xfId="16525" xr:uid="{00000000-0005-0000-0000-000010830000}"/>
    <cellStyle name="Normal GHG whole table 3 5 8" xfId="20468" xr:uid="{00000000-0005-0000-0000-000011830000}"/>
    <cellStyle name="Normal GHG whole table 3 5 9" xfId="24486" xr:uid="{00000000-0005-0000-0000-000012830000}"/>
    <cellStyle name="Normal GHG whole table 3 6" xfId="3262" xr:uid="{00000000-0005-0000-0000-000013830000}"/>
    <cellStyle name="Normal GHG whole table 3 6 10" xfId="32594" xr:uid="{00000000-0005-0000-0000-000014830000}"/>
    <cellStyle name="Normal GHG whole table 3 6 11" xfId="36501" xr:uid="{00000000-0005-0000-0000-000015830000}"/>
    <cellStyle name="Normal GHG whole table 3 6 12" xfId="40291" xr:uid="{00000000-0005-0000-0000-000016830000}"/>
    <cellStyle name="Normal GHG whole table 3 6 2" xfId="5563" xr:uid="{00000000-0005-0000-0000-000017830000}"/>
    <cellStyle name="Normal GHG whole table 3 6 2 10" xfId="42547" xr:uid="{00000000-0005-0000-0000-000018830000}"/>
    <cellStyle name="Normal GHG whole table 3 6 2 2" xfId="11091" xr:uid="{00000000-0005-0000-0000-000019830000}"/>
    <cellStyle name="Normal GHG whole table 3 6 2 3" xfId="14998" xr:uid="{00000000-0005-0000-0000-00001A830000}"/>
    <cellStyle name="Normal GHG whole table 3 6 2 4" xfId="19090" xr:uid="{00000000-0005-0000-0000-00001B830000}"/>
    <cellStyle name="Normal GHG whole table 3 6 2 5" xfId="23020" xr:uid="{00000000-0005-0000-0000-00001C830000}"/>
    <cellStyle name="Normal GHG whole table 3 6 2 6" xfId="27046" xr:uid="{00000000-0005-0000-0000-00001D830000}"/>
    <cellStyle name="Normal GHG whole table 3 6 2 7" xfId="31035" xr:uid="{00000000-0005-0000-0000-00001E830000}"/>
    <cellStyle name="Normal GHG whole table 3 6 2 8" xfId="34866" xr:uid="{00000000-0005-0000-0000-00001F830000}"/>
    <cellStyle name="Normal GHG whole table 3 6 2 9" xfId="38757" xr:uid="{00000000-0005-0000-0000-000020830000}"/>
    <cellStyle name="Normal GHG whole table 3 6 3" xfId="4935" xr:uid="{00000000-0005-0000-0000-000021830000}"/>
    <cellStyle name="Normal GHG whole table 3 6 3 10" xfId="41919" xr:uid="{00000000-0005-0000-0000-000022830000}"/>
    <cellStyle name="Normal GHG whole table 3 6 3 2" xfId="10463" xr:uid="{00000000-0005-0000-0000-000023830000}"/>
    <cellStyle name="Normal GHG whole table 3 6 3 3" xfId="14370" xr:uid="{00000000-0005-0000-0000-000024830000}"/>
    <cellStyle name="Normal GHG whole table 3 6 3 4" xfId="18462" xr:uid="{00000000-0005-0000-0000-000025830000}"/>
    <cellStyle name="Normal GHG whole table 3 6 3 5" xfId="22392" xr:uid="{00000000-0005-0000-0000-000026830000}"/>
    <cellStyle name="Normal GHG whole table 3 6 3 6" xfId="26418" xr:uid="{00000000-0005-0000-0000-000027830000}"/>
    <cellStyle name="Normal GHG whole table 3 6 3 7" xfId="30407" xr:uid="{00000000-0005-0000-0000-000028830000}"/>
    <cellStyle name="Normal GHG whole table 3 6 3 8" xfId="34238" xr:uid="{00000000-0005-0000-0000-000029830000}"/>
    <cellStyle name="Normal GHG whole table 3 6 3 9" xfId="38129" xr:uid="{00000000-0005-0000-0000-00002A830000}"/>
    <cellStyle name="Normal GHG whole table 3 6 4" xfId="8797" xr:uid="{00000000-0005-0000-0000-00002B830000}"/>
    <cellStyle name="Normal GHG whole table 3 6 5" xfId="12713" xr:uid="{00000000-0005-0000-0000-00002C830000}"/>
    <cellStyle name="Normal GHG whole table 3 6 6" xfId="16806" xr:uid="{00000000-0005-0000-0000-00002D830000}"/>
    <cellStyle name="Normal GHG whole table 3 6 7" xfId="20749" xr:uid="{00000000-0005-0000-0000-00002E830000}"/>
    <cellStyle name="Normal GHG whole table 3 6 8" xfId="24767" xr:uid="{00000000-0005-0000-0000-00002F830000}"/>
    <cellStyle name="Normal GHG whole table 3 6 9" xfId="28771" xr:uid="{00000000-0005-0000-0000-000030830000}"/>
    <cellStyle name="Normal GHG whole table 3 7" xfId="3926" xr:uid="{00000000-0005-0000-0000-000031830000}"/>
    <cellStyle name="Normal GHG whole table 3 7 10" xfId="40910" xr:uid="{00000000-0005-0000-0000-000032830000}"/>
    <cellStyle name="Normal GHG whole table 3 7 2" xfId="9454" xr:uid="{00000000-0005-0000-0000-000033830000}"/>
    <cellStyle name="Normal GHG whole table 3 7 3" xfId="13361" xr:uid="{00000000-0005-0000-0000-000034830000}"/>
    <cellStyle name="Normal GHG whole table 3 7 4" xfId="17453" xr:uid="{00000000-0005-0000-0000-000035830000}"/>
    <cellStyle name="Normal GHG whole table 3 7 5" xfId="21383" xr:uid="{00000000-0005-0000-0000-000036830000}"/>
    <cellStyle name="Normal GHG whole table 3 7 6" xfId="25409" xr:uid="{00000000-0005-0000-0000-000037830000}"/>
    <cellStyle name="Normal GHG whole table 3 7 7" xfId="29398" xr:uid="{00000000-0005-0000-0000-000038830000}"/>
    <cellStyle name="Normal GHG whole table 3 7 8" xfId="33229" xr:uid="{00000000-0005-0000-0000-000039830000}"/>
    <cellStyle name="Normal GHG whole table 3 7 9" xfId="37120" xr:uid="{00000000-0005-0000-0000-00003A830000}"/>
    <cellStyle name="Normal GHG whole table 3 8" xfId="5909" xr:uid="{00000000-0005-0000-0000-00003B830000}"/>
    <cellStyle name="Normal GHG whole table 3 8 10" xfId="42891" xr:uid="{00000000-0005-0000-0000-00003C830000}"/>
    <cellStyle name="Normal GHG whole table 3 8 2" xfId="11437" xr:uid="{00000000-0005-0000-0000-00003D830000}"/>
    <cellStyle name="Normal GHG whole table 3 8 3" xfId="15342" xr:uid="{00000000-0005-0000-0000-00003E830000}"/>
    <cellStyle name="Normal GHG whole table 3 8 4" xfId="19436" xr:uid="{00000000-0005-0000-0000-00003F830000}"/>
    <cellStyle name="Normal GHG whole table 3 8 5" xfId="23364" xr:uid="{00000000-0005-0000-0000-000040830000}"/>
    <cellStyle name="Normal GHG whole table 3 8 6" xfId="27390" xr:uid="{00000000-0005-0000-0000-000041830000}"/>
    <cellStyle name="Normal GHG whole table 3 8 7" xfId="31379" xr:uid="{00000000-0005-0000-0000-000042830000}"/>
    <cellStyle name="Normal GHG whole table 3 8 8" xfId="35210" xr:uid="{00000000-0005-0000-0000-000043830000}"/>
    <cellStyle name="Normal GHG whole table 3 8 9" xfId="39101" xr:uid="{00000000-0005-0000-0000-000044830000}"/>
    <cellStyle name="Normal GHG whole table 3 9" xfId="7103" xr:uid="{00000000-0005-0000-0000-000045830000}"/>
    <cellStyle name="Normal GHG whole table 4" xfId="735" xr:uid="{00000000-0005-0000-0000-000046830000}"/>
    <cellStyle name="Normal GHG whole table 4 10" xfId="9105" xr:uid="{00000000-0005-0000-0000-000047830000}"/>
    <cellStyle name="Normal GHG whole table 4 11" xfId="16190" xr:uid="{00000000-0005-0000-0000-000048830000}"/>
    <cellStyle name="Normal GHG whole table 4 12" xfId="6758" xr:uid="{00000000-0005-0000-0000-000049830000}"/>
    <cellStyle name="Normal GHG whole table 4 13" xfId="16120" xr:uid="{00000000-0005-0000-0000-00004A830000}"/>
    <cellStyle name="Normal GHG whole table 4 14" xfId="20042" xr:uid="{00000000-0005-0000-0000-00004B830000}"/>
    <cellStyle name="Normal GHG whole table 4 2" xfId="2988" xr:uid="{00000000-0005-0000-0000-00004C830000}"/>
    <cellStyle name="Normal GHG whole table 4 2 10" xfId="28497" xr:uid="{00000000-0005-0000-0000-00004D830000}"/>
    <cellStyle name="Normal GHG whole table 4 2 11" xfId="32320" xr:uid="{00000000-0005-0000-0000-00004E830000}"/>
    <cellStyle name="Normal GHG whole table 4 2 12" xfId="36227" xr:uid="{00000000-0005-0000-0000-00004F830000}"/>
    <cellStyle name="Normal GHG whole table 4 2 13" xfId="40017" xr:uid="{00000000-0005-0000-0000-000050830000}"/>
    <cellStyle name="Normal GHG whole table 4 2 2" xfId="5289" xr:uid="{00000000-0005-0000-0000-000051830000}"/>
    <cellStyle name="Normal GHG whole table 4 2 2 10" xfId="42273" xr:uid="{00000000-0005-0000-0000-000052830000}"/>
    <cellStyle name="Normal GHG whole table 4 2 2 2" xfId="10817" xr:uid="{00000000-0005-0000-0000-000053830000}"/>
    <cellStyle name="Normal GHG whole table 4 2 2 3" xfId="14724" xr:uid="{00000000-0005-0000-0000-000054830000}"/>
    <cellStyle name="Normal GHG whole table 4 2 2 4" xfId="18816" xr:uid="{00000000-0005-0000-0000-000055830000}"/>
    <cellStyle name="Normal GHG whole table 4 2 2 5" xfId="22746" xr:uid="{00000000-0005-0000-0000-000056830000}"/>
    <cellStyle name="Normal GHG whole table 4 2 2 6" xfId="26772" xr:uid="{00000000-0005-0000-0000-000057830000}"/>
    <cellStyle name="Normal GHG whole table 4 2 2 7" xfId="30761" xr:uid="{00000000-0005-0000-0000-000058830000}"/>
    <cellStyle name="Normal GHG whole table 4 2 2 8" xfId="34592" xr:uid="{00000000-0005-0000-0000-000059830000}"/>
    <cellStyle name="Normal GHG whole table 4 2 2 9" xfId="38483" xr:uid="{00000000-0005-0000-0000-00005A830000}"/>
    <cellStyle name="Normal GHG whole table 4 2 3" xfId="4661" xr:uid="{00000000-0005-0000-0000-00005B830000}"/>
    <cellStyle name="Normal GHG whole table 4 2 3 10" xfId="41645" xr:uid="{00000000-0005-0000-0000-00005C830000}"/>
    <cellStyle name="Normal GHG whole table 4 2 3 2" xfId="10189" xr:uid="{00000000-0005-0000-0000-00005D830000}"/>
    <cellStyle name="Normal GHG whole table 4 2 3 3" xfId="14096" xr:uid="{00000000-0005-0000-0000-00005E830000}"/>
    <cellStyle name="Normal GHG whole table 4 2 3 4" xfId="18188" xr:uid="{00000000-0005-0000-0000-00005F830000}"/>
    <cellStyle name="Normal GHG whole table 4 2 3 5" xfId="22118" xr:uid="{00000000-0005-0000-0000-000060830000}"/>
    <cellStyle name="Normal GHG whole table 4 2 3 6" xfId="26144" xr:uid="{00000000-0005-0000-0000-000061830000}"/>
    <cellStyle name="Normal GHG whole table 4 2 3 7" xfId="30133" xr:uid="{00000000-0005-0000-0000-000062830000}"/>
    <cellStyle name="Normal GHG whole table 4 2 3 8" xfId="33964" xr:uid="{00000000-0005-0000-0000-000063830000}"/>
    <cellStyle name="Normal GHG whole table 4 2 3 9" xfId="37855" xr:uid="{00000000-0005-0000-0000-000064830000}"/>
    <cellStyle name="Normal GHG whole table 4 2 4" xfId="6370" xr:uid="{00000000-0005-0000-0000-000065830000}"/>
    <cellStyle name="Normal GHG whole table 4 2 4 10" xfId="43348" xr:uid="{00000000-0005-0000-0000-000066830000}"/>
    <cellStyle name="Normal GHG whole table 4 2 4 2" xfId="11899" xr:uid="{00000000-0005-0000-0000-000067830000}"/>
    <cellStyle name="Normal GHG whole table 4 2 4 3" xfId="15803" xr:uid="{00000000-0005-0000-0000-000068830000}"/>
    <cellStyle name="Normal GHG whole table 4 2 4 4" xfId="19897" xr:uid="{00000000-0005-0000-0000-000069830000}"/>
    <cellStyle name="Normal GHG whole table 4 2 4 5" xfId="23824" xr:uid="{00000000-0005-0000-0000-00006A830000}"/>
    <cellStyle name="Normal GHG whole table 4 2 4 6" xfId="27851" xr:uid="{00000000-0005-0000-0000-00006B830000}"/>
    <cellStyle name="Normal GHG whole table 4 2 4 7" xfId="31836" xr:uid="{00000000-0005-0000-0000-00006C830000}"/>
    <cellStyle name="Normal GHG whole table 4 2 4 8" xfId="35669" xr:uid="{00000000-0005-0000-0000-00006D830000}"/>
    <cellStyle name="Normal GHG whole table 4 2 4 9" xfId="39558" xr:uid="{00000000-0005-0000-0000-00006E830000}"/>
    <cellStyle name="Normal GHG whole table 4 2 5" xfId="8523" xr:uid="{00000000-0005-0000-0000-00006F830000}"/>
    <cellStyle name="Normal GHG whole table 4 2 6" xfId="12439" xr:uid="{00000000-0005-0000-0000-000070830000}"/>
    <cellStyle name="Normal GHG whole table 4 2 7" xfId="16532" xr:uid="{00000000-0005-0000-0000-000071830000}"/>
    <cellStyle name="Normal GHG whole table 4 2 8" xfId="20475" xr:uid="{00000000-0005-0000-0000-000072830000}"/>
    <cellStyle name="Normal GHG whole table 4 2 9" xfId="24493" xr:uid="{00000000-0005-0000-0000-000073830000}"/>
    <cellStyle name="Normal GHG whole table 4 3" xfId="3269" xr:uid="{00000000-0005-0000-0000-000074830000}"/>
    <cellStyle name="Normal GHG whole table 4 3 10" xfId="32601" xr:uid="{00000000-0005-0000-0000-000075830000}"/>
    <cellStyle name="Normal GHG whole table 4 3 11" xfId="36508" xr:uid="{00000000-0005-0000-0000-000076830000}"/>
    <cellStyle name="Normal GHG whole table 4 3 12" xfId="40298" xr:uid="{00000000-0005-0000-0000-000077830000}"/>
    <cellStyle name="Normal GHG whole table 4 3 2" xfId="5570" xr:uid="{00000000-0005-0000-0000-000078830000}"/>
    <cellStyle name="Normal GHG whole table 4 3 2 10" xfId="42554" xr:uid="{00000000-0005-0000-0000-000079830000}"/>
    <cellStyle name="Normal GHG whole table 4 3 2 2" xfId="11098" xr:uid="{00000000-0005-0000-0000-00007A830000}"/>
    <cellStyle name="Normal GHG whole table 4 3 2 3" xfId="15005" xr:uid="{00000000-0005-0000-0000-00007B830000}"/>
    <cellStyle name="Normal GHG whole table 4 3 2 4" xfId="19097" xr:uid="{00000000-0005-0000-0000-00007C830000}"/>
    <cellStyle name="Normal GHG whole table 4 3 2 5" xfId="23027" xr:uid="{00000000-0005-0000-0000-00007D830000}"/>
    <cellStyle name="Normal GHG whole table 4 3 2 6" xfId="27053" xr:uid="{00000000-0005-0000-0000-00007E830000}"/>
    <cellStyle name="Normal GHG whole table 4 3 2 7" xfId="31042" xr:uid="{00000000-0005-0000-0000-00007F830000}"/>
    <cellStyle name="Normal GHG whole table 4 3 2 8" xfId="34873" xr:uid="{00000000-0005-0000-0000-000080830000}"/>
    <cellStyle name="Normal GHG whole table 4 3 2 9" xfId="38764" xr:uid="{00000000-0005-0000-0000-000081830000}"/>
    <cellStyle name="Normal GHG whole table 4 3 3" xfId="4942" xr:uid="{00000000-0005-0000-0000-000082830000}"/>
    <cellStyle name="Normal GHG whole table 4 3 3 10" xfId="41926" xr:uid="{00000000-0005-0000-0000-000083830000}"/>
    <cellStyle name="Normal GHG whole table 4 3 3 2" xfId="10470" xr:uid="{00000000-0005-0000-0000-000084830000}"/>
    <cellStyle name="Normal GHG whole table 4 3 3 3" xfId="14377" xr:uid="{00000000-0005-0000-0000-000085830000}"/>
    <cellStyle name="Normal GHG whole table 4 3 3 4" xfId="18469" xr:uid="{00000000-0005-0000-0000-000086830000}"/>
    <cellStyle name="Normal GHG whole table 4 3 3 5" xfId="22399" xr:uid="{00000000-0005-0000-0000-000087830000}"/>
    <cellStyle name="Normal GHG whole table 4 3 3 6" xfId="26425" xr:uid="{00000000-0005-0000-0000-000088830000}"/>
    <cellStyle name="Normal GHG whole table 4 3 3 7" xfId="30414" xr:uid="{00000000-0005-0000-0000-000089830000}"/>
    <cellStyle name="Normal GHG whole table 4 3 3 8" xfId="34245" xr:uid="{00000000-0005-0000-0000-00008A830000}"/>
    <cellStyle name="Normal GHG whole table 4 3 3 9" xfId="38136" xr:uid="{00000000-0005-0000-0000-00008B830000}"/>
    <cellStyle name="Normal GHG whole table 4 3 4" xfId="8804" xr:uid="{00000000-0005-0000-0000-00008C830000}"/>
    <cellStyle name="Normal GHG whole table 4 3 5" xfId="12720" xr:uid="{00000000-0005-0000-0000-00008D830000}"/>
    <cellStyle name="Normal GHG whole table 4 3 6" xfId="16813" xr:uid="{00000000-0005-0000-0000-00008E830000}"/>
    <cellStyle name="Normal GHG whole table 4 3 7" xfId="20756" xr:uid="{00000000-0005-0000-0000-00008F830000}"/>
    <cellStyle name="Normal GHG whole table 4 3 8" xfId="24774" xr:uid="{00000000-0005-0000-0000-000090830000}"/>
    <cellStyle name="Normal GHG whole table 4 3 9" xfId="28778" xr:uid="{00000000-0005-0000-0000-000091830000}"/>
    <cellStyle name="Normal GHG whole table 4 4" xfId="3933" xr:uid="{00000000-0005-0000-0000-000092830000}"/>
    <cellStyle name="Normal GHG whole table 4 4 10" xfId="40917" xr:uid="{00000000-0005-0000-0000-000093830000}"/>
    <cellStyle name="Normal GHG whole table 4 4 2" xfId="9461" xr:uid="{00000000-0005-0000-0000-000094830000}"/>
    <cellStyle name="Normal GHG whole table 4 4 3" xfId="13368" xr:uid="{00000000-0005-0000-0000-000095830000}"/>
    <cellStyle name="Normal GHG whole table 4 4 4" xfId="17460" xr:uid="{00000000-0005-0000-0000-000096830000}"/>
    <cellStyle name="Normal GHG whole table 4 4 5" xfId="21390" xr:uid="{00000000-0005-0000-0000-000097830000}"/>
    <cellStyle name="Normal GHG whole table 4 4 6" xfId="25416" xr:uid="{00000000-0005-0000-0000-000098830000}"/>
    <cellStyle name="Normal GHG whole table 4 4 7" xfId="29405" xr:uid="{00000000-0005-0000-0000-000099830000}"/>
    <cellStyle name="Normal GHG whole table 4 4 8" xfId="33236" xr:uid="{00000000-0005-0000-0000-00009A830000}"/>
    <cellStyle name="Normal GHG whole table 4 4 9" xfId="37127" xr:uid="{00000000-0005-0000-0000-00009B830000}"/>
    <cellStyle name="Normal GHG whole table 4 5" xfId="5916" xr:uid="{00000000-0005-0000-0000-00009C830000}"/>
    <cellStyle name="Normal GHG whole table 4 5 10" xfId="42898" xr:uid="{00000000-0005-0000-0000-00009D830000}"/>
    <cellStyle name="Normal GHG whole table 4 5 2" xfId="11444" xr:uid="{00000000-0005-0000-0000-00009E830000}"/>
    <cellStyle name="Normal GHG whole table 4 5 3" xfId="15349" xr:uid="{00000000-0005-0000-0000-00009F830000}"/>
    <cellStyle name="Normal GHG whole table 4 5 4" xfId="19443" xr:uid="{00000000-0005-0000-0000-0000A0830000}"/>
    <cellStyle name="Normal GHG whole table 4 5 5" xfId="23371" xr:uid="{00000000-0005-0000-0000-0000A1830000}"/>
    <cellStyle name="Normal GHG whole table 4 5 6" xfId="27397" xr:uid="{00000000-0005-0000-0000-0000A2830000}"/>
    <cellStyle name="Normal GHG whole table 4 5 7" xfId="31386" xr:uid="{00000000-0005-0000-0000-0000A3830000}"/>
    <cellStyle name="Normal GHG whole table 4 5 8" xfId="35217" xr:uid="{00000000-0005-0000-0000-0000A4830000}"/>
    <cellStyle name="Normal GHG whole table 4 5 9" xfId="39108" xr:uid="{00000000-0005-0000-0000-0000A5830000}"/>
    <cellStyle name="Normal GHG whole table 4 6" xfId="7110" xr:uid="{00000000-0005-0000-0000-0000A6830000}"/>
    <cellStyle name="Normal GHG whole table 4 7" xfId="7535" xr:uid="{00000000-0005-0000-0000-0000A7830000}"/>
    <cellStyle name="Normal GHG whole table 4 8" xfId="6988" xr:uid="{00000000-0005-0000-0000-0000A8830000}"/>
    <cellStyle name="Normal GHG whole table 4 9" xfId="7743" xr:uid="{00000000-0005-0000-0000-0000A9830000}"/>
    <cellStyle name="Normal GHG whole table 5" xfId="894" xr:uid="{00000000-0005-0000-0000-0000AA830000}"/>
    <cellStyle name="Normal GHG whole table 5 10" xfId="7356" xr:uid="{00000000-0005-0000-0000-0000AB830000}"/>
    <cellStyle name="Normal GHG whole table 5 11" xfId="6823" xr:uid="{00000000-0005-0000-0000-0000AC830000}"/>
    <cellStyle name="Normal GHG whole table 5 12" xfId="6521" xr:uid="{00000000-0005-0000-0000-0000AD830000}"/>
    <cellStyle name="Normal GHG whole table 5 2" xfId="3082" xr:uid="{00000000-0005-0000-0000-0000AE830000}"/>
    <cellStyle name="Normal GHG whole table 5 2 10" xfId="28591" xr:uid="{00000000-0005-0000-0000-0000AF830000}"/>
    <cellStyle name="Normal GHG whole table 5 2 11" xfId="32414" xr:uid="{00000000-0005-0000-0000-0000B0830000}"/>
    <cellStyle name="Normal GHG whole table 5 2 12" xfId="36321" xr:uid="{00000000-0005-0000-0000-0000B1830000}"/>
    <cellStyle name="Normal GHG whole table 5 2 13" xfId="40111" xr:uid="{00000000-0005-0000-0000-0000B2830000}"/>
    <cellStyle name="Normal GHG whole table 5 2 2" xfId="5383" xr:uid="{00000000-0005-0000-0000-0000B3830000}"/>
    <cellStyle name="Normal GHG whole table 5 2 2 10" xfId="42367" xr:uid="{00000000-0005-0000-0000-0000B4830000}"/>
    <cellStyle name="Normal GHG whole table 5 2 2 2" xfId="10911" xr:uid="{00000000-0005-0000-0000-0000B5830000}"/>
    <cellStyle name="Normal GHG whole table 5 2 2 3" xfId="14818" xr:uid="{00000000-0005-0000-0000-0000B6830000}"/>
    <cellStyle name="Normal GHG whole table 5 2 2 4" xfId="18910" xr:uid="{00000000-0005-0000-0000-0000B7830000}"/>
    <cellStyle name="Normal GHG whole table 5 2 2 5" xfId="22840" xr:uid="{00000000-0005-0000-0000-0000B8830000}"/>
    <cellStyle name="Normal GHG whole table 5 2 2 6" xfId="26866" xr:uid="{00000000-0005-0000-0000-0000B9830000}"/>
    <cellStyle name="Normal GHG whole table 5 2 2 7" xfId="30855" xr:uid="{00000000-0005-0000-0000-0000BA830000}"/>
    <cellStyle name="Normal GHG whole table 5 2 2 8" xfId="34686" xr:uid="{00000000-0005-0000-0000-0000BB830000}"/>
    <cellStyle name="Normal GHG whole table 5 2 2 9" xfId="38577" xr:uid="{00000000-0005-0000-0000-0000BC830000}"/>
    <cellStyle name="Normal GHG whole table 5 2 3" xfId="4755" xr:uid="{00000000-0005-0000-0000-0000BD830000}"/>
    <cellStyle name="Normal GHG whole table 5 2 3 10" xfId="41739" xr:uid="{00000000-0005-0000-0000-0000BE830000}"/>
    <cellStyle name="Normal GHG whole table 5 2 3 2" xfId="10283" xr:uid="{00000000-0005-0000-0000-0000BF830000}"/>
    <cellStyle name="Normal GHG whole table 5 2 3 3" xfId="14190" xr:uid="{00000000-0005-0000-0000-0000C0830000}"/>
    <cellStyle name="Normal GHG whole table 5 2 3 4" xfId="18282" xr:uid="{00000000-0005-0000-0000-0000C1830000}"/>
    <cellStyle name="Normal GHG whole table 5 2 3 5" xfId="22212" xr:uid="{00000000-0005-0000-0000-0000C2830000}"/>
    <cellStyle name="Normal GHG whole table 5 2 3 6" xfId="26238" xr:uid="{00000000-0005-0000-0000-0000C3830000}"/>
    <cellStyle name="Normal GHG whole table 5 2 3 7" xfId="30227" xr:uid="{00000000-0005-0000-0000-0000C4830000}"/>
    <cellStyle name="Normal GHG whole table 5 2 3 8" xfId="34058" xr:uid="{00000000-0005-0000-0000-0000C5830000}"/>
    <cellStyle name="Normal GHG whole table 5 2 3 9" xfId="37949" xr:uid="{00000000-0005-0000-0000-0000C6830000}"/>
    <cellStyle name="Normal GHG whole table 5 2 4" xfId="6464" xr:uid="{00000000-0005-0000-0000-0000C7830000}"/>
    <cellStyle name="Normal GHG whole table 5 2 4 10" xfId="43442" xr:uid="{00000000-0005-0000-0000-0000C8830000}"/>
    <cellStyle name="Normal GHG whole table 5 2 4 2" xfId="11993" xr:uid="{00000000-0005-0000-0000-0000C9830000}"/>
    <cellStyle name="Normal GHG whole table 5 2 4 3" xfId="15897" xr:uid="{00000000-0005-0000-0000-0000CA830000}"/>
    <cellStyle name="Normal GHG whole table 5 2 4 4" xfId="19991" xr:uid="{00000000-0005-0000-0000-0000CB830000}"/>
    <cellStyle name="Normal GHG whole table 5 2 4 5" xfId="23918" xr:uid="{00000000-0005-0000-0000-0000CC830000}"/>
    <cellStyle name="Normal GHG whole table 5 2 4 6" xfId="27945" xr:uid="{00000000-0005-0000-0000-0000CD830000}"/>
    <cellStyle name="Normal GHG whole table 5 2 4 7" xfId="31930" xr:uid="{00000000-0005-0000-0000-0000CE830000}"/>
    <cellStyle name="Normal GHG whole table 5 2 4 8" xfId="35763" xr:uid="{00000000-0005-0000-0000-0000CF830000}"/>
    <cellStyle name="Normal GHG whole table 5 2 4 9" xfId="39652" xr:uid="{00000000-0005-0000-0000-0000D0830000}"/>
    <cellStyle name="Normal GHG whole table 5 2 5" xfId="8617" xr:uid="{00000000-0005-0000-0000-0000D1830000}"/>
    <cellStyle name="Normal GHG whole table 5 2 6" xfId="12533" xr:uid="{00000000-0005-0000-0000-0000D2830000}"/>
    <cellStyle name="Normal GHG whole table 5 2 7" xfId="16626" xr:uid="{00000000-0005-0000-0000-0000D3830000}"/>
    <cellStyle name="Normal GHG whole table 5 2 8" xfId="20569" xr:uid="{00000000-0005-0000-0000-0000D4830000}"/>
    <cellStyle name="Normal GHG whole table 5 2 9" xfId="24587" xr:uid="{00000000-0005-0000-0000-0000D5830000}"/>
    <cellStyle name="Normal GHG whole table 5 3" xfId="4027" xr:uid="{00000000-0005-0000-0000-0000D6830000}"/>
    <cellStyle name="Normal GHG whole table 5 3 10" xfId="41011" xr:uid="{00000000-0005-0000-0000-0000D7830000}"/>
    <cellStyle name="Normal GHG whole table 5 3 2" xfId="9555" xr:uid="{00000000-0005-0000-0000-0000D8830000}"/>
    <cellStyle name="Normal GHG whole table 5 3 3" xfId="13462" xr:uid="{00000000-0005-0000-0000-0000D9830000}"/>
    <cellStyle name="Normal GHG whole table 5 3 4" xfId="17554" xr:uid="{00000000-0005-0000-0000-0000DA830000}"/>
    <cellStyle name="Normal GHG whole table 5 3 5" xfId="21484" xr:uid="{00000000-0005-0000-0000-0000DB830000}"/>
    <cellStyle name="Normal GHG whole table 5 3 6" xfId="25510" xr:uid="{00000000-0005-0000-0000-0000DC830000}"/>
    <cellStyle name="Normal GHG whole table 5 3 7" xfId="29499" xr:uid="{00000000-0005-0000-0000-0000DD830000}"/>
    <cellStyle name="Normal GHG whole table 5 3 8" xfId="33330" xr:uid="{00000000-0005-0000-0000-0000DE830000}"/>
    <cellStyle name="Normal GHG whole table 5 3 9" xfId="37221" xr:uid="{00000000-0005-0000-0000-0000DF830000}"/>
    <cellStyle name="Normal GHG whole table 5 4" xfId="3534" xr:uid="{00000000-0005-0000-0000-0000E0830000}"/>
    <cellStyle name="Normal GHG whole table 5 4 10" xfId="40561" xr:uid="{00000000-0005-0000-0000-0000E1830000}"/>
    <cellStyle name="Normal GHG whole table 5 4 2" xfId="9069" xr:uid="{00000000-0005-0000-0000-0000E2830000}"/>
    <cellStyle name="Normal GHG whole table 5 4 3" xfId="12985" xr:uid="{00000000-0005-0000-0000-0000E3830000}"/>
    <cellStyle name="Normal GHG whole table 5 4 4" xfId="17077" xr:uid="{00000000-0005-0000-0000-0000E4830000}"/>
    <cellStyle name="Normal GHG whole table 5 4 5" xfId="21020" xr:uid="{00000000-0005-0000-0000-0000E5830000}"/>
    <cellStyle name="Normal GHG whole table 5 4 6" xfId="25039" xr:uid="{00000000-0005-0000-0000-0000E6830000}"/>
    <cellStyle name="Normal GHG whole table 5 4 7" xfId="29042" xr:uid="{00000000-0005-0000-0000-0000E7830000}"/>
    <cellStyle name="Normal GHG whole table 5 4 8" xfId="32866" xr:uid="{00000000-0005-0000-0000-0000E8830000}"/>
    <cellStyle name="Normal GHG whole table 5 4 9" xfId="36771" xr:uid="{00000000-0005-0000-0000-0000E9830000}"/>
    <cellStyle name="Normal GHG whole table 5 5" xfId="6011" xr:uid="{00000000-0005-0000-0000-0000EA830000}"/>
    <cellStyle name="Normal GHG whole table 5 5 10" xfId="42992" xr:uid="{00000000-0005-0000-0000-0000EB830000}"/>
    <cellStyle name="Normal GHG whole table 5 5 2" xfId="11539" xr:uid="{00000000-0005-0000-0000-0000EC830000}"/>
    <cellStyle name="Normal GHG whole table 5 5 3" xfId="15444" xr:uid="{00000000-0005-0000-0000-0000ED830000}"/>
    <cellStyle name="Normal GHG whole table 5 5 4" xfId="19537" xr:uid="{00000000-0005-0000-0000-0000EE830000}"/>
    <cellStyle name="Normal GHG whole table 5 5 5" xfId="23466" xr:uid="{00000000-0005-0000-0000-0000EF830000}"/>
    <cellStyle name="Normal GHG whole table 5 5 6" xfId="27492" xr:uid="{00000000-0005-0000-0000-0000F0830000}"/>
    <cellStyle name="Normal GHG whole table 5 5 7" xfId="31480" xr:uid="{00000000-0005-0000-0000-0000F1830000}"/>
    <cellStyle name="Normal GHG whole table 5 5 8" xfId="35312" xr:uid="{00000000-0005-0000-0000-0000F2830000}"/>
    <cellStyle name="Normal GHG whole table 5 5 9" xfId="39202" xr:uid="{00000000-0005-0000-0000-0000F3830000}"/>
    <cellStyle name="Normal GHG whole table 5 6" xfId="7397" xr:uid="{00000000-0005-0000-0000-0000F4830000}"/>
    <cellStyle name="Normal GHG whole table 5 7" xfId="7138" xr:uid="{00000000-0005-0000-0000-0000F5830000}"/>
    <cellStyle name="Normal GHG whole table 5 8" xfId="7603" xr:uid="{00000000-0005-0000-0000-0000F6830000}"/>
    <cellStyle name="Normal GHG whole table 5 9" xfId="7292" xr:uid="{00000000-0005-0000-0000-0000F7830000}"/>
    <cellStyle name="Normal GHG whole table 6" xfId="5904" xr:uid="{00000000-0005-0000-0000-0000F8830000}"/>
    <cellStyle name="Normal GHG whole table 6 10" xfId="42886" xr:uid="{00000000-0005-0000-0000-0000F9830000}"/>
    <cellStyle name="Normal GHG whole table 6 2" xfId="11432" xr:uid="{00000000-0005-0000-0000-0000FA830000}"/>
    <cellStyle name="Normal GHG whole table 6 3" xfId="15337" xr:uid="{00000000-0005-0000-0000-0000FB830000}"/>
    <cellStyle name="Normal GHG whole table 6 4" xfId="19431" xr:uid="{00000000-0005-0000-0000-0000FC830000}"/>
    <cellStyle name="Normal GHG whole table 6 5" xfId="23359" xr:uid="{00000000-0005-0000-0000-0000FD830000}"/>
    <cellStyle name="Normal GHG whole table 6 6" xfId="27385" xr:uid="{00000000-0005-0000-0000-0000FE830000}"/>
    <cellStyle name="Normal GHG whole table 6 7" xfId="31374" xr:uid="{00000000-0005-0000-0000-0000FF830000}"/>
    <cellStyle name="Normal GHG whole table 6 8" xfId="35205" xr:uid="{00000000-0005-0000-0000-000000840000}"/>
    <cellStyle name="Normal GHG whole table 6 9" xfId="39096" xr:uid="{00000000-0005-0000-0000-000001840000}"/>
    <cellStyle name="Normal GHG-Shade" xfId="736" xr:uid="{00000000-0005-0000-0000-000002840000}"/>
    <cellStyle name="Normal GHG-Shade 2" xfId="737" xr:uid="{00000000-0005-0000-0000-000003840000}"/>
    <cellStyle name="Normal GHG-Shade 2 2" xfId="738" xr:uid="{00000000-0005-0000-0000-000004840000}"/>
    <cellStyle name="Normal GHG-Shade 2 3" xfId="739" xr:uid="{00000000-0005-0000-0000-000005840000}"/>
    <cellStyle name="Normal GHG-Shade 2 4" xfId="740" xr:uid="{00000000-0005-0000-0000-000006840000}"/>
    <cellStyle name="Normal GHG-Shade 2 5" xfId="741" xr:uid="{00000000-0005-0000-0000-000007840000}"/>
    <cellStyle name="Normal GHG-Shade 3" xfId="742" xr:uid="{00000000-0005-0000-0000-000008840000}"/>
    <cellStyle name="Normal GHG-Shade 3 2" xfId="743" xr:uid="{00000000-0005-0000-0000-000009840000}"/>
    <cellStyle name="Normal GHG-Shade 4" xfId="744" xr:uid="{00000000-0005-0000-0000-00000A840000}"/>
    <cellStyle name="Normal GHG-Shade 4 2" xfId="745" xr:uid="{00000000-0005-0000-0000-00000B840000}"/>
    <cellStyle name="Normál_Munka1" xfId="746" xr:uid="{00000000-0005-0000-0000-00000C840000}"/>
    <cellStyle name="Normale_Consumption" xfId="2624" xr:uid="{00000000-0005-0000-0000-00000D840000}"/>
    <cellStyle name="Note" xfId="2625" xr:uid="{00000000-0005-0000-0000-00000E840000}"/>
    <cellStyle name="Note 10" xfId="16178" xr:uid="{00000000-0005-0000-0000-00000F840000}"/>
    <cellStyle name="Note 11" xfId="20118" xr:uid="{00000000-0005-0000-0000-000010840000}"/>
    <cellStyle name="Note 12" xfId="24138" xr:uid="{00000000-0005-0000-0000-000011840000}"/>
    <cellStyle name="Note 13" xfId="28145" xr:uid="{00000000-0005-0000-0000-000012840000}"/>
    <cellStyle name="Note 14" xfId="31971" xr:uid="{00000000-0005-0000-0000-000013840000}"/>
    <cellStyle name="Note 15" xfId="39669" xr:uid="{00000000-0005-0000-0000-000014840000}"/>
    <cellStyle name="Note 2" xfId="747" xr:uid="{00000000-0005-0000-0000-000015840000}"/>
    <cellStyle name="Note 2 10" xfId="5917" xr:uid="{00000000-0005-0000-0000-000016840000}"/>
    <cellStyle name="Note 2 10 10" xfId="42899" xr:uid="{00000000-0005-0000-0000-000017840000}"/>
    <cellStyle name="Note 2 10 2" xfId="11445" xr:uid="{00000000-0005-0000-0000-000018840000}"/>
    <cellStyle name="Note 2 10 3" xfId="15350" xr:uid="{00000000-0005-0000-0000-000019840000}"/>
    <cellStyle name="Note 2 10 4" xfId="19444" xr:uid="{00000000-0005-0000-0000-00001A840000}"/>
    <cellStyle name="Note 2 10 5" xfId="23372" xr:uid="{00000000-0005-0000-0000-00001B840000}"/>
    <cellStyle name="Note 2 10 6" xfId="27398" xr:uid="{00000000-0005-0000-0000-00001C840000}"/>
    <cellStyle name="Note 2 10 7" xfId="31387" xr:uid="{00000000-0005-0000-0000-00001D840000}"/>
    <cellStyle name="Note 2 10 8" xfId="35218" xr:uid="{00000000-0005-0000-0000-00001E840000}"/>
    <cellStyle name="Note 2 10 9" xfId="39109" xr:uid="{00000000-0005-0000-0000-00001F840000}"/>
    <cellStyle name="Note 2 11" xfId="7529" xr:uid="{00000000-0005-0000-0000-000020840000}"/>
    <cellStyle name="Note 2 12" xfId="6993" xr:uid="{00000000-0005-0000-0000-000021840000}"/>
    <cellStyle name="Note 2 13" xfId="7739" xr:uid="{00000000-0005-0000-0000-000022840000}"/>
    <cellStyle name="Note 2 14" xfId="6829" xr:uid="{00000000-0005-0000-0000-000023840000}"/>
    <cellStyle name="Note 2 15" xfId="20098" xr:uid="{00000000-0005-0000-0000-000024840000}"/>
    <cellStyle name="Note 2 16" xfId="6759" xr:uid="{00000000-0005-0000-0000-000025840000}"/>
    <cellStyle name="Note 2 17" xfId="20041" xr:uid="{00000000-0005-0000-0000-000026840000}"/>
    <cellStyle name="Note 2 2" xfId="748" xr:uid="{00000000-0005-0000-0000-000027840000}"/>
    <cellStyle name="Note 2 2 10" xfId="12079" xr:uid="{00000000-0005-0000-0000-000028840000}"/>
    <cellStyle name="Note 2 2 11" xfId="6830" xr:uid="{00000000-0005-0000-0000-000029840000}"/>
    <cellStyle name="Note 2 2 12" xfId="7597" xr:uid="{00000000-0005-0000-0000-00002A840000}"/>
    <cellStyle name="Note 2 2 13" xfId="24133" xr:uid="{00000000-0005-0000-0000-00002B840000}"/>
    <cellStyle name="Note 2 2 14" xfId="31966" xr:uid="{00000000-0005-0000-0000-00002C840000}"/>
    <cellStyle name="Note 2 2 2" xfId="749" xr:uid="{00000000-0005-0000-0000-00002D840000}"/>
    <cellStyle name="Note 2 2 2 10" xfId="6831" xr:uid="{00000000-0005-0000-0000-00002E840000}"/>
    <cellStyle name="Note 2 2 2 11" xfId="7573" xr:uid="{00000000-0005-0000-0000-00002F840000}"/>
    <cellStyle name="Note 2 2 2 12" xfId="19266" xr:uid="{00000000-0005-0000-0000-000030840000}"/>
    <cellStyle name="Note 2 2 2 13" xfId="20040" xr:uid="{00000000-0005-0000-0000-000031840000}"/>
    <cellStyle name="Note 2 2 2 2" xfId="2991" xr:uid="{00000000-0005-0000-0000-000032840000}"/>
    <cellStyle name="Note 2 2 2 2 10" xfId="28500" xr:uid="{00000000-0005-0000-0000-000033840000}"/>
    <cellStyle name="Note 2 2 2 2 11" xfId="32323" xr:uid="{00000000-0005-0000-0000-000034840000}"/>
    <cellStyle name="Note 2 2 2 2 12" xfId="36230" xr:uid="{00000000-0005-0000-0000-000035840000}"/>
    <cellStyle name="Note 2 2 2 2 13" xfId="40020" xr:uid="{00000000-0005-0000-0000-000036840000}"/>
    <cellStyle name="Note 2 2 2 2 2" xfId="5292" xr:uid="{00000000-0005-0000-0000-000037840000}"/>
    <cellStyle name="Note 2 2 2 2 2 10" xfId="42276" xr:uid="{00000000-0005-0000-0000-000038840000}"/>
    <cellStyle name="Note 2 2 2 2 2 2" xfId="10820" xr:uid="{00000000-0005-0000-0000-000039840000}"/>
    <cellStyle name="Note 2 2 2 2 2 3" xfId="14727" xr:uid="{00000000-0005-0000-0000-00003A840000}"/>
    <cellStyle name="Note 2 2 2 2 2 4" xfId="18819" xr:uid="{00000000-0005-0000-0000-00003B840000}"/>
    <cellStyle name="Note 2 2 2 2 2 5" xfId="22749" xr:uid="{00000000-0005-0000-0000-00003C840000}"/>
    <cellStyle name="Note 2 2 2 2 2 6" xfId="26775" xr:uid="{00000000-0005-0000-0000-00003D840000}"/>
    <cellStyle name="Note 2 2 2 2 2 7" xfId="30764" xr:uid="{00000000-0005-0000-0000-00003E840000}"/>
    <cellStyle name="Note 2 2 2 2 2 8" xfId="34595" xr:uid="{00000000-0005-0000-0000-00003F840000}"/>
    <cellStyle name="Note 2 2 2 2 2 9" xfId="38486" xr:uid="{00000000-0005-0000-0000-000040840000}"/>
    <cellStyle name="Note 2 2 2 2 3" xfId="4664" xr:uid="{00000000-0005-0000-0000-000041840000}"/>
    <cellStyle name="Note 2 2 2 2 3 10" xfId="41648" xr:uid="{00000000-0005-0000-0000-000042840000}"/>
    <cellStyle name="Note 2 2 2 2 3 2" xfId="10192" xr:uid="{00000000-0005-0000-0000-000043840000}"/>
    <cellStyle name="Note 2 2 2 2 3 3" xfId="14099" xr:uid="{00000000-0005-0000-0000-000044840000}"/>
    <cellStyle name="Note 2 2 2 2 3 4" xfId="18191" xr:uid="{00000000-0005-0000-0000-000045840000}"/>
    <cellStyle name="Note 2 2 2 2 3 5" xfId="22121" xr:uid="{00000000-0005-0000-0000-000046840000}"/>
    <cellStyle name="Note 2 2 2 2 3 6" xfId="26147" xr:uid="{00000000-0005-0000-0000-000047840000}"/>
    <cellStyle name="Note 2 2 2 2 3 7" xfId="30136" xr:uid="{00000000-0005-0000-0000-000048840000}"/>
    <cellStyle name="Note 2 2 2 2 3 8" xfId="33967" xr:uid="{00000000-0005-0000-0000-000049840000}"/>
    <cellStyle name="Note 2 2 2 2 3 9" xfId="37858" xr:uid="{00000000-0005-0000-0000-00004A840000}"/>
    <cellStyle name="Note 2 2 2 2 4" xfId="6373" xr:uid="{00000000-0005-0000-0000-00004B840000}"/>
    <cellStyle name="Note 2 2 2 2 4 10" xfId="43351" xr:uid="{00000000-0005-0000-0000-00004C840000}"/>
    <cellStyle name="Note 2 2 2 2 4 2" xfId="11902" xr:uid="{00000000-0005-0000-0000-00004D840000}"/>
    <cellStyle name="Note 2 2 2 2 4 3" xfId="15806" xr:uid="{00000000-0005-0000-0000-00004E840000}"/>
    <cellStyle name="Note 2 2 2 2 4 4" xfId="19900" xr:uid="{00000000-0005-0000-0000-00004F840000}"/>
    <cellStyle name="Note 2 2 2 2 4 5" xfId="23827" xr:uid="{00000000-0005-0000-0000-000050840000}"/>
    <cellStyle name="Note 2 2 2 2 4 6" xfId="27854" xr:uid="{00000000-0005-0000-0000-000051840000}"/>
    <cellStyle name="Note 2 2 2 2 4 7" xfId="31839" xr:uid="{00000000-0005-0000-0000-000052840000}"/>
    <cellStyle name="Note 2 2 2 2 4 8" xfId="35672" xr:uid="{00000000-0005-0000-0000-000053840000}"/>
    <cellStyle name="Note 2 2 2 2 4 9" xfId="39561" xr:uid="{00000000-0005-0000-0000-000054840000}"/>
    <cellStyle name="Note 2 2 2 2 5" xfId="8526" xr:uid="{00000000-0005-0000-0000-000055840000}"/>
    <cellStyle name="Note 2 2 2 2 6" xfId="12442" xr:uid="{00000000-0005-0000-0000-000056840000}"/>
    <cellStyle name="Note 2 2 2 2 7" xfId="16535" xr:uid="{00000000-0005-0000-0000-000057840000}"/>
    <cellStyle name="Note 2 2 2 2 8" xfId="20478" xr:uid="{00000000-0005-0000-0000-000058840000}"/>
    <cellStyle name="Note 2 2 2 2 9" xfId="24496" xr:uid="{00000000-0005-0000-0000-000059840000}"/>
    <cellStyle name="Note 2 2 2 3" xfId="3936" xr:uid="{00000000-0005-0000-0000-00005A840000}"/>
    <cellStyle name="Note 2 2 2 3 10" xfId="40920" xr:uid="{00000000-0005-0000-0000-00005B840000}"/>
    <cellStyle name="Note 2 2 2 3 2" xfId="9464" xr:uid="{00000000-0005-0000-0000-00005C840000}"/>
    <cellStyle name="Note 2 2 2 3 3" xfId="13371" xr:uid="{00000000-0005-0000-0000-00005D840000}"/>
    <cellStyle name="Note 2 2 2 3 4" xfId="17463" xr:uid="{00000000-0005-0000-0000-00005E840000}"/>
    <cellStyle name="Note 2 2 2 3 5" xfId="21393" xr:uid="{00000000-0005-0000-0000-00005F840000}"/>
    <cellStyle name="Note 2 2 2 3 6" xfId="25419" xr:uid="{00000000-0005-0000-0000-000060840000}"/>
    <cellStyle name="Note 2 2 2 3 7" xfId="29408" xr:uid="{00000000-0005-0000-0000-000061840000}"/>
    <cellStyle name="Note 2 2 2 3 8" xfId="33239" xr:uid="{00000000-0005-0000-0000-000062840000}"/>
    <cellStyle name="Note 2 2 2 3 9" xfId="37130" xr:uid="{00000000-0005-0000-0000-000063840000}"/>
    <cellStyle name="Note 2 2 2 4" xfId="4080" xr:uid="{00000000-0005-0000-0000-000064840000}"/>
    <cellStyle name="Note 2 2 2 4 10" xfId="41064" xr:uid="{00000000-0005-0000-0000-000065840000}"/>
    <cellStyle name="Note 2 2 2 4 2" xfId="9608" xr:uid="{00000000-0005-0000-0000-000066840000}"/>
    <cellStyle name="Note 2 2 2 4 3" xfId="13515" xr:uid="{00000000-0005-0000-0000-000067840000}"/>
    <cellStyle name="Note 2 2 2 4 4" xfId="17607" xr:uid="{00000000-0005-0000-0000-000068840000}"/>
    <cellStyle name="Note 2 2 2 4 5" xfId="21537" xr:uid="{00000000-0005-0000-0000-000069840000}"/>
    <cellStyle name="Note 2 2 2 4 6" xfId="25563" xr:uid="{00000000-0005-0000-0000-00006A840000}"/>
    <cellStyle name="Note 2 2 2 4 7" xfId="29552" xr:uid="{00000000-0005-0000-0000-00006B840000}"/>
    <cellStyle name="Note 2 2 2 4 8" xfId="33383" xr:uid="{00000000-0005-0000-0000-00006C840000}"/>
    <cellStyle name="Note 2 2 2 4 9" xfId="37274" xr:uid="{00000000-0005-0000-0000-00006D840000}"/>
    <cellStyle name="Note 2 2 2 5" xfId="3441" xr:uid="{00000000-0005-0000-0000-00006E840000}"/>
    <cellStyle name="Note 2 2 2 5 10" xfId="40470" xr:uid="{00000000-0005-0000-0000-00006F840000}"/>
    <cellStyle name="Note 2 2 2 5 2" xfId="8976" xr:uid="{00000000-0005-0000-0000-000070840000}"/>
    <cellStyle name="Note 2 2 2 5 3" xfId="12892" xr:uid="{00000000-0005-0000-0000-000071840000}"/>
    <cellStyle name="Note 2 2 2 5 4" xfId="16985" xr:uid="{00000000-0005-0000-0000-000072840000}"/>
    <cellStyle name="Note 2 2 2 5 5" xfId="20928" xr:uid="{00000000-0005-0000-0000-000073840000}"/>
    <cellStyle name="Note 2 2 2 5 6" xfId="24946" xr:uid="{00000000-0005-0000-0000-000074840000}"/>
    <cellStyle name="Note 2 2 2 5 7" xfId="28950" xr:uid="{00000000-0005-0000-0000-000075840000}"/>
    <cellStyle name="Note 2 2 2 5 8" xfId="32773" xr:uid="{00000000-0005-0000-0000-000076840000}"/>
    <cellStyle name="Note 2 2 2 5 9" xfId="36680" xr:uid="{00000000-0005-0000-0000-000077840000}"/>
    <cellStyle name="Note 2 2 2 6" xfId="5919" xr:uid="{00000000-0005-0000-0000-000078840000}"/>
    <cellStyle name="Note 2 2 2 6 10" xfId="42901" xr:uid="{00000000-0005-0000-0000-000079840000}"/>
    <cellStyle name="Note 2 2 2 6 2" xfId="11447" xr:uid="{00000000-0005-0000-0000-00007A840000}"/>
    <cellStyle name="Note 2 2 2 6 3" xfId="15352" xr:uid="{00000000-0005-0000-0000-00007B840000}"/>
    <cellStyle name="Note 2 2 2 6 4" xfId="19446" xr:uid="{00000000-0005-0000-0000-00007C840000}"/>
    <cellStyle name="Note 2 2 2 6 5" xfId="23374" xr:uid="{00000000-0005-0000-0000-00007D840000}"/>
    <cellStyle name="Note 2 2 2 6 6" xfId="27400" xr:uid="{00000000-0005-0000-0000-00007E840000}"/>
    <cellStyle name="Note 2 2 2 6 7" xfId="31389" xr:uid="{00000000-0005-0000-0000-00007F840000}"/>
    <cellStyle name="Note 2 2 2 6 8" xfId="35220" xr:uid="{00000000-0005-0000-0000-000080840000}"/>
    <cellStyle name="Note 2 2 2 6 9" xfId="39111" xr:uid="{00000000-0005-0000-0000-000081840000}"/>
    <cellStyle name="Note 2 2 2 7" xfId="7527" xr:uid="{00000000-0005-0000-0000-000082840000}"/>
    <cellStyle name="Note 2 2 2 8" xfId="6995" xr:uid="{00000000-0005-0000-0000-000083840000}"/>
    <cellStyle name="Note 2 2 2 9" xfId="7738" xr:uid="{00000000-0005-0000-0000-000084840000}"/>
    <cellStyle name="Note 2 2 3" xfId="2990" xr:uid="{00000000-0005-0000-0000-000085840000}"/>
    <cellStyle name="Note 2 2 3 10" xfId="28499" xr:uid="{00000000-0005-0000-0000-000086840000}"/>
    <cellStyle name="Note 2 2 3 11" xfId="32322" xr:uid="{00000000-0005-0000-0000-000087840000}"/>
    <cellStyle name="Note 2 2 3 12" xfId="36229" xr:uid="{00000000-0005-0000-0000-000088840000}"/>
    <cellStyle name="Note 2 2 3 13" xfId="40019" xr:uid="{00000000-0005-0000-0000-000089840000}"/>
    <cellStyle name="Note 2 2 3 2" xfId="5291" xr:uid="{00000000-0005-0000-0000-00008A840000}"/>
    <cellStyle name="Note 2 2 3 2 10" xfId="42275" xr:uid="{00000000-0005-0000-0000-00008B840000}"/>
    <cellStyle name="Note 2 2 3 2 2" xfId="10819" xr:uid="{00000000-0005-0000-0000-00008C840000}"/>
    <cellStyle name="Note 2 2 3 2 3" xfId="14726" xr:uid="{00000000-0005-0000-0000-00008D840000}"/>
    <cellStyle name="Note 2 2 3 2 4" xfId="18818" xr:uid="{00000000-0005-0000-0000-00008E840000}"/>
    <cellStyle name="Note 2 2 3 2 5" xfId="22748" xr:uid="{00000000-0005-0000-0000-00008F840000}"/>
    <cellStyle name="Note 2 2 3 2 6" xfId="26774" xr:uid="{00000000-0005-0000-0000-000090840000}"/>
    <cellStyle name="Note 2 2 3 2 7" xfId="30763" xr:uid="{00000000-0005-0000-0000-000091840000}"/>
    <cellStyle name="Note 2 2 3 2 8" xfId="34594" xr:uid="{00000000-0005-0000-0000-000092840000}"/>
    <cellStyle name="Note 2 2 3 2 9" xfId="38485" xr:uid="{00000000-0005-0000-0000-000093840000}"/>
    <cellStyle name="Note 2 2 3 3" xfId="4663" xr:uid="{00000000-0005-0000-0000-000094840000}"/>
    <cellStyle name="Note 2 2 3 3 10" xfId="41647" xr:uid="{00000000-0005-0000-0000-000095840000}"/>
    <cellStyle name="Note 2 2 3 3 2" xfId="10191" xr:uid="{00000000-0005-0000-0000-000096840000}"/>
    <cellStyle name="Note 2 2 3 3 3" xfId="14098" xr:uid="{00000000-0005-0000-0000-000097840000}"/>
    <cellStyle name="Note 2 2 3 3 4" xfId="18190" xr:uid="{00000000-0005-0000-0000-000098840000}"/>
    <cellStyle name="Note 2 2 3 3 5" xfId="22120" xr:uid="{00000000-0005-0000-0000-000099840000}"/>
    <cellStyle name="Note 2 2 3 3 6" xfId="26146" xr:uid="{00000000-0005-0000-0000-00009A840000}"/>
    <cellStyle name="Note 2 2 3 3 7" xfId="30135" xr:uid="{00000000-0005-0000-0000-00009B840000}"/>
    <cellStyle name="Note 2 2 3 3 8" xfId="33966" xr:uid="{00000000-0005-0000-0000-00009C840000}"/>
    <cellStyle name="Note 2 2 3 3 9" xfId="37857" xr:uid="{00000000-0005-0000-0000-00009D840000}"/>
    <cellStyle name="Note 2 2 3 4" xfId="6372" xr:uid="{00000000-0005-0000-0000-00009E840000}"/>
    <cellStyle name="Note 2 2 3 4 10" xfId="43350" xr:uid="{00000000-0005-0000-0000-00009F840000}"/>
    <cellStyle name="Note 2 2 3 4 2" xfId="11901" xr:uid="{00000000-0005-0000-0000-0000A0840000}"/>
    <cellStyle name="Note 2 2 3 4 3" xfId="15805" xr:uid="{00000000-0005-0000-0000-0000A1840000}"/>
    <cellStyle name="Note 2 2 3 4 4" xfId="19899" xr:uid="{00000000-0005-0000-0000-0000A2840000}"/>
    <cellStyle name="Note 2 2 3 4 5" xfId="23826" xr:uid="{00000000-0005-0000-0000-0000A3840000}"/>
    <cellStyle name="Note 2 2 3 4 6" xfId="27853" xr:uid="{00000000-0005-0000-0000-0000A4840000}"/>
    <cellStyle name="Note 2 2 3 4 7" xfId="31838" xr:uid="{00000000-0005-0000-0000-0000A5840000}"/>
    <cellStyle name="Note 2 2 3 4 8" xfId="35671" xr:uid="{00000000-0005-0000-0000-0000A6840000}"/>
    <cellStyle name="Note 2 2 3 4 9" xfId="39560" xr:uid="{00000000-0005-0000-0000-0000A7840000}"/>
    <cellStyle name="Note 2 2 3 5" xfId="8525" xr:uid="{00000000-0005-0000-0000-0000A8840000}"/>
    <cellStyle name="Note 2 2 3 6" xfId="12441" xr:uid="{00000000-0005-0000-0000-0000A9840000}"/>
    <cellStyle name="Note 2 2 3 7" xfId="16534" xr:uid="{00000000-0005-0000-0000-0000AA840000}"/>
    <cellStyle name="Note 2 2 3 8" xfId="20477" xr:uid="{00000000-0005-0000-0000-0000AB840000}"/>
    <cellStyle name="Note 2 2 3 9" xfId="24495" xr:uid="{00000000-0005-0000-0000-0000AC840000}"/>
    <cellStyle name="Note 2 2 4" xfId="3935" xr:uid="{00000000-0005-0000-0000-0000AD840000}"/>
    <cellStyle name="Note 2 2 4 10" xfId="40919" xr:uid="{00000000-0005-0000-0000-0000AE840000}"/>
    <cellStyle name="Note 2 2 4 2" xfId="9463" xr:uid="{00000000-0005-0000-0000-0000AF840000}"/>
    <cellStyle name="Note 2 2 4 3" xfId="13370" xr:uid="{00000000-0005-0000-0000-0000B0840000}"/>
    <cellStyle name="Note 2 2 4 4" xfId="17462" xr:uid="{00000000-0005-0000-0000-0000B1840000}"/>
    <cellStyle name="Note 2 2 4 5" xfId="21392" xr:uid="{00000000-0005-0000-0000-0000B2840000}"/>
    <cellStyle name="Note 2 2 4 6" xfId="25418" xr:uid="{00000000-0005-0000-0000-0000B3840000}"/>
    <cellStyle name="Note 2 2 4 7" xfId="29407" xr:uid="{00000000-0005-0000-0000-0000B4840000}"/>
    <cellStyle name="Note 2 2 4 8" xfId="33238" xr:uid="{00000000-0005-0000-0000-0000B5840000}"/>
    <cellStyle name="Note 2 2 4 9" xfId="37129" xr:uid="{00000000-0005-0000-0000-0000B6840000}"/>
    <cellStyle name="Note 2 2 5" xfId="4081" xr:uid="{00000000-0005-0000-0000-0000B7840000}"/>
    <cellStyle name="Note 2 2 5 10" xfId="41065" xr:uid="{00000000-0005-0000-0000-0000B8840000}"/>
    <cellStyle name="Note 2 2 5 2" xfId="9609" xr:uid="{00000000-0005-0000-0000-0000B9840000}"/>
    <cellStyle name="Note 2 2 5 3" xfId="13516" xr:uid="{00000000-0005-0000-0000-0000BA840000}"/>
    <cellStyle name="Note 2 2 5 4" xfId="17608" xr:uid="{00000000-0005-0000-0000-0000BB840000}"/>
    <cellStyle name="Note 2 2 5 5" xfId="21538" xr:uid="{00000000-0005-0000-0000-0000BC840000}"/>
    <cellStyle name="Note 2 2 5 6" xfId="25564" xr:uid="{00000000-0005-0000-0000-0000BD840000}"/>
    <cellStyle name="Note 2 2 5 7" xfId="29553" xr:uid="{00000000-0005-0000-0000-0000BE840000}"/>
    <cellStyle name="Note 2 2 5 8" xfId="33384" xr:uid="{00000000-0005-0000-0000-0000BF840000}"/>
    <cellStyle name="Note 2 2 5 9" xfId="37275" xr:uid="{00000000-0005-0000-0000-0000C0840000}"/>
    <cellStyle name="Note 2 2 6" xfId="3440" xr:uid="{00000000-0005-0000-0000-0000C1840000}"/>
    <cellStyle name="Note 2 2 6 10" xfId="40469" xr:uid="{00000000-0005-0000-0000-0000C2840000}"/>
    <cellStyle name="Note 2 2 6 2" xfId="8975" xr:uid="{00000000-0005-0000-0000-0000C3840000}"/>
    <cellStyle name="Note 2 2 6 3" xfId="12891" xr:uid="{00000000-0005-0000-0000-0000C4840000}"/>
    <cellStyle name="Note 2 2 6 4" xfId="16984" xr:uid="{00000000-0005-0000-0000-0000C5840000}"/>
    <cellStyle name="Note 2 2 6 5" xfId="20927" xr:uid="{00000000-0005-0000-0000-0000C6840000}"/>
    <cellStyle name="Note 2 2 6 6" xfId="24945" xr:uid="{00000000-0005-0000-0000-0000C7840000}"/>
    <cellStyle name="Note 2 2 6 7" xfId="28949" xr:uid="{00000000-0005-0000-0000-0000C8840000}"/>
    <cellStyle name="Note 2 2 6 8" xfId="32772" xr:uid="{00000000-0005-0000-0000-0000C9840000}"/>
    <cellStyle name="Note 2 2 6 9" xfId="36679" xr:uid="{00000000-0005-0000-0000-0000CA840000}"/>
    <cellStyle name="Note 2 2 7" xfId="5918" xr:uid="{00000000-0005-0000-0000-0000CB840000}"/>
    <cellStyle name="Note 2 2 7 10" xfId="42900" xr:uid="{00000000-0005-0000-0000-0000CC840000}"/>
    <cellStyle name="Note 2 2 7 2" xfId="11446" xr:uid="{00000000-0005-0000-0000-0000CD840000}"/>
    <cellStyle name="Note 2 2 7 3" xfId="15351" xr:uid="{00000000-0005-0000-0000-0000CE840000}"/>
    <cellStyle name="Note 2 2 7 4" xfId="19445" xr:uid="{00000000-0005-0000-0000-0000CF840000}"/>
    <cellStyle name="Note 2 2 7 5" xfId="23373" xr:uid="{00000000-0005-0000-0000-0000D0840000}"/>
    <cellStyle name="Note 2 2 7 6" xfId="27399" xr:uid="{00000000-0005-0000-0000-0000D1840000}"/>
    <cellStyle name="Note 2 2 7 7" xfId="31388" xr:uid="{00000000-0005-0000-0000-0000D2840000}"/>
    <cellStyle name="Note 2 2 7 8" xfId="35219" xr:uid="{00000000-0005-0000-0000-0000D3840000}"/>
    <cellStyle name="Note 2 2 7 9" xfId="39110" xr:uid="{00000000-0005-0000-0000-0000D4840000}"/>
    <cellStyle name="Note 2 2 8" xfId="7528" xr:uid="{00000000-0005-0000-0000-0000D5840000}"/>
    <cellStyle name="Note 2 2 9" xfId="6994" xr:uid="{00000000-0005-0000-0000-0000D6840000}"/>
    <cellStyle name="Note 2 3" xfId="750" xr:uid="{00000000-0005-0000-0000-0000D7840000}"/>
    <cellStyle name="Note 2 3 10" xfId="7737" xr:uid="{00000000-0005-0000-0000-0000D8840000}"/>
    <cellStyle name="Note 2 3 11" xfId="7435" xr:uid="{00000000-0005-0000-0000-0000D9840000}"/>
    <cellStyle name="Note 2 3 12" xfId="21029" xr:uid="{00000000-0005-0000-0000-0000DA840000}"/>
    <cellStyle name="Note 2 3 13" xfId="6760" xr:uid="{00000000-0005-0000-0000-0000DB840000}"/>
    <cellStyle name="Note 2 3 14" xfId="20039" xr:uid="{00000000-0005-0000-0000-0000DC840000}"/>
    <cellStyle name="Note 2 3 2" xfId="751" xr:uid="{00000000-0005-0000-0000-0000DD840000}"/>
    <cellStyle name="Note 2 3 2 10" xfId="6832" xr:uid="{00000000-0005-0000-0000-0000DE840000}"/>
    <cellStyle name="Note 2 3 2 11" xfId="21023" xr:uid="{00000000-0005-0000-0000-0000DF840000}"/>
    <cellStyle name="Note 2 3 2 12" xfId="19267" xr:uid="{00000000-0005-0000-0000-0000E0840000}"/>
    <cellStyle name="Note 2 3 2 13" xfId="20038" xr:uid="{00000000-0005-0000-0000-0000E1840000}"/>
    <cellStyle name="Note 2 3 2 2" xfId="2993" xr:uid="{00000000-0005-0000-0000-0000E2840000}"/>
    <cellStyle name="Note 2 3 2 2 10" xfId="28502" xr:uid="{00000000-0005-0000-0000-0000E3840000}"/>
    <cellStyle name="Note 2 3 2 2 11" xfId="32325" xr:uid="{00000000-0005-0000-0000-0000E4840000}"/>
    <cellStyle name="Note 2 3 2 2 12" xfId="36232" xr:uid="{00000000-0005-0000-0000-0000E5840000}"/>
    <cellStyle name="Note 2 3 2 2 13" xfId="40022" xr:uid="{00000000-0005-0000-0000-0000E6840000}"/>
    <cellStyle name="Note 2 3 2 2 2" xfId="5294" xr:uid="{00000000-0005-0000-0000-0000E7840000}"/>
    <cellStyle name="Note 2 3 2 2 2 10" xfId="42278" xr:uid="{00000000-0005-0000-0000-0000E8840000}"/>
    <cellStyle name="Note 2 3 2 2 2 2" xfId="10822" xr:uid="{00000000-0005-0000-0000-0000E9840000}"/>
    <cellStyle name="Note 2 3 2 2 2 3" xfId="14729" xr:uid="{00000000-0005-0000-0000-0000EA840000}"/>
    <cellStyle name="Note 2 3 2 2 2 4" xfId="18821" xr:uid="{00000000-0005-0000-0000-0000EB840000}"/>
    <cellStyle name="Note 2 3 2 2 2 5" xfId="22751" xr:uid="{00000000-0005-0000-0000-0000EC840000}"/>
    <cellStyle name="Note 2 3 2 2 2 6" xfId="26777" xr:uid="{00000000-0005-0000-0000-0000ED840000}"/>
    <cellStyle name="Note 2 3 2 2 2 7" xfId="30766" xr:uid="{00000000-0005-0000-0000-0000EE840000}"/>
    <cellStyle name="Note 2 3 2 2 2 8" xfId="34597" xr:uid="{00000000-0005-0000-0000-0000EF840000}"/>
    <cellStyle name="Note 2 3 2 2 2 9" xfId="38488" xr:uid="{00000000-0005-0000-0000-0000F0840000}"/>
    <cellStyle name="Note 2 3 2 2 3" xfId="4666" xr:uid="{00000000-0005-0000-0000-0000F1840000}"/>
    <cellStyle name="Note 2 3 2 2 3 10" xfId="41650" xr:uid="{00000000-0005-0000-0000-0000F2840000}"/>
    <cellStyle name="Note 2 3 2 2 3 2" xfId="10194" xr:uid="{00000000-0005-0000-0000-0000F3840000}"/>
    <cellStyle name="Note 2 3 2 2 3 3" xfId="14101" xr:uid="{00000000-0005-0000-0000-0000F4840000}"/>
    <cellStyle name="Note 2 3 2 2 3 4" xfId="18193" xr:uid="{00000000-0005-0000-0000-0000F5840000}"/>
    <cellStyle name="Note 2 3 2 2 3 5" xfId="22123" xr:uid="{00000000-0005-0000-0000-0000F6840000}"/>
    <cellStyle name="Note 2 3 2 2 3 6" xfId="26149" xr:uid="{00000000-0005-0000-0000-0000F7840000}"/>
    <cellStyle name="Note 2 3 2 2 3 7" xfId="30138" xr:uid="{00000000-0005-0000-0000-0000F8840000}"/>
    <cellStyle name="Note 2 3 2 2 3 8" xfId="33969" xr:uid="{00000000-0005-0000-0000-0000F9840000}"/>
    <cellStyle name="Note 2 3 2 2 3 9" xfId="37860" xr:uid="{00000000-0005-0000-0000-0000FA840000}"/>
    <cellStyle name="Note 2 3 2 2 4" xfId="6375" xr:uid="{00000000-0005-0000-0000-0000FB840000}"/>
    <cellStyle name="Note 2 3 2 2 4 10" xfId="43353" xr:uid="{00000000-0005-0000-0000-0000FC840000}"/>
    <cellStyle name="Note 2 3 2 2 4 2" xfId="11904" xr:uid="{00000000-0005-0000-0000-0000FD840000}"/>
    <cellStyle name="Note 2 3 2 2 4 3" xfId="15808" xr:uid="{00000000-0005-0000-0000-0000FE840000}"/>
    <cellStyle name="Note 2 3 2 2 4 4" xfId="19902" xr:uid="{00000000-0005-0000-0000-0000FF840000}"/>
    <cellStyle name="Note 2 3 2 2 4 5" xfId="23829" xr:uid="{00000000-0005-0000-0000-000000850000}"/>
    <cellStyle name="Note 2 3 2 2 4 6" xfId="27856" xr:uid="{00000000-0005-0000-0000-000001850000}"/>
    <cellStyle name="Note 2 3 2 2 4 7" xfId="31841" xr:uid="{00000000-0005-0000-0000-000002850000}"/>
    <cellStyle name="Note 2 3 2 2 4 8" xfId="35674" xr:uid="{00000000-0005-0000-0000-000003850000}"/>
    <cellStyle name="Note 2 3 2 2 4 9" xfId="39563" xr:uid="{00000000-0005-0000-0000-000004850000}"/>
    <cellStyle name="Note 2 3 2 2 5" xfId="8528" xr:uid="{00000000-0005-0000-0000-000005850000}"/>
    <cellStyle name="Note 2 3 2 2 6" xfId="12444" xr:uid="{00000000-0005-0000-0000-000006850000}"/>
    <cellStyle name="Note 2 3 2 2 7" xfId="16537" xr:uid="{00000000-0005-0000-0000-000007850000}"/>
    <cellStyle name="Note 2 3 2 2 8" xfId="20480" xr:uid="{00000000-0005-0000-0000-000008850000}"/>
    <cellStyle name="Note 2 3 2 2 9" xfId="24498" xr:uid="{00000000-0005-0000-0000-000009850000}"/>
    <cellStyle name="Note 2 3 2 3" xfId="3938" xr:uid="{00000000-0005-0000-0000-00000A850000}"/>
    <cellStyle name="Note 2 3 2 3 10" xfId="40922" xr:uid="{00000000-0005-0000-0000-00000B850000}"/>
    <cellStyle name="Note 2 3 2 3 2" xfId="9466" xr:uid="{00000000-0005-0000-0000-00000C850000}"/>
    <cellStyle name="Note 2 3 2 3 3" xfId="13373" xr:uid="{00000000-0005-0000-0000-00000D850000}"/>
    <cellStyle name="Note 2 3 2 3 4" xfId="17465" xr:uid="{00000000-0005-0000-0000-00000E850000}"/>
    <cellStyle name="Note 2 3 2 3 5" xfId="21395" xr:uid="{00000000-0005-0000-0000-00000F850000}"/>
    <cellStyle name="Note 2 3 2 3 6" xfId="25421" xr:uid="{00000000-0005-0000-0000-000010850000}"/>
    <cellStyle name="Note 2 3 2 3 7" xfId="29410" xr:uid="{00000000-0005-0000-0000-000011850000}"/>
    <cellStyle name="Note 2 3 2 3 8" xfId="33241" xr:uid="{00000000-0005-0000-0000-000012850000}"/>
    <cellStyle name="Note 2 3 2 3 9" xfId="37132" xr:uid="{00000000-0005-0000-0000-000013850000}"/>
    <cellStyle name="Note 2 3 2 4" xfId="4078" xr:uid="{00000000-0005-0000-0000-000014850000}"/>
    <cellStyle name="Note 2 3 2 4 10" xfId="41062" xr:uid="{00000000-0005-0000-0000-000015850000}"/>
    <cellStyle name="Note 2 3 2 4 2" xfId="9606" xr:uid="{00000000-0005-0000-0000-000016850000}"/>
    <cellStyle name="Note 2 3 2 4 3" xfId="13513" xr:uid="{00000000-0005-0000-0000-000017850000}"/>
    <cellStyle name="Note 2 3 2 4 4" xfId="17605" xr:uid="{00000000-0005-0000-0000-000018850000}"/>
    <cellStyle name="Note 2 3 2 4 5" xfId="21535" xr:uid="{00000000-0005-0000-0000-000019850000}"/>
    <cellStyle name="Note 2 3 2 4 6" xfId="25561" xr:uid="{00000000-0005-0000-0000-00001A850000}"/>
    <cellStyle name="Note 2 3 2 4 7" xfId="29550" xr:uid="{00000000-0005-0000-0000-00001B850000}"/>
    <cellStyle name="Note 2 3 2 4 8" xfId="33381" xr:uid="{00000000-0005-0000-0000-00001C850000}"/>
    <cellStyle name="Note 2 3 2 4 9" xfId="37272" xr:uid="{00000000-0005-0000-0000-00001D850000}"/>
    <cellStyle name="Note 2 3 2 5" xfId="3443" xr:uid="{00000000-0005-0000-0000-00001E850000}"/>
    <cellStyle name="Note 2 3 2 5 10" xfId="40472" xr:uid="{00000000-0005-0000-0000-00001F850000}"/>
    <cellStyle name="Note 2 3 2 5 2" xfId="8978" xr:uid="{00000000-0005-0000-0000-000020850000}"/>
    <cellStyle name="Note 2 3 2 5 3" xfId="12894" xr:uid="{00000000-0005-0000-0000-000021850000}"/>
    <cellStyle name="Note 2 3 2 5 4" xfId="16987" xr:uid="{00000000-0005-0000-0000-000022850000}"/>
    <cellStyle name="Note 2 3 2 5 5" xfId="20930" xr:uid="{00000000-0005-0000-0000-000023850000}"/>
    <cellStyle name="Note 2 3 2 5 6" xfId="24948" xr:uid="{00000000-0005-0000-0000-000024850000}"/>
    <cellStyle name="Note 2 3 2 5 7" xfId="28952" xr:uid="{00000000-0005-0000-0000-000025850000}"/>
    <cellStyle name="Note 2 3 2 5 8" xfId="32775" xr:uid="{00000000-0005-0000-0000-000026850000}"/>
    <cellStyle name="Note 2 3 2 5 9" xfId="36682" xr:uid="{00000000-0005-0000-0000-000027850000}"/>
    <cellStyle name="Note 2 3 2 6" xfId="5921" xr:uid="{00000000-0005-0000-0000-000028850000}"/>
    <cellStyle name="Note 2 3 2 6 10" xfId="42903" xr:uid="{00000000-0005-0000-0000-000029850000}"/>
    <cellStyle name="Note 2 3 2 6 2" xfId="11449" xr:uid="{00000000-0005-0000-0000-00002A850000}"/>
    <cellStyle name="Note 2 3 2 6 3" xfId="15354" xr:uid="{00000000-0005-0000-0000-00002B850000}"/>
    <cellStyle name="Note 2 3 2 6 4" xfId="19448" xr:uid="{00000000-0005-0000-0000-00002C850000}"/>
    <cellStyle name="Note 2 3 2 6 5" xfId="23376" xr:uid="{00000000-0005-0000-0000-00002D850000}"/>
    <cellStyle name="Note 2 3 2 6 6" xfId="27402" xr:uid="{00000000-0005-0000-0000-00002E850000}"/>
    <cellStyle name="Note 2 3 2 6 7" xfId="31391" xr:uid="{00000000-0005-0000-0000-00002F850000}"/>
    <cellStyle name="Note 2 3 2 6 8" xfId="35222" xr:uid="{00000000-0005-0000-0000-000030850000}"/>
    <cellStyle name="Note 2 3 2 6 9" xfId="39113" xr:uid="{00000000-0005-0000-0000-000031850000}"/>
    <cellStyle name="Note 2 3 2 7" xfId="7525" xr:uid="{00000000-0005-0000-0000-000032850000}"/>
    <cellStyle name="Note 2 3 2 8" xfId="6997" xr:uid="{00000000-0005-0000-0000-000033850000}"/>
    <cellStyle name="Note 2 3 2 9" xfId="7736" xr:uid="{00000000-0005-0000-0000-000034850000}"/>
    <cellStyle name="Note 2 3 3" xfId="2992" xr:uid="{00000000-0005-0000-0000-000035850000}"/>
    <cellStyle name="Note 2 3 3 10" xfId="28501" xr:uid="{00000000-0005-0000-0000-000036850000}"/>
    <cellStyle name="Note 2 3 3 11" xfId="32324" xr:uid="{00000000-0005-0000-0000-000037850000}"/>
    <cellStyle name="Note 2 3 3 12" xfId="36231" xr:uid="{00000000-0005-0000-0000-000038850000}"/>
    <cellStyle name="Note 2 3 3 13" xfId="40021" xr:uid="{00000000-0005-0000-0000-000039850000}"/>
    <cellStyle name="Note 2 3 3 2" xfId="5293" xr:uid="{00000000-0005-0000-0000-00003A850000}"/>
    <cellStyle name="Note 2 3 3 2 10" xfId="42277" xr:uid="{00000000-0005-0000-0000-00003B850000}"/>
    <cellStyle name="Note 2 3 3 2 2" xfId="10821" xr:uid="{00000000-0005-0000-0000-00003C850000}"/>
    <cellStyle name="Note 2 3 3 2 3" xfId="14728" xr:uid="{00000000-0005-0000-0000-00003D850000}"/>
    <cellStyle name="Note 2 3 3 2 4" xfId="18820" xr:uid="{00000000-0005-0000-0000-00003E850000}"/>
    <cellStyle name="Note 2 3 3 2 5" xfId="22750" xr:uid="{00000000-0005-0000-0000-00003F850000}"/>
    <cellStyle name="Note 2 3 3 2 6" xfId="26776" xr:uid="{00000000-0005-0000-0000-000040850000}"/>
    <cellStyle name="Note 2 3 3 2 7" xfId="30765" xr:uid="{00000000-0005-0000-0000-000041850000}"/>
    <cellStyle name="Note 2 3 3 2 8" xfId="34596" xr:uid="{00000000-0005-0000-0000-000042850000}"/>
    <cellStyle name="Note 2 3 3 2 9" xfId="38487" xr:uid="{00000000-0005-0000-0000-000043850000}"/>
    <cellStyle name="Note 2 3 3 3" xfId="4665" xr:uid="{00000000-0005-0000-0000-000044850000}"/>
    <cellStyle name="Note 2 3 3 3 10" xfId="41649" xr:uid="{00000000-0005-0000-0000-000045850000}"/>
    <cellStyle name="Note 2 3 3 3 2" xfId="10193" xr:uid="{00000000-0005-0000-0000-000046850000}"/>
    <cellStyle name="Note 2 3 3 3 3" xfId="14100" xr:uid="{00000000-0005-0000-0000-000047850000}"/>
    <cellStyle name="Note 2 3 3 3 4" xfId="18192" xr:uid="{00000000-0005-0000-0000-000048850000}"/>
    <cellStyle name="Note 2 3 3 3 5" xfId="22122" xr:uid="{00000000-0005-0000-0000-000049850000}"/>
    <cellStyle name="Note 2 3 3 3 6" xfId="26148" xr:uid="{00000000-0005-0000-0000-00004A850000}"/>
    <cellStyle name="Note 2 3 3 3 7" xfId="30137" xr:uid="{00000000-0005-0000-0000-00004B850000}"/>
    <cellStyle name="Note 2 3 3 3 8" xfId="33968" xr:uid="{00000000-0005-0000-0000-00004C850000}"/>
    <cellStyle name="Note 2 3 3 3 9" xfId="37859" xr:uid="{00000000-0005-0000-0000-00004D850000}"/>
    <cellStyle name="Note 2 3 3 4" xfId="6374" xr:uid="{00000000-0005-0000-0000-00004E850000}"/>
    <cellStyle name="Note 2 3 3 4 10" xfId="43352" xr:uid="{00000000-0005-0000-0000-00004F850000}"/>
    <cellStyle name="Note 2 3 3 4 2" xfId="11903" xr:uid="{00000000-0005-0000-0000-000050850000}"/>
    <cellStyle name="Note 2 3 3 4 3" xfId="15807" xr:uid="{00000000-0005-0000-0000-000051850000}"/>
    <cellStyle name="Note 2 3 3 4 4" xfId="19901" xr:uid="{00000000-0005-0000-0000-000052850000}"/>
    <cellStyle name="Note 2 3 3 4 5" xfId="23828" xr:uid="{00000000-0005-0000-0000-000053850000}"/>
    <cellStyle name="Note 2 3 3 4 6" xfId="27855" xr:uid="{00000000-0005-0000-0000-000054850000}"/>
    <cellStyle name="Note 2 3 3 4 7" xfId="31840" xr:uid="{00000000-0005-0000-0000-000055850000}"/>
    <cellStyle name="Note 2 3 3 4 8" xfId="35673" xr:uid="{00000000-0005-0000-0000-000056850000}"/>
    <cellStyle name="Note 2 3 3 4 9" xfId="39562" xr:uid="{00000000-0005-0000-0000-000057850000}"/>
    <cellStyle name="Note 2 3 3 5" xfId="8527" xr:uid="{00000000-0005-0000-0000-000058850000}"/>
    <cellStyle name="Note 2 3 3 6" xfId="12443" xr:uid="{00000000-0005-0000-0000-000059850000}"/>
    <cellStyle name="Note 2 3 3 7" xfId="16536" xr:uid="{00000000-0005-0000-0000-00005A850000}"/>
    <cellStyle name="Note 2 3 3 8" xfId="20479" xr:uid="{00000000-0005-0000-0000-00005B850000}"/>
    <cellStyle name="Note 2 3 3 9" xfId="24497" xr:uid="{00000000-0005-0000-0000-00005C850000}"/>
    <cellStyle name="Note 2 3 4" xfId="3937" xr:uid="{00000000-0005-0000-0000-00005D850000}"/>
    <cellStyle name="Note 2 3 4 10" xfId="40921" xr:uid="{00000000-0005-0000-0000-00005E850000}"/>
    <cellStyle name="Note 2 3 4 2" xfId="9465" xr:uid="{00000000-0005-0000-0000-00005F850000}"/>
    <cellStyle name="Note 2 3 4 3" xfId="13372" xr:uid="{00000000-0005-0000-0000-000060850000}"/>
    <cellStyle name="Note 2 3 4 4" xfId="17464" xr:uid="{00000000-0005-0000-0000-000061850000}"/>
    <cellStyle name="Note 2 3 4 5" xfId="21394" xr:uid="{00000000-0005-0000-0000-000062850000}"/>
    <cellStyle name="Note 2 3 4 6" xfId="25420" xr:uid="{00000000-0005-0000-0000-000063850000}"/>
    <cellStyle name="Note 2 3 4 7" xfId="29409" xr:uid="{00000000-0005-0000-0000-000064850000}"/>
    <cellStyle name="Note 2 3 4 8" xfId="33240" xr:uid="{00000000-0005-0000-0000-000065850000}"/>
    <cellStyle name="Note 2 3 4 9" xfId="37131" xr:uid="{00000000-0005-0000-0000-000066850000}"/>
    <cellStyle name="Note 2 3 5" xfId="4079" xr:uid="{00000000-0005-0000-0000-000067850000}"/>
    <cellStyle name="Note 2 3 5 10" xfId="41063" xr:uid="{00000000-0005-0000-0000-000068850000}"/>
    <cellStyle name="Note 2 3 5 2" xfId="9607" xr:uid="{00000000-0005-0000-0000-000069850000}"/>
    <cellStyle name="Note 2 3 5 3" xfId="13514" xr:uid="{00000000-0005-0000-0000-00006A850000}"/>
    <cellStyle name="Note 2 3 5 4" xfId="17606" xr:uid="{00000000-0005-0000-0000-00006B850000}"/>
    <cellStyle name="Note 2 3 5 5" xfId="21536" xr:uid="{00000000-0005-0000-0000-00006C850000}"/>
    <cellStyle name="Note 2 3 5 6" xfId="25562" xr:uid="{00000000-0005-0000-0000-00006D850000}"/>
    <cellStyle name="Note 2 3 5 7" xfId="29551" xr:uid="{00000000-0005-0000-0000-00006E850000}"/>
    <cellStyle name="Note 2 3 5 8" xfId="33382" xr:uid="{00000000-0005-0000-0000-00006F850000}"/>
    <cellStyle name="Note 2 3 5 9" xfId="37273" xr:uid="{00000000-0005-0000-0000-000070850000}"/>
    <cellStyle name="Note 2 3 6" xfId="3442" xr:uid="{00000000-0005-0000-0000-000071850000}"/>
    <cellStyle name="Note 2 3 6 10" xfId="40471" xr:uid="{00000000-0005-0000-0000-000072850000}"/>
    <cellStyle name="Note 2 3 6 2" xfId="8977" xr:uid="{00000000-0005-0000-0000-000073850000}"/>
    <cellStyle name="Note 2 3 6 3" xfId="12893" xr:uid="{00000000-0005-0000-0000-000074850000}"/>
    <cellStyle name="Note 2 3 6 4" xfId="16986" xr:uid="{00000000-0005-0000-0000-000075850000}"/>
    <cellStyle name="Note 2 3 6 5" xfId="20929" xr:uid="{00000000-0005-0000-0000-000076850000}"/>
    <cellStyle name="Note 2 3 6 6" xfId="24947" xr:uid="{00000000-0005-0000-0000-000077850000}"/>
    <cellStyle name="Note 2 3 6 7" xfId="28951" xr:uid="{00000000-0005-0000-0000-000078850000}"/>
    <cellStyle name="Note 2 3 6 8" xfId="32774" xr:uid="{00000000-0005-0000-0000-000079850000}"/>
    <cellStyle name="Note 2 3 6 9" xfId="36681" xr:uid="{00000000-0005-0000-0000-00007A850000}"/>
    <cellStyle name="Note 2 3 7" xfId="5920" xr:uid="{00000000-0005-0000-0000-00007B850000}"/>
    <cellStyle name="Note 2 3 7 10" xfId="42902" xr:uid="{00000000-0005-0000-0000-00007C850000}"/>
    <cellStyle name="Note 2 3 7 2" xfId="11448" xr:uid="{00000000-0005-0000-0000-00007D850000}"/>
    <cellStyle name="Note 2 3 7 3" xfId="15353" xr:uid="{00000000-0005-0000-0000-00007E850000}"/>
    <cellStyle name="Note 2 3 7 4" xfId="19447" xr:uid="{00000000-0005-0000-0000-00007F850000}"/>
    <cellStyle name="Note 2 3 7 5" xfId="23375" xr:uid="{00000000-0005-0000-0000-000080850000}"/>
    <cellStyle name="Note 2 3 7 6" xfId="27401" xr:uid="{00000000-0005-0000-0000-000081850000}"/>
    <cellStyle name="Note 2 3 7 7" xfId="31390" xr:uid="{00000000-0005-0000-0000-000082850000}"/>
    <cellStyle name="Note 2 3 7 8" xfId="35221" xr:uid="{00000000-0005-0000-0000-000083850000}"/>
    <cellStyle name="Note 2 3 7 9" xfId="39112" xr:uid="{00000000-0005-0000-0000-000084850000}"/>
    <cellStyle name="Note 2 3 8" xfId="7526" xr:uid="{00000000-0005-0000-0000-000085850000}"/>
    <cellStyle name="Note 2 3 9" xfId="6996" xr:uid="{00000000-0005-0000-0000-000086850000}"/>
    <cellStyle name="Note 2 4" xfId="752" xr:uid="{00000000-0005-0000-0000-000087850000}"/>
    <cellStyle name="Note 2 4 10" xfId="8180" xr:uid="{00000000-0005-0000-0000-000088850000}"/>
    <cellStyle name="Note 2 4 11" xfId="6833" xr:uid="{00000000-0005-0000-0000-000089850000}"/>
    <cellStyle name="Note 2 4 12" xfId="7596" xr:uid="{00000000-0005-0000-0000-00008A850000}"/>
    <cellStyle name="Note 2 4 13" xfId="20132" xr:uid="{00000000-0005-0000-0000-00008B850000}"/>
    <cellStyle name="Note 2 4 14" xfId="31967" xr:uid="{00000000-0005-0000-0000-00008C850000}"/>
    <cellStyle name="Note 2 4 2" xfId="753" xr:uid="{00000000-0005-0000-0000-00008D850000}"/>
    <cellStyle name="Note 2 4 2 10" xfId="6834" xr:uid="{00000000-0005-0000-0000-00008E850000}"/>
    <cellStyle name="Note 2 4 2 11" xfId="7572" xr:uid="{00000000-0005-0000-0000-00008F850000}"/>
    <cellStyle name="Note 2 4 2 12" xfId="6944" xr:uid="{00000000-0005-0000-0000-000090850000}"/>
    <cellStyle name="Note 2 4 2 13" xfId="20037" xr:uid="{00000000-0005-0000-0000-000091850000}"/>
    <cellStyle name="Note 2 4 2 2" xfId="2995" xr:uid="{00000000-0005-0000-0000-000092850000}"/>
    <cellStyle name="Note 2 4 2 2 10" xfId="28504" xr:uid="{00000000-0005-0000-0000-000093850000}"/>
    <cellStyle name="Note 2 4 2 2 11" xfId="32327" xr:uid="{00000000-0005-0000-0000-000094850000}"/>
    <cellStyle name="Note 2 4 2 2 12" xfId="36234" xr:uid="{00000000-0005-0000-0000-000095850000}"/>
    <cellStyle name="Note 2 4 2 2 13" xfId="40024" xr:uid="{00000000-0005-0000-0000-000096850000}"/>
    <cellStyle name="Note 2 4 2 2 2" xfId="5296" xr:uid="{00000000-0005-0000-0000-000097850000}"/>
    <cellStyle name="Note 2 4 2 2 2 10" xfId="42280" xr:uid="{00000000-0005-0000-0000-000098850000}"/>
    <cellStyle name="Note 2 4 2 2 2 2" xfId="10824" xr:uid="{00000000-0005-0000-0000-000099850000}"/>
    <cellStyle name="Note 2 4 2 2 2 3" xfId="14731" xr:uid="{00000000-0005-0000-0000-00009A850000}"/>
    <cellStyle name="Note 2 4 2 2 2 4" xfId="18823" xr:uid="{00000000-0005-0000-0000-00009B850000}"/>
    <cellStyle name="Note 2 4 2 2 2 5" xfId="22753" xr:uid="{00000000-0005-0000-0000-00009C850000}"/>
    <cellStyle name="Note 2 4 2 2 2 6" xfId="26779" xr:uid="{00000000-0005-0000-0000-00009D850000}"/>
    <cellStyle name="Note 2 4 2 2 2 7" xfId="30768" xr:uid="{00000000-0005-0000-0000-00009E850000}"/>
    <cellStyle name="Note 2 4 2 2 2 8" xfId="34599" xr:uid="{00000000-0005-0000-0000-00009F850000}"/>
    <cellStyle name="Note 2 4 2 2 2 9" xfId="38490" xr:uid="{00000000-0005-0000-0000-0000A0850000}"/>
    <cellStyle name="Note 2 4 2 2 3" xfId="4668" xr:uid="{00000000-0005-0000-0000-0000A1850000}"/>
    <cellStyle name="Note 2 4 2 2 3 10" xfId="41652" xr:uid="{00000000-0005-0000-0000-0000A2850000}"/>
    <cellStyle name="Note 2 4 2 2 3 2" xfId="10196" xr:uid="{00000000-0005-0000-0000-0000A3850000}"/>
    <cellStyle name="Note 2 4 2 2 3 3" xfId="14103" xr:uid="{00000000-0005-0000-0000-0000A4850000}"/>
    <cellStyle name="Note 2 4 2 2 3 4" xfId="18195" xr:uid="{00000000-0005-0000-0000-0000A5850000}"/>
    <cellStyle name="Note 2 4 2 2 3 5" xfId="22125" xr:uid="{00000000-0005-0000-0000-0000A6850000}"/>
    <cellStyle name="Note 2 4 2 2 3 6" xfId="26151" xr:uid="{00000000-0005-0000-0000-0000A7850000}"/>
    <cellStyle name="Note 2 4 2 2 3 7" xfId="30140" xr:uid="{00000000-0005-0000-0000-0000A8850000}"/>
    <cellStyle name="Note 2 4 2 2 3 8" xfId="33971" xr:uid="{00000000-0005-0000-0000-0000A9850000}"/>
    <cellStyle name="Note 2 4 2 2 3 9" xfId="37862" xr:uid="{00000000-0005-0000-0000-0000AA850000}"/>
    <cellStyle name="Note 2 4 2 2 4" xfId="6377" xr:uid="{00000000-0005-0000-0000-0000AB850000}"/>
    <cellStyle name="Note 2 4 2 2 4 10" xfId="43355" xr:uid="{00000000-0005-0000-0000-0000AC850000}"/>
    <cellStyle name="Note 2 4 2 2 4 2" xfId="11906" xr:uid="{00000000-0005-0000-0000-0000AD850000}"/>
    <cellStyle name="Note 2 4 2 2 4 3" xfId="15810" xr:uid="{00000000-0005-0000-0000-0000AE850000}"/>
    <cellStyle name="Note 2 4 2 2 4 4" xfId="19904" xr:uid="{00000000-0005-0000-0000-0000AF850000}"/>
    <cellStyle name="Note 2 4 2 2 4 5" xfId="23831" xr:uid="{00000000-0005-0000-0000-0000B0850000}"/>
    <cellStyle name="Note 2 4 2 2 4 6" xfId="27858" xr:uid="{00000000-0005-0000-0000-0000B1850000}"/>
    <cellStyle name="Note 2 4 2 2 4 7" xfId="31843" xr:uid="{00000000-0005-0000-0000-0000B2850000}"/>
    <cellStyle name="Note 2 4 2 2 4 8" xfId="35676" xr:uid="{00000000-0005-0000-0000-0000B3850000}"/>
    <cellStyle name="Note 2 4 2 2 4 9" xfId="39565" xr:uid="{00000000-0005-0000-0000-0000B4850000}"/>
    <cellStyle name="Note 2 4 2 2 5" xfId="8530" xr:uid="{00000000-0005-0000-0000-0000B5850000}"/>
    <cellStyle name="Note 2 4 2 2 6" xfId="12446" xr:uid="{00000000-0005-0000-0000-0000B6850000}"/>
    <cellStyle name="Note 2 4 2 2 7" xfId="16539" xr:uid="{00000000-0005-0000-0000-0000B7850000}"/>
    <cellStyle name="Note 2 4 2 2 8" xfId="20482" xr:uid="{00000000-0005-0000-0000-0000B8850000}"/>
    <cellStyle name="Note 2 4 2 2 9" xfId="24500" xr:uid="{00000000-0005-0000-0000-0000B9850000}"/>
    <cellStyle name="Note 2 4 2 3" xfId="3940" xr:uid="{00000000-0005-0000-0000-0000BA850000}"/>
    <cellStyle name="Note 2 4 2 3 10" xfId="40924" xr:uid="{00000000-0005-0000-0000-0000BB850000}"/>
    <cellStyle name="Note 2 4 2 3 2" xfId="9468" xr:uid="{00000000-0005-0000-0000-0000BC850000}"/>
    <cellStyle name="Note 2 4 2 3 3" xfId="13375" xr:uid="{00000000-0005-0000-0000-0000BD850000}"/>
    <cellStyle name="Note 2 4 2 3 4" xfId="17467" xr:uid="{00000000-0005-0000-0000-0000BE850000}"/>
    <cellStyle name="Note 2 4 2 3 5" xfId="21397" xr:uid="{00000000-0005-0000-0000-0000BF850000}"/>
    <cellStyle name="Note 2 4 2 3 6" xfId="25423" xr:uid="{00000000-0005-0000-0000-0000C0850000}"/>
    <cellStyle name="Note 2 4 2 3 7" xfId="29412" xr:uid="{00000000-0005-0000-0000-0000C1850000}"/>
    <cellStyle name="Note 2 4 2 3 8" xfId="33243" xr:uid="{00000000-0005-0000-0000-0000C2850000}"/>
    <cellStyle name="Note 2 4 2 3 9" xfId="37134" xr:uid="{00000000-0005-0000-0000-0000C3850000}"/>
    <cellStyle name="Note 2 4 2 4" xfId="4076" xr:uid="{00000000-0005-0000-0000-0000C4850000}"/>
    <cellStyle name="Note 2 4 2 4 10" xfId="41060" xr:uid="{00000000-0005-0000-0000-0000C5850000}"/>
    <cellStyle name="Note 2 4 2 4 2" xfId="9604" xr:uid="{00000000-0005-0000-0000-0000C6850000}"/>
    <cellStyle name="Note 2 4 2 4 3" xfId="13511" xr:uid="{00000000-0005-0000-0000-0000C7850000}"/>
    <cellStyle name="Note 2 4 2 4 4" xfId="17603" xr:uid="{00000000-0005-0000-0000-0000C8850000}"/>
    <cellStyle name="Note 2 4 2 4 5" xfId="21533" xr:uid="{00000000-0005-0000-0000-0000C9850000}"/>
    <cellStyle name="Note 2 4 2 4 6" xfId="25559" xr:uid="{00000000-0005-0000-0000-0000CA850000}"/>
    <cellStyle name="Note 2 4 2 4 7" xfId="29548" xr:uid="{00000000-0005-0000-0000-0000CB850000}"/>
    <cellStyle name="Note 2 4 2 4 8" xfId="33379" xr:uid="{00000000-0005-0000-0000-0000CC850000}"/>
    <cellStyle name="Note 2 4 2 4 9" xfId="37270" xr:uid="{00000000-0005-0000-0000-0000CD850000}"/>
    <cellStyle name="Note 2 4 2 5" xfId="3445" xr:uid="{00000000-0005-0000-0000-0000CE850000}"/>
    <cellStyle name="Note 2 4 2 5 10" xfId="40474" xr:uid="{00000000-0005-0000-0000-0000CF850000}"/>
    <cellStyle name="Note 2 4 2 5 2" xfId="8980" xr:uid="{00000000-0005-0000-0000-0000D0850000}"/>
    <cellStyle name="Note 2 4 2 5 3" xfId="12896" xr:uid="{00000000-0005-0000-0000-0000D1850000}"/>
    <cellStyle name="Note 2 4 2 5 4" xfId="16989" xr:uid="{00000000-0005-0000-0000-0000D2850000}"/>
    <cellStyle name="Note 2 4 2 5 5" xfId="20932" xr:uid="{00000000-0005-0000-0000-0000D3850000}"/>
    <cellStyle name="Note 2 4 2 5 6" xfId="24950" xr:uid="{00000000-0005-0000-0000-0000D4850000}"/>
    <cellStyle name="Note 2 4 2 5 7" xfId="28954" xr:uid="{00000000-0005-0000-0000-0000D5850000}"/>
    <cellStyle name="Note 2 4 2 5 8" xfId="32777" xr:uid="{00000000-0005-0000-0000-0000D6850000}"/>
    <cellStyle name="Note 2 4 2 5 9" xfId="36684" xr:uid="{00000000-0005-0000-0000-0000D7850000}"/>
    <cellStyle name="Note 2 4 2 6" xfId="5923" xr:uid="{00000000-0005-0000-0000-0000D8850000}"/>
    <cellStyle name="Note 2 4 2 6 10" xfId="42905" xr:uid="{00000000-0005-0000-0000-0000D9850000}"/>
    <cellStyle name="Note 2 4 2 6 2" xfId="11451" xr:uid="{00000000-0005-0000-0000-0000DA850000}"/>
    <cellStyle name="Note 2 4 2 6 3" xfId="15356" xr:uid="{00000000-0005-0000-0000-0000DB850000}"/>
    <cellStyle name="Note 2 4 2 6 4" xfId="19450" xr:uid="{00000000-0005-0000-0000-0000DC850000}"/>
    <cellStyle name="Note 2 4 2 6 5" xfId="23378" xr:uid="{00000000-0005-0000-0000-0000DD850000}"/>
    <cellStyle name="Note 2 4 2 6 6" xfId="27404" xr:uid="{00000000-0005-0000-0000-0000DE850000}"/>
    <cellStyle name="Note 2 4 2 6 7" xfId="31393" xr:uid="{00000000-0005-0000-0000-0000DF850000}"/>
    <cellStyle name="Note 2 4 2 6 8" xfId="35224" xr:uid="{00000000-0005-0000-0000-0000E0850000}"/>
    <cellStyle name="Note 2 4 2 6 9" xfId="39115" xr:uid="{00000000-0005-0000-0000-0000E1850000}"/>
    <cellStyle name="Note 2 4 2 7" xfId="7523" xr:uid="{00000000-0005-0000-0000-0000E2850000}"/>
    <cellStyle name="Note 2 4 2 8" xfId="6999" xr:uid="{00000000-0005-0000-0000-0000E3850000}"/>
    <cellStyle name="Note 2 4 2 9" xfId="7400" xr:uid="{00000000-0005-0000-0000-0000E4850000}"/>
    <cellStyle name="Note 2 4 3" xfId="2994" xr:uid="{00000000-0005-0000-0000-0000E5850000}"/>
    <cellStyle name="Note 2 4 3 10" xfId="28503" xr:uid="{00000000-0005-0000-0000-0000E6850000}"/>
    <cellStyle name="Note 2 4 3 11" xfId="32326" xr:uid="{00000000-0005-0000-0000-0000E7850000}"/>
    <cellStyle name="Note 2 4 3 12" xfId="36233" xr:uid="{00000000-0005-0000-0000-0000E8850000}"/>
    <cellStyle name="Note 2 4 3 13" xfId="40023" xr:uid="{00000000-0005-0000-0000-0000E9850000}"/>
    <cellStyle name="Note 2 4 3 2" xfId="5295" xr:uid="{00000000-0005-0000-0000-0000EA850000}"/>
    <cellStyle name="Note 2 4 3 2 10" xfId="42279" xr:uid="{00000000-0005-0000-0000-0000EB850000}"/>
    <cellStyle name="Note 2 4 3 2 2" xfId="10823" xr:uid="{00000000-0005-0000-0000-0000EC850000}"/>
    <cellStyle name="Note 2 4 3 2 3" xfId="14730" xr:uid="{00000000-0005-0000-0000-0000ED850000}"/>
    <cellStyle name="Note 2 4 3 2 4" xfId="18822" xr:uid="{00000000-0005-0000-0000-0000EE850000}"/>
    <cellStyle name="Note 2 4 3 2 5" xfId="22752" xr:uid="{00000000-0005-0000-0000-0000EF850000}"/>
    <cellStyle name="Note 2 4 3 2 6" xfId="26778" xr:uid="{00000000-0005-0000-0000-0000F0850000}"/>
    <cellStyle name="Note 2 4 3 2 7" xfId="30767" xr:uid="{00000000-0005-0000-0000-0000F1850000}"/>
    <cellStyle name="Note 2 4 3 2 8" xfId="34598" xr:uid="{00000000-0005-0000-0000-0000F2850000}"/>
    <cellStyle name="Note 2 4 3 2 9" xfId="38489" xr:uid="{00000000-0005-0000-0000-0000F3850000}"/>
    <cellStyle name="Note 2 4 3 3" xfId="4667" xr:uid="{00000000-0005-0000-0000-0000F4850000}"/>
    <cellStyle name="Note 2 4 3 3 10" xfId="41651" xr:uid="{00000000-0005-0000-0000-0000F5850000}"/>
    <cellStyle name="Note 2 4 3 3 2" xfId="10195" xr:uid="{00000000-0005-0000-0000-0000F6850000}"/>
    <cellStyle name="Note 2 4 3 3 3" xfId="14102" xr:uid="{00000000-0005-0000-0000-0000F7850000}"/>
    <cellStyle name="Note 2 4 3 3 4" xfId="18194" xr:uid="{00000000-0005-0000-0000-0000F8850000}"/>
    <cellStyle name="Note 2 4 3 3 5" xfId="22124" xr:uid="{00000000-0005-0000-0000-0000F9850000}"/>
    <cellStyle name="Note 2 4 3 3 6" xfId="26150" xr:uid="{00000000-0005-0000-0000-0000FA850000}"/>
    <cellStyle name="Note 2 4 3 3 7" xfId="30139" xr:uid="{00000000-0005-0000-0000-0000FB850000}"/>
    <cellStyle name="Note 2 4 3 3 8" xfId="33970" xr:uid="{00000000-0005-0000-0000-0000FC850000}"/>
    <cellStyle name="Note 2 4 3 3 9" xfId="37861" xr:uid="{00000000-0005-0000-0000-0000FD850000}"/>
    <cellStyle name="Note 2 4 3 4" xfId="6376" xr:uid="{00000000-0005-0000-0000-0000FE850000}"/>
    <cellStyle name="Note 2 4 3 4 10" xfId="43354" xr:uid="{00000000-0005-0000-0000-0000FF850000}"/>
    <cellStyle name="Note 2 4 3 4 2" xfId="11905" xr:uid="{00000000-0005-0000-0000-000000860000}"/>
    <cellStyle name="Note 2 4 3 4 3" xfId="15809" xr:uid="{00000000-0005-0000-0000-000001860000}"/>
    <cellStyle name="Note 2 4 3 4 4" xfId="19903" xr:uid="{00000000-0005-0000-0000-000002860000}"/>
    <cellStyle name="Note 2 4 3 4 5" xfId="23830" xr:uid="{00000000-0005-0000-0000-000003860000}"/>
    <cellStyle name="Note 2 4 3 4 6" xfId="27857" xr:uid="{00000000-0005-0000-0000-000004860000}"/>
    <cellStyle name="Note 2 4 3 4 7" xfId="31842" xr:uid="{00000000-0005-0000-0000-000005860000}"/>
    <cellStyle name="Note 2 4 3 4 8" xfId="35675" xr:uid="{00000000-0005-0000-0000-000006860000}"/>
    <cellStyle name="Note 2 4 3 4 9" xfId="39564" xr:uid="{00000000-0005-0000-0000-000007860000}"/>
    <cellStyle name="Note 2 4 3 5" xfId="8529" xr:uid="{00000000-0005-0000-0000-000008860000}"/>
    <cellStyle name="Note 2 4 3 6" xfId="12445" xr:uid="{00000000-0005-0000-0000-000009860000}"/>
    <cellStyle name="Note 2 4 3 7" xfId="16538" xr:uid="{00000000-0005-0000-0000-00000A860000}"/>
    <cellStyle name="Note 2 4 3 8" xfId="20481" xr:uid="{00000000-0005-0000-0000-00000B860000}"/>
    <cellStyle name="Note 2 4 3 9" xfId="24499" xr:uid="{00000000-0005-0000-0000-00000C860000}"/>
    <cellStyle name="Note 2 4 4" xfId="3939" xr:uid="{00000000-0005-0000-0000-00000D860000}"/>
    <cellStyle name="Note 2 4 4 10" xfId="40923" xr:uid="{00000000-0005-0000-0000-00000E860000}"/>
    <cellStyle name="Note 2 4 4 2" xfId="9467" xr:uid="{00000000-0005-0000-0000-00000F860000}"/>
    <cellStyle name="Note 2 4 4 3" xfId="13374" xr:uid="{00000000-0005-0000-0000-000010860000}"/>
    <cellStyle name="Note 2 4 4 4" xfId="17466" xr:uid="{00000000-0005-0000-0000-000011860000}"/>
    <cellStyle name="Note 2 4 4 5" xfId="21396" xr:uid="{00000000-0005-0000-0000-000012860000}"/>
    <cellStyle name="Note 2 4 4 6" xfId="25422" xr:uid="{00000000-0005-0000-0000-000013860000}"/>
    <cellStyle name="Note 2 4 4 7" xfId="29411" xr:uid="{00000000-0005-0000-0000-000014860000}"/>
    <cellStyle name="Note 2 4 4 8" xfId="33242" xr:uid="{00000000-0005-0000-0000-000015860000}"/>
    <cellStyle name="Note 2 4 4 9" xfId="37133" xr:uid="{00000000-0005-0000-0000-000016860000}"/>
    <cellStyle name="Note 2 4 5" xfId="4077" xr:uid="{00000000-0005-0000-0000-000017860000}"/>
    <cellStyle name="Note 2 4 5 10" xfId="41061" xr:uid="{00000000-0005-0000-0000-000018860000}"/>
    <cellStyle name="Note 2 4 5 2" xfId="9605" xr:uid="{00000000-0005-0000-0000-000019860000}"/>
    <cellStyle name="Note 2 4 5 3" xfId="13512" xr:uid="{00000000-0005-0000-0000-00001A860000}"/>
    <cellStyle name="Note 2 4 5 4" xfId="17604" xr:uid="{00000000-0005-0000-0000-00001B860000}"/>
    <cellStyle name="Note 2 4 5 5" xfId="21534" xr:uid="{00000000-0005-0000-0000-00001C860000}"/>
    <cellStyle name="Note 2 4 5 6" xfId="25560" xr:uid="{00000000-0005-0000-0000-00001D860000}"/>
    <cellStyle name="Note 2 4 5 7" xfId="29549" xr:uid="{00000000-0005-0000-0000-00001E860000}"/>
    <cellStyle name="Note 2 4 5 8" xfId="33380" xr:uid="{00000000-0005-0000-0000-00001F860000}"/>
    <cellStyle name="Note 2 4 5 9" xfId="37271" xr:uid="{00000000-0005-0000-0000-000020860000}"/>
    <cellStyle name="Note 2 4 6" xfId="3444" xr:uid="{00000000-0005-0000-0000-000021860000}"/>
    <cellStyle name="Note 2 4 6 10" xfId="40473" xr:uid="{00000000-0005-0000-0000-000022860000}"/>
    <cellStyle name="Note 2 4 6 2" xfId="8979" xr:uid="{00000000-0005-0000-0000-000023860000}"/>
    <cellStyle name="Note 2 4 6 3" xfId="12895" xr:uid="{00000000-0005-0000-0000-000024860000}"/>
    <cellStyle name="Note 2 4 6 4" xfId="16988" xr:uid="{00000000-0005-0000-0000-000025860000}"/>
    <cellStyle name="Note 2 4 6 5" xfId="20931" xr:uid="{00000000-0005-0000-0000-000026860000}"/>
    <cellStyle name="Note 2 4 6 6" xfId="24949" xr:uid="{00000000-0005-0000-0000-000027860000}"/>
    <cellStyle name="Note 2 4 6 7" xfId="28953" xr:uid="{00000000-0005-0000-0000-000028860000}"/>
    <cellStyle name="Note 2 4 6 8" xfId="32776" xr:uid="{00000000-0005-0000-0000-000029860000}"/>
    <cellStyle name="Note 2 4 6 9" xfId="36683" xr:uid="{00000000-0005-0000-0000-00002A860000}"/>
    <cellStyle name="Note 2 4 7" xfId="5922" xr:uid="{00000000-0005-0000-0000-00002B860000}"/>
    <cellStyle name="Note 2 4 7 10" xfId="42904" xr:uid="{00000000-0005-0000-0000-00002C860000}"/>
    <cellStyle name="Note 2 4 7 2" xfId="11450" xr:uid="{00000000-0005-0000-0000-00002D860000}"/>
    <cellStyle name="Note 2 4 7 3" xfId="15355" xr:uid="{00000000-0005-0000-0000-00002E860000}"/>
    <cellStyle name="Note 2 4 7 4" xfId="19449" xr:uid="{00000000-0005-0000-0000-00002F860000}"/>
    <cellStyle name="Note 2 4 7 5" xfId="23377" xr:uid="{00000000-0005-0000-0000-000030860000}"/>
    <cellStyle name="Note 2 4 7 6" xfId="27403" xr:uid="{00000000-0005-0000-0000-000031860000}"/>
    <cellStyle name="Note 2 4 7 7" xfId="31392" xr:uid="{00000000-0005-0000-0000-000032860000}"/>
    <cellStyle name="Note 2 4 7 8" xfId="35223" xr:uid="{00000000-0005-0000-0000-000033860000}"/>
    <cellStyle name="Note 2 4 7 9" xfId="39114" xr:uid="{00000000-0005-0000-0000-000034860000}"/>
    <cellStyle name="Note 2 4 8" xfId="7524" xr:uid="{00000000-0005-0000-0000-000035860000}"/>
    <cellStyle name="Note 2 4 9" xfId="6998" xr:uid="{00000000-0005-0000-0000-000036860000}"/>
    <cellStyle name="Note 2 5" xfId="754" xr:uid="{00000000-0005-0000-0000-000037860000}"/>
    <cellStyle name="Note 2 5 10" xfId="6835" xr:uid="{00000000-0005-0000-0000-000038860000}"/>
    <cellStyle name="Note 2 5 11" xfId="21030" xr:uid="{00000000-0005-0000-0000-000039860000}"/>
    <cellStyle name="Note 2 5 12" xfId="24134" xr:uid="{00000000-0005-0000-0000-00003A860000}"/>
    <cellStyle name="Note 2 5 13" xfId="24112" xr:uid="{00000000-0005-0000-0000-00003B860000}"/>
    <cellStyle name="Note 2 5 2" xfId="2996" xr:uid="{00000000-0005-0000-0000-00003C860000}"/>
    <cellStyle name="Note 2 5 2 10" xfId="28505" xr:uid="{00000000-0005-0000-0000-00003D860000}"/>
    <cellStyle name="Note 2 5 2 11" xfId="32328" xr:uid="{00000000-0005-0000-0000-00003E860000}"/>
    <cellStyle name="Note 2 5 2 12" xfId="36235" xr:uid="{00000000-0005-0000-0000-00003F860000}"/>
    <cellStyle name="Note 2 5 2 13" xfId="40025" xr:uid="{00000000-0005-0000-0000-000040860000}"/>
    <cellStyle name="Note 2 5 2 2" xfId="5297" xr:uid="{00000000-0005-0000-0000-000041860000}"/>
    <cellStyle name="Note 2 5 2 2 10" xfId="42281" xr:uid="{00000000-0005-0000-0000-000042860000}"/>
    <cellStyle name="Note 2 5 2 2 2" xfId="10825" xr:uid="{00000000-0005-0000-0000-000043860000}"/>
    <cellStyle name="Note 2 5 2 2 3" xfId="14732" xr:uid="{00000000-0005-0000-0000-000044860000}"/>
    <cellStyle name="Note 2 5 2 2 4" xfId="18824" xr:uid="{00000000-0005-0000-0000-000045860000}"/>
    <cellStyle name="Note 2 5 2 2 5" xfId="22754" xr:uid="{00000000-0005-0000-0000-000046860000}"/>
    <cellStyle name="Note 2 5 2 2 6" xfId="26780" xr:uid="{00000000-0005-0000-0000-000047860000}"/>
    <cellStyle name="Note 2 5 2 2 7" xfId="30769" xr:uid="{00000000-0005-0000-0000-000048860000}"/>
    <cellStyle name="Note 2 5 2 2 8" xfId="34600" xr:uid="{00000000-0005-0000-0000-000049860000}"/>
    <cellStyle name="Note 2 5 2 2 9" xfId="38491" xr:uid="{00000000-0005-0000-0000-00004A860000}"/>
    <cellStyle name="Note 2 5 2 3" xfId="4669" xr:uid="{00000000-0005-0000-0000-00004B860000}"/>
    <cellStyle name="Note 2 5 2 3 10" xfId="41653" xr:uid="{00000000-0005-0000-0000-00004C860000}"/>
    <cellStyle name="Note 2 5 2 3 2" xfId="10197" xr:uid="{00000000-0005-0000-0000-00004D860000}"/>
    <cellStyle name="Note 2 5 2 3 3" xfId="14104" xr:uid="{00000000-0005-0000-0000-00004E860000}"/>
    <cellStyle name="Note 2 5 2 3 4" xfId="18196" xr:uid="{00000000-0005-0000-0000-00004F860000}"/>
    <cellStyle name="Note 2 5 2 3 5" xfId="22126" xr:uid="{00000000-0005-0000-0000-000050860000}"/>
    <cellStyle name="Note 2 5 2 3 6" xfId="26152" xr:uid="{00000000-0005-0000-0000-000051860000}"/>
    <cellStyle name="Note 2 5 2 3 7" xfId="30141" xr:uid="{00000000-0005-0000-0000-000052860000}"/>
    <cellStyle name="Note 2 5 2 3 8" xfId="33972" xr:uid="{00000000-0005-0000-0000-000053860000}"/>
    <cellStyle name="Note 2 5 2 3 9" xfId="37863" xr:uid="{00000000-0005-0000-0000-000054860000}"/>
    <cellStyle name="Note 2 5 2 4" xfId="6378" xr:uid="{00000000-0005-0000-0000-000055860000}"/>
    <cellStyle name="Note 2 5 2 4 10" xfId="43356" xr:uid="{00000000-0005-0000-0000-000056860000}"/>
    <cellStyle name="Note 2 5 2 4 2" xfId="11907" xr:uid="{00000000-0005-0000-0000-000057860000}"/>
    <cellStyle name="Note 2 5 2 4 3" xfId="15811" xr:uid="{00000000-0005-0000-0000-000058860000}"/>
    <cellStyle name="Note 2 5 2 4 4" xfId="19905" xr:uid="{00000000-0005-0000-0000-000059860000}"/>
    <cellStyle name="Note 2 5 2 4 5" xfId="23832" xr:uid="{00000000-0005-0000-0000-00005A860000}"/>
    <cellStyle name="Note 2 5 2 4 6" xfId="27859" xr:uid="{00000000-0005-0000-0000-00005B860000}"/>
    <cellStyle name="Note 2 5 2 4 7" xfId="31844" xr:uid="{00000000-0005-0000-0000-00005C860000}"/>
    <cellStyle name="Note 2 5 2 4 8" xfId="35677" xr:uid="{00000000-0005-0000-0000-00005D860000}"/>
    <cellStyle name="Note 2 5 2 4 9" xfId="39566" xr:uid="{00000000-0005-0000-0000-00005E860000}"/>
    <cellStyle name="Note 2 5 2 5" xfId="8531" xr:uid="{00000000-0005-0000-0000-00005F860000}"/>
    <cellStyle name="Note 2 5 2 6" xfId="12447" xr:uid="{00000000-0005-0000-0000-000060860000}"/>
    <cellStyle name="Note 2 5 2 7" xfId="16540" xr:uid="{00000000-0005-0000-0000-000061860000}"/>
    <cellStyle name="Note 2 5 2 8" xfId="20483" xr:uid="{00000000-0005-0000-0000-000062860000}"/>
    <cellStyle name="Note 2 5 2 9" xfId="24501" xr:uid="{00000000-0005-0000-0000-000063860000}"/>
    <cellStyle name="Note 2 5 3" xfId="3941" xr:uid="{00000000-0005-0000-0000-000064860000}"/>
    <cellStyle name="Note 2 5 3 10" xfId="40925" xr:uid="{00000000-0005-0000-0000-000065860000}"/>
    <cellStyle name="Note 2 5 3 2" xfId="9469" xr:uid="{00000000-0005-0000-0000-000066860000}"/>
    <cellStyle name="Note 2 5 3 3" xfId="13376" xr:uid="{00000000-0005-0000-0000-000067860000}"/>
    <cellStyle name="Note 2 5 3 4" xfId="17468" xr:uid="{00000000-0005-0000-0000-000068860000}"/>
    <cellStyle name="Note 2 5 3 5" xfId="21398" xr:uid="{00000000-0005-0000-0000-000069860000}"/>
    <cellStyle name="Note 2 5 3 6" xfId="25424" xr:uid="{00000000-0005-0000-0000-00006A860000}"/>
    <cellStyle name="Note 2 5 3 7" xfId="29413" xr:uid="{00000000-0005-0000-0000-00006B860000}"/>
    <cellStyle name="Note 2 5 3 8" xfId="33244" xr:uid="{00000000-0005-0000-0000-00006C860000}"/>
    <cellStyle name="Note 2 5 3 9" xfId="37135" xr:uid="{00000000-0005-0000-0000-00006D860000}"/>
    <cellStyle name="Note 2 5 4" xfId="4075" xr:uid="{00000000-0005-0000-0000-00006E860000}"/>
    <cellStyle name="Note 2 5 4 10" xfId="41059" xr:uid="{00000000-0005-0000-0000-00006F860000}"/>
    <cellStyle name="Note 2 5 4 2" xfId="9603" xr:uid="{00000000-0005-0000-0000-000070860000}"/>
    <cellStyle name="Note 2 5 4 3" xfId="13510" xr:uid="{00000000-0005-0000-0000-000071860000}"/>
    <cellStyle name="Note 2 5 4 4" xfId="17602" xr:uid="{00000000-0005-0000-0000-000072860000}"/>
    <cellStyle name="Note 2 5 4 5" xfId="21532" xr:uid="{00000000-0005-0000-0000-000073860000}"/>
    <cellStyle name="Note 2 5 4 6" xfId="25558" xr:uid="{00000000-0005-0000-0000-000074860000}"/>
    <cellStyle name="Note 2 5 4 7" xfId="29547" xr:uid="{00000000-0005-0000-0000-000075860000}"/>
    <cellStyle name="Note 2 5 4 8" xfId="33378" xr:uid="{00000000-0005-0000-0000-000076860000}"/>
    <cellStyle name="Note 2 5 4 9" xfId="37269" xr:uid="{00000000-0005-0000-0000-000077860000}"/>
    <cellStyle name="Note 2 5 5" xfId="3446" xr:uid="{00000000-0005-0000-0000-000078860000}"/>
    <cellStyle name="Note 2 5 5 10" xfId="40475" xr:uid="{00000000-0005-0000-0000-000079860000}"/>
    <cellStyle name="Note 2 5 5 2" xfId="8981" xr:uid="{00000000-0005-0000-0000-00007A860000}"/>
    <cellStyle name="Note 2 5 5 3" xfId="12897" xr:uid="{00000000-0005-0000-0000-00007B860000}"/>
    <cellStyle name="Note 2 5 5 4" xfId="16990" xr:uid="{00000000-0005-0000-0000-00007C860000}"/>
    <cellStyle name="Note 2 5 5 5" xfId="20933" xr:uid="{00000000-0005-0000-0000-00007D860000}"/>
    <cellStyle name="Note 2 5 5 6" xfId="24951" xr:uid="{00000000-0005-0000-0000-00007E860000}"/>
    <cellStyle name="Note 2 5 5 7" xfId="28955" xr:uid="{00000000-0005-0000-0000-00007F860000}"/>
    <cellStyle name="Note 2 5 5 8" xfId="32778" xr:uid="{00000000-0005-0000-0000-000080860000}"/>
    <cellStyle name="Note 2 5 5 9" xfId="36685" xr:uid="{00000000-0005-0000-0000-000081860000}"/>
    <cellStyle name="Note 2 5 6" xfId="5924" xr:uid="{00000000-0005-0000-0000-000082860000}"/>
    <cellStyle name="Note 2 5 6 10" xfId="42906" xr:uid="{00000000-0005-0000-0000-000083860000}"/>
    <cellStyle name="Note 2 5 6 2" xfId="11452" xr:uid="{00000000-0005-0000-0000-000084860000}"/>
    <cellStyle name="Note 2 5 6 3" xfId="15357" xr:uid="{00000000-0005-0000-0000-000085860000}"/>
    <cellStyle name="Note 2 5 6 4" xfId="19451" xr:uid="{00000000-0005-0000-0000-000086860000}"/>
    <cellStyle name="Note 2 5 6 5" xfId="23379" xr:uid="{00000000-0005-0000-0000-000087860000}"/>
    <cellStyle name="Note 2 5 6 6" xfId="27405" xr:uid="{00000000-0005-0000-0000-000088860000}"/>
    <cellStyle name="Note 2 5 6 7" xfId="31394" xr:uid="{00000000-0005-0000-0000-000089860000}"/>
    <cellStyle name="Note 2 5 6 8" xfId="35225" xr:uid="{00000000-0005-0000-0000-00008A860000}"/>
    <cellStyle name="Note 2 5 6 9" xfId="39116" xr:uid="{00000000-0005-0000-0000-00008B860000}"/>
    <cellStyle name="Note 2 5 7" xfId="7522" xr:uid="{00000000-0005-0000-0000-00008C860000}"/>
    <cellStyle name="Note 2 5 8" xfId="7000" xr:uid="{00000000-0005-0000-0000-00008D860000}"/>
    <cellStyle name="Note 2 5 9" xfId="12080" xr:uid="{00000000-0005-0000-0000-00008E860000}"/>
    <cellStyle name="Note 2 6" xfId="2989" xr:uid="{00000000-0005-0000-0000-00008F860000}"/>
    <cellStyle name="Note 2 6 10" xfId="28498" xr:uid="{00000000-0005-0000-0000-000090860000}"/>
    <cellStyle name="Note 2 6 11" xfId="32321" xr:uid="{00000000-0005-0000-0000-000091860000}"/>
    <cellStyle name="Note 2 6 12" xfId="36228" xr:uid="{00000000-0005-0000-0000-000092860000}"/>
    <cellStyle name="Note 2 6 13" xfId="40018" xr:uid="{00000000-0005-0000-0000-000093860000}"/>
    <cellStyle name="Note 2 6 2" xfId="5290" xr:uid="{00000000-0005-0000-0000-000094860000}"/>
    <cellStyle name="Note 2 6 2 10" xfId="42274" xr:uid="{00000000-0005-0000-0000-000095860000}"/>
    <cellStyle name="Note 2 6 2 2" xfId="10818" xr:uid="{00000000-0005-0000-0000-000096860000}"/>
    <cellStyle name="Note 2 6 2 3" xfId="14725" xr:uid="{00000000-0005-0000-0000-000097860000}"/>
    <cellStyle name="Note 2 6 2 4" xfId="18817" xr:uid="{00000000-0005-0000-0000-000098860000}"/>
    <cellStyle name="Note 2 6 2 5" xfId="22747" xr:uid="{00000000-0005-0000-0000-000099860000}"/>
    <cellStyle name="Note 2 6 2 6" xfId="26773" xr:uid="{00000000-0005-0000-0000-00009A860000}"/>
    <cellStyle name="Note 2 6 2 7" xfId="30762" xr:uid="{00000000-0005-0000-0000-00009B860000}"/>
    <cellStyle name="Note 2 6 2 8" xfId="34593" xr:uid="{00000000-0005-0000-0000-00009C860000}"/>
    <cellStyle name="Note 2 6 2 9" xfId="38484" xr:uid="{00000000-0005-0000-0000-00009D860000}"/>
    <cellStyle name="Note 2 6 3" xfId="4662" xr:uid="{00000000-0005-0000-0000-00009E860000}"/>
    <cellStyle name="Note 2 6 3 10" xfId="41646" xr:uid="{00000000-0005-0000-0000-00009F860000}"/>
    <cellStyle name="Note 2 6 3 2" xfId="10190" xr:uid="{00000000-0005-0000-0000-0000A0860000}"/>
    <cellStyle name="Note 2 6 3 3" xfId="14097" xr:uid="{00000000-0005-0000-0000-0000A1860000}"/>
    <cellStyle name="Note 2 6 3 4" xfId="18189" xr:uid="{00000000-0005-0000-0000-0000A2860000}"/>
    <cellStyle name="Note 2 6 3 5" xfId="22119" xr:uid="{00000000-0005-0000-0000-0000A3860000}"/>
    <cellStyle name="Note 2 6 3 6" xfId="26145" xr:uid="{00000000-0005-0000-0000-0000A4860000}"/>
    <cellStyle name="Note 2 6 3 7" xfId="30134" xr:uid="{00000000-0005-0000-0000-0000A5860000}"/>
    <cellStyle name="Note 2 6 3 8" xfId="33965" xr:uid="{00000000-0005-0000-0000-0000A6860000}"/>
    <cellStyle name="Note 2 6 3 9" xfId="37856" xr:uid="{00000000-0005-0000-0000-0000A7860000}"/>
    <cellStyle name="Note 2 6 4" xfId="6371" xr:uid="{00000000-0005-0000-0000-0000A8860000}"/>
    <cellStyle name="Note 2 6 4 10" xfId="43349" xr:uid="{00000000-0005-0000-0000-0000A9860000}"/>
    <cellStyle name="Note 2 6 4 2" xfId="11900" xr:uid="{00000000-0005-0000-0000-0000AA860000}"/>
    <cellStyle name="Note 2 6 4 3" xfId="15804" xr:uid="{00000000-0005-0000-0000-0000AB860000}"/>
    <cellStyle name="Note 2 6 4 4" xfId="19898" xr:uid="{00000000-0005-0000-0000-0000AC860000}"/>
    <cellStyle name="Note 2 6 4 5" xfId="23825" xr:uid="{00000000-0005-0000-0000-0000AD860000}"/>
    <cellStyle name="Note 2 6 4 6" xfId="27852" xr:uid="{00000000-0005-0000-0000-0000AE860000}"/>
    <cellStyle name="Note 2 6 4 7" xfId="31837" xr:uid="{00000000-0005-0000-0000-0000AF860000}"/>
    <cellStyle name="Note 2 6 4 8" xfId="35670" xr:uid="{00000000-0005-0000-0000-0000B0860000}"/>
    <cellStyle name="Note 2 6 4 9" xfId="39559" xr:uid="{00000000-0005-0000-0000-0000B1860000}"/>
    <cellStyle name="Note 2 6 5" xfId="8524" xr:uid="{00000000-0005-0000-0000-0000B2860000}"/>
    <cellStyle name="Note 2 6 6" xfId="12440" xr:uid="{00000000-0005-0000-0000-0000B3860000}"/>
    <cellStyle name="Note 2 6 7" xfId="16533" xr:uid="{00000000-0005-0000-0000-0000B4860000}"/>
    <cellStyle name="Note 2 6 8" xfId="20476" xr:uid="{00000000-0005-0000-0000-0000B5860000}"/>
    <cellStyle name="Note 2 6 9" xfId="24494" xr:uid="{00000000-0005-0000-0000-0000B6860000}"/>
    <cellStyle name="Note 2 7" xfId="3934" xr:uid="{00000000-0005-0000-0000-0000B7860000}"/>
    <cellStyle name="Note 2 7 10" xfId="40918" xr:uid="{00000000-0005-0000-0000-0000B8860000}"/>
    <cellStyle name="Note 2 7 2" xfId="9462" xr:uid="{00000000-0005-0000-0000-0000B9860000}"/>
    <cellStyle name="Note 2 7 3" xfId="13369" xr:uid="{00000000-0005-0000-0000-0000BA860000}"/>
    <cellStyle name="Note 2 7 4" xfId="17461" xr:uid="{00000000-0005-0000-0000-0000BB860000}"/>
    <cellStyle name="Note 2 7 5" xfId="21391" xr:uid="{00000000-0005-0000-0000-0000BC860000}"/>
    <cellStyle name="Note 2 7 6" xfId="25417" xr:uid="{00000000-0005-0000-0000-0000BD860000}"/>
    <cellStyle name="Note 2 7 7" xfId="29406" xr:uid="{00000000-0005-0000-0000-0000BE860000}"/>
    <cellStyle name="Note 2 7 8" xfId="33237" xr:uid="{00000000-0005-0000-0000-0000BF860000}"/>
    <cellStyle name="Note 2 7 9" xfId="37128" xr:uid="{00000000-0005-0000-0000-0000C0860000}"/>
    <cellStyle name="Note 2 8" xfId="4082" xr:uid="{00000000-0005-0000-0000-0000C1860000}"/>
    <cellStyle name="Note 2 8 10" xfId="41066" xr:uid="{00000000-0005-0000-0000-0000C2860000}"/>
    <cellStyle name="Note 2 8 2" xfId="9610" xr:uid="{00000000-0005-0000-0000-0000C3860000}"/>
    <cellStyle name="Note 2 8 3" xfId="13517" xr:uid="{00000000-0005-0000-0000-0000C4860000}"/>
    <cellStyle name="Note 2 8 4" xfId="17609" xr:uid="{00000000-0005-0000-0000-0000C5860000}"/>
    <cellStyle name="Note 2 8 5" xfId="21539" xr:uid="{00000000-0005-0000-0000-0000C6860000}"/>
    <cellStyle name="Note 2 8 6" xfId="25565" xr:uid="{00000000-0005-0000-0000-0000C7860000}"/>
    <cellStyle name="Note 2 8 7" xfId="29554" xr:uid="{00000000-0005-0000-0000-0000C8860000}"/>
    <cellStyle name="Note 2 8 8" xfId="33385" xr:uid="{00000000-0005-0000-0000-0000C9860000}"/>
    <cellStyle name="Note 2 8 9" xfId="37276" xr:uid="{00000000-0005-0000-0000-0000CA860000}"/>
    <cellStyle name="Note 2 9" xfId="3439" xr:uid="{00000000-0005-0000-0000-0000CB860000}"/>
    <cellStyle name="Note 2 9 10" xfId="40468" xr:uid="{00000000-0005-0000-0000-0000CC860000}"/>
    <cellStyle name="Note 2 9 2" xfId="8974" xr:uid="{00000000-0005-0000-0000-0000CD860000}"/>
    <cellStyle name="Note 2 9 3" xfId="12890" xr:uid="{00000000-0005-0000-0000-0000CE860000}"/>
    <cellStyle name="Note 2 9 4" xfId="16983" xr:uid="{00000000-0005-0000-0000-0000CF860000}"/>
    <cellStyle name="Note 2 9 5" xfId="20926" xr:uid="{00000000-0005-0000-0000-0000D0860000}"/>
    <cellStyle name="Note 2 9 6" xfId="24944" xr:uid="{00000000-0005-0000-0000-0000D1860000}"/>
    <cellStyle name="Note 2 9 7" xfId="28948" xr:uid="{00000000-0005-0000-0000-0000D2860000}"/>
    <cellStyle name="Note 2 9 8" xfId="32771" xr:uid="{00000000-0005-0000-0000-0000D3860000}"/>
    <cellStyle name="Note 2 9 9" xfId="36678" xr:uid="{00000000-0005-0000-0000-0000D4860000}"/>
    <cellStyle name="Note 3" xfId="755" xr:uid="{00000000-0005-0000-0000-0000D5860000}"/>
    <cellStyle name="Note 3 10" xfId="5925" xr:uid="{00000000-0005-0000-0000-0000D6860000}"/>
    <cellStyle name="Note 3 10 10" xfId="42907" xr:uid="{00000000-0005-0000-0000-0000D7860000}"/>
    <cellStyle name="Note 3 10 2" xfId="11453" xr:uid="{00000000-0005-0000-0000-0000D8860000}"/>
    <cellStyle name="Note 3 10 3" xfId="15358" xr:uid="{00000000-0005-0000-0000-0000D9860000}"/>
    <cellStyle name="Note 3 10 4" xfId="19452" xr:uid="{00000000-0005-0000-0000-0000DA860000}"/>
    <cellStyle name="Note 3 10 5" xfId="23380" xr:uid="{00000000-0005-0000-0000-0000DB860000}"/>
    <cellStyle name="Note 3 10 6" xfId="27406" xr:uid="{00000000-0005-0000-0000-0000DC860000}"/>
    <cellStyle name="Note 3 10 7" xfId="31395" xr:uid="{00000000-0005-0000-0000-0000DD860000}"/>
    <cellStyle name="Note 3 10 8" xfId="35226" xr:uid="{00000000-0005-0000-0000-0000DE860000}"/>
    <cellStyle name="Note 3 10 9" xfId="39117" xr:uid="{00000000-0005-0000-0000-0000DF860000}"/>
    <cellStyle name="Note 3 11" xfId="7521" xr:uid="{00000000-0005-0000-0000-0000E0860000}"/>
    <cellStyle name="Note 3 12" xfId="7001" xr:uid="{00000000-0005-0000-0000-0000E1860000}"/>
    <cellStyle name="Note 3 13" xfId="7719" xr:uid="{00000000-0005-0000-0000-0000E2860000}"/>
    <cellStyle name="Note 3 14" xfId="6836" xr:uid="{00000000-0005-0000-0000-0000E3860000}"/>
    <cellStyle name="Note 3 15" xfId="21024" xr:uid="{00000000-0005-0000-0000-0000E4860000}"/>
    <cellStyle name="Note 3 16" xfId="6774" xr:uid="{00000000-0005-0000-0000-0000E5860000}"/>
    <cellStyle name="Note 3 17" xfId="20036" xr:uid="{00000000-0005-0000-0000-0000E6860000}"/>
    <cellStyle name="Note 3 2" xfId="756" xr:uid="{00000000-0005-0000-0000-0000E7860000}"/>
    <cellStyle name="Note 3 2 10" xfId="7718" xr:uid="{00000000-0005-0000-0000-0000E8860000}"/>
    <cellStyle name="Note 3 2 11" xfId="7318" xr:uid="{00000000-0005-0000-0000-0000E9860000}"/>
    <cellStyle name="Note 3 2 12" xfId="7576" xr:uid="{00000000-0005-0000-0000-0000EA860000}"/>
    <cellStyle name="Note 3 2 13" xfId="6775" xr:uid="{00000000-0005-0000-0000-0000EB860000}"/>
    <cellStyle name="Note 3 2 14" xfId="28155" xr:uid="{00000000-0005-0000-0000-0000EC860000}"/>
    <cellStyle name="Note 3 2 2" xfId="757" xr:uid="{00000000-0005-0000-0000-0000ED860000}"/>
    <cellStyle name="Note 3 2 2 10" xfId="6837" xr:uid="{00000000-0005-0000-0000-0000EE860000}"/>
    <cellStyle name="Note 3 2 2 11" xfId="21026" xr:uid="{00000000-0005-0000-0000-0000EF860000}"/>
    <cellStyle name="Note 3 2 2 12" xfId="6776" xr:uid="{00000000-0005-0000-0000-0000F0860000}"/>
    <cellStyle name="Note 3 2 2 13" xfId="6820" xr:uid="{00000000-0005-0000-0000-0000F1860000}"/>
    <cellStyle name="Note 3 2 2 2" xfId="2999" xr:uid="{00000000-0005-0000-0000-0000F2860000}"/>
    <cellStyle name="Note 3 2 2 2 10" xfId="28508" xr:uid="{00000000-0005-0000-0000-0000F3860000}"/>
    <cellStyle name="Note 3 2 2 2 11" xfId="32331" xr:uid="{00000000-0005-0000-0000-0000F4860000}"/>
    <cellStyle name="Note 3 2 2 2 12" xfId="36238" xr:uid="{00000000-0005-0000-0000-0000F5860000}"/>
    <cellStyle name="Note 3 2 2 2 13" xfId="40028" xr:uid="{00000000-0005-0000-0000-0000F6860000}"/>
    <cellStyle name="Note 3 2 2 2 2" xfId="5300" xr:uid="{00000000-0005-0000-0000-0000F7860000}"/>
    <cellStyle name="Note 3 2 2 2 2 10" xfId="42284" xr:uid="{00000000-0005-0000-0000-0000F8860000}"/>
    <cellStyle name="Note 3 2 2 2 2 2" xfId="10828" xr:uid="{00000000-0005-0000-0000-0000F9860000}"/>
    <cellStyle name="Note 3 2 2 2 2 3" xfId="14735" xr:uid="{00000000-0005-0000-0000-0000FA860000}"/>
    <cellStyle name="Note 3 2 2 2 2 4" xfId="18827" xr:uid="{00000000-0005-0000-0000-0000FB860000}"/>
    <cellStyle name="Note 3 2 2 2 2 5" xfId="22757" xr:uid="{00000000-0005-0000-0000-0000FC860000}"/>
    <cellStyle name="Note 3 2 2 2 2 6" xfId="26783" xr:uid="{00000000-0005-0000-0000-0000FD860000}"/>
    <cellStyle name="Note 3 2 2 2 2 7" xfId="30772" xr:uid="{00000000-0005-0000-0000-0000FE860000}"/>
    <cellStyle name="Note 3 2 2 2 2 8" xfId="34603" xr:uid="{00000000-0005-0000-0000-0000FF860000}"/>
    <cellStyle name="Note 3 2 2 2 2 9" xfId="38494" xr:uid="{00000000-0005-0000-0000-000000870000}"/>
    <cellStyle name="Note 3 2 2 2 3" xfId="4672" xr:uid="{00000000-0005-0000-0000-000001870000}"/>
    <cellStyle name="Note 3 2 2 2 3 10" xfId="41656" xr:uid="{00000000-0005-0000-0000-000002870000}"/>
    <cellStyle name="Note 3 2 2 2 3 2" xfId="10200" xr:uid="{00000000-0005-0000-0000-000003870000}"/>
    <cellStyle name="Note 3 2 2 2 3 3" xfId="14107" xr:uid="{00000000-0005-0000-0000-000004870000}"/>
    <cellStyle name="Note 3 2 2 2 3 4" xfId="18199" xr:uid="{00000000-0005-0000-0000-000005870000}"/>
    <cellStyle name="Note 3 2 2 2 3 5" xfId="22129" xr:uid="{00000000-0005-0000-0000-000006870000}"/>
    <cellStyle name="Note 3 2 2 2 3 6" xfId="26155" xr:uid="{00000000-0005-0000-0000-000007870000}"/>
    <cellStyle name="Note 3 2 2 2 3 7" xfId="30144" xr:uid="{00000000-0005-0000-0000-000008870000}"/>
    <cellStyle name="Note 3 2 2 2 3 8" xfId="33975" xr:uid="{00000000-0005-0000-0000-000009870000}"/>
    <cellStyle name="Note 3 2 2 2 3 9" xfId="37866" xr:uid="{00000000-0005-0000-0000-00000A870000}"/>
    <cellStyle name="Note 3 2 2 2 4" xfId="6381" xr:uid="{00000000-0005-0000-0000-00000B870000}"/>
    <cellStyle name="Note 3 2 2 2 4 10" xfId="43359" xr:uid="{00000000-0005-0000-0000-00000C870000}"/>
    <cellStyle name="Note 3 2 2 2 4 2" xfId="11910" xr:uid="{00000000-0005-0000-0000-00000D870000}"/>
    <cellStyle name="Note 3 2 2 2 4 3" xfId="15814" xr:uid="{00000000-0005-0000-0000-00000E870000}"/>
    <cellStyle name="Note 3 2 2 2 4 4" xfId="19908" xr:uid="{00000000-0005-0000-0000-00000F870000}"/>
    <cellStyle name="Note 3 2 2 2 4 5" xfId="23835" xr:uid="{00000000-0005-0000-0000-000010870000}"/>
    <cellStyle name="Note 3 2 2 2 4 6" xfId="27862" xr:uid="{00000000-0005-0000-0000-000011870000}"/>
    <cellStyle name="Note 3 2 2 2 4 7" xfId="31847" xr:uid="{00000000-0005-0000-0000-000012870000}"/>
    <cellStyle name="Note 3 2 2 2 4 8" xfId="35680" xr:uid="{00000000-0005-0000-0000-000013870000}"/>
    <cellStyle name="Note 3 2 2 2 4 9" xfId="39569" xr:uid="{00000000-0005-0000-0000-000014870000}"/>
    <cellStyle name="Note 3 2 2 2 5" xfId="8534" xr:uid="{00000000-0005-0000-0000-000015870000}"/>
    <cellStyle name="Note 3 2 2 2 6" xfId="12450" xr:uid="{00000000-0005-0000-0000-000016870000}"/>
    <cellStyle name="Note 3 2 2 2 7" xfId="16543" xr:uid="{00000000-0005-0000-0000-000017870000}"/>
    <cellStyle name="Note 3 2 2 2 8" xfId="20486" xr:uid="{00000000-0005-0000-0000-000018870000}"/>
    <cellStyle name="Note 3 2 2 2 9" xfId="24504" xr:uid="{00000000-0005-0000-0000-000019870000}"/>
    <cellStyle name="Note 3 2 2 3" xfId="3944" xr:uid="{00000000-0005-0000-0000-00001A870000}"/>
    <cellStyle name="Note 3 2 2 3 10" xfId="40928" xr:uid="{00000000-0005-0000-0000-00001B870000}"/>
    <cellStyle name="Note 3 2 2 3 2" xfId="9472" xr:uid="{00000000-0005-0000-0000-00001C870000}"/>
    <cellStyle name="Note 3 2 2 3 3" xfId="13379" xr:uid="{00000000-0005-0000-0000-00001D870000}"/>
    <cellStyle name="Note 3 2 2 3 4" xfId="17471" xr:uid="{00000000-0005-0000-0000-00001E870000}"/>
    <cellStyle name="Note 3 2 2 3 5" xfId="21401" xr:uid="{00000000-0005-0000-0000-00001F870000}"/>
    <cellStyle name="Note 3 2 2 3 6" xfId="25427" xr:uid="{00000000-0005-0000-0000-000020870000}"/>
    <cellStyle name="Note 3 2 2 3 7" xfId="29416" xr:uid="{00000000-0005-0000-0000-000021870000}"/>
    <cellStyle name="Note 3 2 2 3 8" xfId="33247" xr:uid="{00000000-0005-0000-0000-000022870000}"/>
    <cellStyle name="Note 3 2 2 3 9" xfId="37138" xr:uid="{00000000-0005-0000-0000-000023870000}"/>
    <cellStyle name="Note 3 2 2 4" xfId="4072" xr:uid="{00000000-0005-0000-0000-000024870000}"/>
    <cellStyle name="Note 3 2 2 4 10" xfId="41056" xr:uid="{00000000-0005-0000-0000-000025870000}"/>
    <cellStyle name="Note 3 2 2 4 2" xfId="9600" xr:uid="{00000000-0005-0000-0000-000026870000}"/>
    <cellStyle name="Note 3 2 2 4 3" xfId="13507" xr:uid="{00000000-0005-0000-0000-000027870000}"/>
    <cellStyle name="Note 3 2 2 4 4" xfId="17599" xr:uid="{00000000-0005-0000-0000-000028870000}"/>
    <cellStyle name="Note 3 2 2 4 5" xfId="21529" xr:uid="{00000000-0005-0000-0000-000029870000}"/>
    <cellStyle name="Note 3 2 2 4 6" xfId="25555" xr:uid="{00000000-0005-0000-0000-00002A870000}"/>
    <cellStyle name="Note 3 2 2 4 7" xfId="29544" xr:uid="{00000000-0005-0000-0000-00002B870000}"/>
    <cellStyle name="Note 3 2 2 4 8" xfId="33375" xr:uid="{00000000-0005-0000-0000-00002C870000}"/>
    <cellStyle name="Note 3 2 2 4 9" xfId="37266" xr:uid="{00000000-0005-0000-0000-00002D870000}"/>
    <cellStyle name="Note 3 2 2 5" xfId="3449" xr:uid="{00000000-0005-0000-0000-00002E870000}"/>
    <cellStyle name="Note 3 2 2 5 10" xfId="40478" xr:uid="{00000000-0005-0000-0000-00002F870000}"/>
    <cellStyle name="Note 3 2 2 5 2" xfId="8984" xr:uid="{00000000-0005-0000-0000-000030870000}"/>
    <cellStyle name="Note 3 2 2 5 3" xfId="12900" xr:uid="{00000000-0005-0000-0000-000031870000}"/>
    <cellStyle name="Note 3 2 2 5 4" xfId="16993" xr:uid="{00000000-0005-0000-0000-000032870000}"/>
    <cellStyle name="Note 3 2 2 5 5" xfId="20936" xr:uid="{00000000-0005-0000-0000-000033870000}"/>
    <cellStyle name="Note 3 2 2 5 6" xfId="24954" xr:uid="{00000000-0005-0000-0000-000034870000}"/>
    <cellStyle name="Note 3 2 2 5 7" xfId="28958" xr:uid="{00000000-0005-0000-0000-000035870000}"/>
    <cellStyle name="Note 3 2 2 5 8" xfId="32781" xr:uid="{00000000-0005-0000-0000-000036870000}"/>
    <cellStyle name="Note 3 2 2 5 9" xfId="36688" xr:uid="{00000000-0005-0000-0000-000037870000}"/>
    <cellStyle name="Note 3 2 2 6" xfId="5927" xr:uid="{00000000-0005-0000-0000-000038870000}"/>
    <cellStyle name="Note 3 2 2 6 10" xfId="42909" xr:uid="{00000000-0005-0000-0000-000039870000}"/>
    <cellStyle name="Note 3 2 2 6 2" xfId="11455" xr:uid="{00000000-0005-0000-0000-00003A870000}"/>
    <cellStyle name="Note 3 2 2 6 3" xfId="15360" xr:uid="{00000000-0005-0000-0000-00003B870000}"/>
    <cellStyle name="Note 3 2 2 6 4" xfId="19454" xr:uid="{00000000-0005-0000-0000-00003C870000}"/>
    <cellStyle name="Note 3 2 2 6 5" xfId="23382" xr:uid="{00000000-0005-0000-0000-00003D870000}"/>
    <cellStyle name="Note 3 2 2 6 6" xfId="27408" xr:uid="{00000000-0005-0000-0000-00003E870000}"/>
    <cellStyle name="Note 3 2 2 6 7" xfId="31397" xr:uid="{00000000-0005-0000-0000-00003F870000}"/>
    <cellStyle name="Note 3 2 2 6 8" xfId="35228" xr:uid="{00000000-0005-0000-0000-000040870000}"/>
    <cellStyle name="Note 3 2 2 6 9" xfId="39119" xr:uid="{00000000-0005-0000-0000-000041870000}"/>
    <cellStyle name="Note 3 2 2 7" xfId="7519" xr:uid="{00000000-0005-0000-0000-000042870000}"/>
    <cellStyle name="Note 3 2 2 8" xfId="7003" xr:uid="{00000000-0005-0000-0000-000043870000}"/>
    <cellStyle name="Note 3 2 2 9" xfId="7717" xr:uid="{00000000-0005-0000-0000-000044870000}"/>
    <cellStyle name="Note 3 2 3" xfId="2998" xr:uid="{00000000-0005-0000-0000-000045870000}"/>
    <cellStyle name="Note 3 2 3 10" xfId="28507" xr:uid="{00000000-0005-0000-0000-000046870000}"/>
    <cellStyle name="Note 3 2 3 11" xfId="32330" xr:uid="{00000000-0005-0000-0000-000047870000}"/>
    <cellStyle name="Note 3 2 3 12" xfId="36237" xr:uid="{00000000-0005-0000-0000-000048870000}"/>
    <cellStyle name="Note 3 2 3 13" xfId="40027" xr:uid="{00000000-0005-0000-0000-000049870000}"/>
    <cellStyle name="Note 3 2 3 2" xfId="5299" xr:uid="{00000000-0005-0000-0000-00004A870000}"/>
    <cellStyle name="Note 3 2 3 2 10" xfId="42283" xr:uid="{00000000-0005-0000-0000-00004B870000}"/>
    <cellStyle name="Note 3 2 3 2 2" xfId="10827" xr:uid="{00000000-0005-0000-0000-00004C870000}"/>
    <cellStyle name="Note 3 2 3 2 3" xfId="14734" xr:uid="{00000000-0005-0000-0000-00004D870000}"/>
    <cellStyle name="Note 3 2 3 2 4" xfId="18826" xr:uid="{00000000-0005-0000-0000-00004E870000}"/>
    <cellStyle name="Note 3 2 3 2 5" xfId="22756" xr:uid="{00000000-0005-0000-0000-00004F870000}"/>
    <cellStyle name="Note 3 2 3 2 6" xfId="26782" xr:uid="{00000000-0005-0000-0000-000050870000}"/>
    <cellStyle name="Note 3 2 3 2 7" xfId="30771" xr:uid="{00000000-0005-0000-0000-000051870000}"/>
    <cellStyle name="Note 3 2 3 2 8" xfId="34602" xr:uid="{00000000-0005-0000-0000-000052870000}"/>
    <cellStyle name="Note 3 2 3 2 9" xfId="38493" xr:uid="{00000000-0005-0000-0000-000053870000}"/>
    <cellStyle name="Note 3 2 3 3" xfId="4671" xr:uid="{00000000-0005-0000-0000-000054870000}"/>
    <cellStyle name="Note 3 2 3 3 10" xfId="41655" xr:uid="{00000000-0005-0000-0000-000055870000}"/>
    <cellStyle name="Note 3 2 3 3 2" xfId="10199" xr:uid="{00000000-0005-0000-0000-000056870000}"/>
    <cellStyle name="Note 3 2 3 3 3" xfId="14106" xr:uid="{00000000-0005-0000-0000-000057870000}"/>
    <cellStyle name="Note 3 2 3 3 4" xfId="18198" xr:uid="{00000000-0005-0000-0000-000058870000}"/>
    <cellStyle name="Note 3 2 3 3 5" xfId="22128" xr:uid="{00000000-0005-0000-0000-000059870000}"/>
    <cellStyle name="Note 3 2 3 3 6" xfId="26154" xr:uid="{00000000-0005-0000-0000-00005A870000}"/>
    <cellStyle name="Note 3 2 3 3 7" xfId="30143" xr:uid="{00000000-0005-0000-0000-00005B870000}"/>
    <cellStyle name="Note 3 2 3 3 8" xfId="33974" xr:uid="{00000000-0005-0000-0000-00005C870000}"/>
    <cellStyle name="Note 3 2 3 3 9" xfId="37865" xr:uid="{00000000-0005-0000-0000-00005D870000}"/>
    <cellStyle name="Note 3 2 3 4" xfId="6380" xr:uid="{00000000-0005-0000-0000-00005E870000}"/>
    <cellStyle name="Note 3 2 3 4 10" xfId="43358" xr:uid="{00000000-0005-0000-0000-00005F870000}"/>
    <cellStyle name="Note 3 2 3 4 2" xfId="11909" xr:uid="{00000000-0005-0000-0000-000060870000}"/>
    <cellStyle name="Note 3 2 3 4 3" xfId="15813" xr:uid="{00000000-0005-0000-0000-000061870000}"/>
    <cellStyle name="Note 3 2 3 4 4" xfId="19907" xr:uid="{00000000-0005-0000-0000-000062870000}"/>
    <cellStyle name="Note 3 2 3 4 5" xfId="23834" xr:uid="{00000000-0005-0000-0000-000063870000}"/>
    <cellStyle name="Note 3 2 3 4 6" xfId="27861" xr:uid="{00000000-0005-0000-0000-000064870000}"/>
    <cellStyle name="Note 3 2 3 4 7" xfId="31846" xr:uid="{00000000-0005-0000-0000-000065870000}"/>
    <cellStyle name="Note 3 2 3 4 8" xfId="35679" xr:uid="{00000000-0005-0000-0000-000066870000}"/>
    <cellStyle name="Note 3 2 3 4 9" xfId="39568" xr:uid="{00000000-0005-0000-0000-000067870000}"/>
    <cellStyle name="Note 3 2 3 5" xfId="8533" xr:uid="{00000000-0005-0000-0000-000068870000}"/>
    <cellStyle name="Note 3 2 3 6" xfId="12449" xr:uid="{00000000-0005-0000-0000-000069870000}"/>
    <cellStyle name="Note 3 2 3 7" xfId="16542" xr:uid="{00000000-0005-0000-0000-00006A870000}"/>
    <cellStyle name="Note 3 2 3 8" xfId="20485" xr:uid="{00000000-0005-0000-0000-00006B870000}"/>
    <cellStyle name="Note 3 2 3 9" xfId="24503" xr:uid="{00000000-0005-0000-0000-00006C870000}"/>
    <cellStyle name="Note 3 2 4" xfId="3943" xr:uid="{00000000-0005-0000-0000-00006D870000}"/>
    <cellStyle name="Note 3 2 4 10" xfId="40927" xr:uid="{00000000-0005-0000-0000-00006E870000}"/>
    <cellStyle name="Note 3 2 4 2" xfId="9471" xr:uid="{00000000-0005-0000-0000-00006F870000}"/>
    <cellStyle name="Note 3 2 4 3" xfId="13378" xr:uid="{00000000-0005-0000-0000-000070870000}"/>
    <cellStyle name="Note 3 2 4 4" xfId="17470" xr:uid="{00000000-0005-0000-0000-000071870000}"/>
    <cellStyle name="Note 3 2 4 5" xfId="21400" xr:uid="{00000000-0005-0000-0000-000072870000}"/>
    <cellStyle name="Note 3 2 4 6" xfId="25426" xr:uid="{00000000-0005-0000-0000-000073870000}"/>
    <cellStyle name="Note 3 2 4 7" xfId="29415" xr:uid="{00000000-0005-0000-0000-000074870000}"/>
    <cellStyle name="Note 3 2 4 8" xfId="33246" xr:uid="{00000000-0005-0000-0000-000075870000}"/>
    <cellStyle name="Note 3 2 4 9" xfId="37137" xr:uid="{00000000-0005-0000-0000-000076870000}"/>
    <cellStyle name="Note 3 2 5" xfId="4073" xr:uid="{00000000-0005-0000-0000-000077870000}"/>
    <cellStyle name="Note 3 2 5 10" xfId="41057" xr:uid="{00000000-0005-0000-0000-000078870000}"/>
    <cellStyle name="Note 3 2 5 2" xfId="9601" xr:uid="{00000000-0005-0000-0000-000079870000}"/>
    <cellStyle name="Note 3 2 5 3" xfId="13508" xr:uid="{00000000-0005-0000-0000-00007A870000}"/>
    <cellStyle name="Note 3 2 5 4" xfId="17600" xr:uid="{00000000-0005-0000-0000-00007B870000}"/>
    <cellStyle name="Note 3 2 5 5" xfId="21530" xr:uid="{00000000-0005-0000-0000-00007C870000}"/>
    <cellStyle name="Note 3 2 5 6" xfId="25556" xr:uid="{00000000-0005-0000-0000-00007D870000}"/>
    <cellStyle name="Note 3 2 5 7" xfId="29545" xr:uid="{00000000-0005-0000-0000-00007E870000}"/>
    <cellStyle name="Note 3 2 5 8" xfId="33376" xr:uid="{00000000-0005-0000-0000-00007F870000}"/>
    <cellStyle name="Note 3 2 5 9" xfId="37267" xr:uid="{00000000-0005-0000-0000-000080870000}"/>
    <cellStyle name="Note 3 2 6" xfId="3448" xr:uid="{00000000-0005-0000-0000-000081870000}"/>
    <cellStyle name="Note 3 2 6 10" xfId="40477" xr:uid="{00000000-0005-0000-0000-000082870000}"/>
    <cellStyle name="Note 3 2 6 2" xfId="8983" xr:uid="{00000000-0005-0000-0000-000083870000}"/>
    <cellStyle name="Note 3 2 6 3" xfId="12899" xr:uid="{00000000-0005-0000-0000-000084870000}"/>
    <cellStyle name="Note 3 2 6 4" xfId="16992" xr:uid="{00000000-0005-0000-0000-000085870000}"/>
    <cellStyle name="Note 3 2 6 5" xfId="20935" xr:uid="{00000000-0005-0000-0000-000086870000}"/>
    <cellStyle name="Note 3 2 6 6" xfId="24953" xr:uid="{00000000-0005-0000-0000-000087870000}"/>
    <cellStyle name="Note 3 2 6 7" xfId="28957" xr:uid="{00000000-0005-0000-0000-000088870000}"/>
    <cellStyle name="Note 3 2 6 8" xfId="32780" xr:uid="{00000000-0005-0000-0000-000089870000}"/>
    <cellStyle name="Note 3 2 6 9" xfId="36687" xr:uid="{00000000-0005-0000-0000-00008A870000}"/>
    <cellStyle name="Note 3 2 7" xfId="5926" xr:uid="{00000000-0005-0000-0000-00008B870000}"/>
    <cellStyle name="Note 3 2 7 10" xfId="42908" xr:uid="{00000000-0005-0000-0000-00008C870000}"/>
    <cellStyle name="Note 3 2 7 2" xfId="11454" xr:uid="{00000000-0005-0000-0000-00008D870000}"/>
    <cellStyle name="Note 3 2 7 3" xfId="15359" xr:uid="{00000000-0005-0000-0000-00008E870000}"/>
    <cellStyle name="Note 3 2 7 4" xfId="19453" xr:uid="{00000000-0005-0000-0000-00008F870000}"/>
    <cellStyle name="Note 3 2 7 5" xfId="23381" xr:uid="{00000000-0005-0000-0000-000090870000}"/>
    <cellStyle name="Note 3 2 7 6" xfId="27407" xr:uid="{00000000-0005-0000-0000-000091870000}"/>
    <cellStyle name="Note 3 2 7 7" xfId="31396" xr:uid="{00000000-0005-0000-0000-000092870000}"/>
    <cellStyle name="Note 3 2 7 8" xfId="35227" xr:uid="{00000000-0005-0000-0000-000093870000}"/>
    <cellStyle name="Note 3 2 7 9" xfId="39118" xr:uid="{00000000-0005-0000-0000-000094870000}"/>
    <cellStyle name="Note 3 2 8" xfId="7520" xr:uid="{00000000-0005-0000-0000-000095870000}"/>
    <cellStyle name="Note 3 2 9" xfId="7002" xr:uid="{00000000-0005-0000-0000-000096870000}"/>
    <cellStyle name="Note 3 3" xfId="758" xr:uid="{00000000-0005-0000-0000-000097870000}"/>
    <cellStyle name="Note 3 3 10" xfId="7716" xr:uid="{00000000-0005-0000-0000-000098870000}"/>
    <cellStyle name="Note 3 3 11" xfId="6838" xr:uid="{00000000-0005-0000-0000-000099870000}"/>
    <cellStyle name="Note 3 3 12" xfId="7532" xr:uid="{00000000-0005-0000-0000-00009A870000}"/>
    <cellStyle name="Note 3 3 13" xfId="6777" xr:uid="{00000000-0005-0000-0000-00009B870000}"/>
    <cellStyle name="Note 3 3 14" xfId="31968" xr:uid="{00000000-0005-0000-0000-00009C870000}"/>
    <cellStyle name="Note 3 3 2" xfId="759" xr:uid="{00000000-0005-0000-0000-00009D870000}"/>
    <cellStyle name="Note 3 3 2 10" xfId="6839" xr:uid="{00000000-0005-0000-0000-00009E870000}"/>
    <cellStyle name="Note 3 3 2 11" xfId="21031" xr:uid="{00000000-0005-0000-0000-00009F870000}"/>
    <cellStyle name="Note 3 3 2 12" xfId="6778" xr:uid="{00000000-0005-0000-0000-0000A0870000}"/>
    <cellStyle name="Note 3 3 2 13" xfId="24118" xr:uid="{00000000-0005-0000-0000-0000A1870000}"/>
    <cellStyle name="Note 3 3 2 2" xfId="3001" xr:uid="{00000000-0005-0000-0000-0000A2870000}"/>
    <cellStyle name="Note 3 3 2 2 10" xfId="28510" xr:uid="{00000000-0005-0000-0000-0000A3870000}"/>
    <cellStyle name="Note 3 3 2 2 11" xfId="32333" xr:uid="{00000000-0005-0000-0000-0000A4870000}"/>
    <cellStyle name="Note 3 3 2 2 12" xfId="36240" xr:uid="{00000000-0005-0000-0000-0000A5870000}"/>
    <cellStyle name="Note 3 3 2 2 13" xfId="40030" xr:uid="{00000000-0005-0000-0000-0000A6870000}"/>
    <cellStyle name="Note 3 3 2 2 2" xfId="5302" xr:uid="{00000000-0005-0000-0000-0000A7870000}"/>
    <cellStyle name="Note 3 3 2 2 2 10" xfId="42286" xr:uid="{00000000-0005-0000-0000-0000A8870000}"/>
    <cellStyle name="Note 3 3 2 2 2 2" xfId="10830" xr:uid="{00000000-0005-0000-0000-0000A9870000}"/>
    <cellStyle name="Note 3 3 2 2 2 3" xfId="14737" xr:uid="{00000000-0005-0000-0000-0000AA870000}"/>
    <cellStyle name="Note 3 3 2 2 2 4" xfId="18829" xr:uid="{00000000-0005-0000-0000-0000AB870000}"/>
    <cellStyle name="Note 3 3 2 2 2 5" xfId="22759" xr:uid="{00000000-0005-0000-0000-0000AC870000}"/>
    <cellStyle name="Note 3 3 2 2 2 6" xfId="26785" xr:uid="{00000000-0005-0000-0000-0000AD870000}"/>
    <cellStyle name="Note 3 3 2 2 2 7" xfId="30774" xr:uid="{00000000-0005-0000-0000-0000AE870000}"/>
    <cellStyle name="Note 3 3 2 2 2 8" xfId="34605" xr:uid="{00000000-0005-0000-0000-0000AF870000}"/>
    <cellStyle name="Note 3 3 2 2 2 9" xfId="38496" xr:uid="{00000000-0005-0000-0000-0000B0870000}"/>
    <cellStyle name="Note 3 3 2 2 3" xfId="4674" xr:uid="{00000000-0005-0000-0000-0000B1870000}"/>
    <cellStyle name="Note 3 3 2 2 3 10" xfId="41658" xr:uid="{00000000-0005-0000-0000-0000B2870000}"/>
    <cellStyle name="Note 3 3 2 2 3 2" xfId="10202" xr:uid="{00000000-0005-0000-0000-0000B3870000}"/>
    <cellStyle name="Note 3 3 2 2 3 3" xfId="14109" xr:uid="{00000000-0005-0000-0000-0000B4870000}"/>
    <cellStyle name="Note 3 3 2 2 3 4" xfId="18201" xr:uid="{00000000-0005-0000-0000-0000B5870000}"/>
    <cellStyle name="Note 3 3 2 2 3 5" xfId="22131" xr:uid="{00000000-0005-0000-0000-0000B6870000}"/>
    <cellStyle name="Note 3 3 2 2 3 6" xfId="26157" xr:uid="{00000000-0005-0000-0000-0000B7870000}"/>
    <cellStyle name="Note 3 3 2 2 3 7" xfId="30146" xr:uid="{00000000-0005-0000-0000-0000B8870000}"/>
    <cellStyle name="Note 3 3 2 2 3 8" xfId="33977" xr:uid="{00000000-0005-0000-0000-0000B9870000}"/>
    <cellStyle name="Note 3 3 2 2 3 9" xfId="37868" xr:uid="{00000000-0005-0000-0000-0000BA870000}"/>
    <cellStyle name="Note 3 3 2 2 4" xfId="6383" xr:uid="{00000000-0005-0000-0000-0000BB870000}"/>
    <cellStyle name="Note 3 3 2 2 4 10" xfId="43361" xr:uid="{00000000-0005-0000-0000-0000BC870000}"/>
    <cellStyle name="Note 3 3 2 2 4 2" xfId="11912" xr:uid="{00000000-0005-0000-0000-0000BD870000}"/>
    <cellStyle name="Note 3 3 2 2 4 3" xfId="15816" xr:uid="{00000000-0005-0000-0000-0000BE870000}"/>
    <cellStyle name="Note 3 3 2 2 4 4" xfId="19910" xr:uid="{00000000-0005-0000-0000-0000BF870000}"/>
    <cellStyle name="Note 3 3 2 2 4 5" xfId="23837" xr:uid="{00000000-0005-0000-0000-0000C0870000}"/>
    <cellStyle name="Note 3 3 2 2 4 6" xfId="27864" xr:uid="{00000000-0005-0000-0000-0000C1870000}"/>
    <cellStyle name="Note 3 3 2 2 4 7" xfId="31849" xr:uid="{00000000-0005-0000-0000-0000C2870000}"/>
    <cellStyle name="Note 3 3 2 2 4 8" xfId="35682" xr:uid="{00000000-0005-0000-0000-0000C3870000}"/>
    <cellStyle name="Note 3 3 2 2 4 9" xfId="39571" xr:uid="{00000000-0005-0000-0000-0000C4870000}"/>
    <cellStyle name="Note 3 3 2 2 5" xfId="8536" xr:uid="{00000000-0005-0000-0000-0000C5870000}"/>
    <cellStyle name="Note 3 3 2 2 6" xfId="12452" xr:uid="{00000000-0005-0000-0000-0000C6870000}"/>
    <cellStyle name="Note 3 3 2 2 7" xfId="16545" xr:uid="{00000000-0005-0000-0000-0000C7870000}"/>
    <cellStyle name="Note 3 3 2 2 8" xfId="20488" xr:uid="{00000000-0005-0000-0000-0000C8870000}"/>
    <cellStyle name="Note 3 3 2 2 9" xfId="24506" xr:uid="{00000000-0005-0000-0000-0000C9870000}"/>
    <cellStyle name="Note 3 3 2 3" xfId="3946" xr:uid="{00000000-0005-0000-0000-0000CA870000}"/>
    <cellStyle name="Note 3 3 2 3 10" xfId="40930" xr:uid="{00000000-0005-0000-0000-0000CB870000}"/>
    <cellStyle name="Note 3 3 2 3 2" xfId="9474" xr:uid="{00000000-0005-0000-0000-0000CC870000}"/>
    <cellStyle name="Note 3 3 2 3 3" xfId="13381" xr:uid="{00000000-0005-0000-0000-0000CD870000}"/>
    <cellStyle name="Note 3 3 2 3 4" xfId="17473" xr:uid="{00000000-0005-0000-0000-0000CE870000}"/>
    <cellStyle name="Note 3 3 2 3 5" xfId="21403" xr:uid="{00000000-0005-0000-0000-0000CF870000}"/>
    <cellStyle name="Note 3 3 2 3 6" xfId="25429" xr:uid="{00000000-0005-0000-0000-0000D0870000}"/>
    <cellStyle name="Note 3 3 2 3 7" xfId="29418" xr:uid="{00000000-0005-0000-0000-0000D1870000}"/>
    <cellStyle name="Note 3 3 2 3 8" xfId="33249" xr:uid="{00000000-0005-0000-0000-0000D2870000}"/>
    <cellStyle name="Note 3 3 2 3 9" xfId="37140" xr:uid="{00000000-0005-0000-0000-0000D3870000}"/>
    <cellStyle name="Note 3 3 2 4" xfId="4070" xr:uid="{00000000-0005-0000-0000-0000D4870000}"/>
    <cellStyle name="Note 3 3 2 4 10" xfId="41054" xr:uid="{00000000-0005-0000-0000-0000D5870000}"/>
    <cellStyle name="Note 3 3 2 4 2" xfId="9598" xr:uid="{00000000-0005-0000-0000-0000D6870000}"/>
    <cellStyle name="Note 3 3 2 4 3" xfId="13505" xr:uid="{00000000-0005-0000-0000-0000D7870000}"/>
    <cellStyle name="Note 3 3 2 4 4" xfId="17597" xr:uid="{00000000-0005-0000-0000-0000D8870000}"/>
    <cellStyle name="Note 3 3 2 4 5" xfId="21527" xr:uid="{00000000-0005-0000-0000-0000D9870000}"/>
    <cellStyle name="Note 3 3 2 4 6" xfId="25553" xr:uid="{00000000-0005-0000-0000-0000DA870000}"/>
    <cellStyle name="Note 3 3 2 4 7" xfId="29542" xr:uid="{00000000-0005-0000-0000-0000DB870000}"/>
    <cellStyle name="Note 3 3 2 4 8" xfId="33373" xr:uid="{00000000-0005-0000-0000-0000DC870000}"/>
    <cellStyle name="Note 3 3 2 4 9" xfId="37264" xr:uid="{00000000-0005-0000-0000-0000DD870000}"/>
    <cellStyle name="Note 3 3 2 5" xfId="3451" xr:uid="{00000000-0005-0000-0000-0000DE870000}"/>
    <cellStyle name="Note 3 3 2 5 10" xfId="40480" xr:uid="{00000000-0005-0000-0000-0000DF870000}"/>
    <cellStyle name="Note 3 3 2 5 2" xfId="8986" xr:uid="{00000000-0005-0000-0000-0000E0870000}"/>
    <cellStyle name="Note 3 3 2 5 3" xfId="12902" xr:uid="{00000000-0005-0000-0000-0000E1870000}"/>
    <cellStyle name="Note 3 3 2 5 4" xfId="16995" xr:uid="{00000000-0005-0000-0000-0000E2870000}"/>
    <cellStyle name="Note 3 3 2 5 5" xfId="20938" xr:uid="{00000000-0005-0000-0000-0000E3870000}"/>
    <cellStyle name="Note 3 3 2 5 6" xfId="24956" xr:uid="{00000000-0005-0000-0000-0000E4870000}"/>
    <cellStyle name="Note 3 3 2 5 7" xfId="28960" xr:uid="{00000000-0005-0000-0000-0000E5870000}"/>
    <cellStyle name="Note 3 3 2 5 8" xfId="32783" xr:uid="{00000000-0005-0000-0000-0000E6870000}"/>
    <cellStyle name="Note 3 3 2 5 9" xfId="36690" xr:uid="{00000000-0005-0000-0000-0000E7870000}"/>
    <cellStyle name="Note 3 3 2 6" xfId="5929" xr:uid="{00000000-0005-0000-0000-0000E8870000}"/>
    <cellStyle name="Note 3 3 2 6 10" xfId="42911" xr:uid="{00000000-0005-0000-0000-0000E9870000}"/>
    <cellStyle name="Note 3 3 2 6 2" xfId="11457" xr:uid="{00000000-0005-0000-0000-0000EA870000}"/>
    <cellStyle name="Note 3 3 2 6 3" xfId="15362" xr:uid="{00000000-0005-0000-0000-0000EB870000}"/>
    <cellStyle name="Note 3 3 2 6 4" xfId="19456" xr:uid="{00000000-0005-0000-0000-0000EC870000}"/>
    <cellStyle name="Note 3 3 2 6 5" xfId="23384" xr:uid="{00000000-0005-0000-0000-0000ED870000}"/>
    <cellStyle name="Note 3 3 2 6 6" xfId="27410" xr:uid="{00000000-0005-0000-0000-0000EE870000}"/>
    <cellStyle name="Note 3 3 2 6 7" xfId="31399" xr:uid="{00000000-0005-0000-0000-0000EF870000}"/>
    <cellStyle name="Note 3 3 2 6 8" xfId="35230" xr:uid="{00000000-0005-0000-0000-0000F0870000}"/>
    <cellStyle name="Note 3 3 2 6 9" xfId="39121" xr:uid="{00000000-0005-0000-0000-0000F1870000}"/>
    <cellStyle name="Note 3 3 2 7" xfId="7517" xr:uid="{00000000-0005-0000-0000-0000F2870000}"/>
    <cellStyle name="Note 3 3 2 8" xfId="7005" xr:uid="{00000000-0005-0000-0000-0000F3870000}"/>
    <cellStyle name="Note 3 3 2 9" xfId="7715" xr:uid="{00000000-0005-0000-0000-0000F4870000}"/>
    <cellStyle name="Note 3 3 3" xfId="3000" xr:uid="{00000000-0005-0000-0000-0000F5870000}"/>
    <cellStyle name="Note 3 3 3 10" xfId="28509" xr:uid="{00000000-0005-0000-0000-0000F6870000}"/>
    <cellStyle name="Note 3 3 3 11" xfId="32332" xr:uid="{00000000-0005-0000-0000-0000F7870000}"/>
    <cellStyle name="Note 3 3 3 12" xfId="36239" xr:uid="{00000000-0005-0000-0000-0000F8870000}"/>
    <cellStyle name="Note 3 3 3 13" xfId="40029" xr:uid="{00000000-0005-0000-0000-0000F9870000}"/>
    <cellStyle name="Note 3 3 3 2" xfId="5301" xr:uid="{00000000-0005-0000-0000-0000FA870000}"/>
    <cellStyle name="Note 3 3 3 2 10" xfId="42285" xr:uid="{00000000-0005-0000-0000-0000FB870000}"/>
    <cellStyle name="Note 3 3 3 2 2" xfId="10829" xr:uid="{00000000-0005-0000-0000-0000FC870000}"/>
    <cellStyle name="Note 3 3 3 2 3" xfId="14736" xr:uid="{00000000-0005-0000-0000-0000FD870000}"/>
    <cellStyle name="Note 3 3 3 2 4" xfId="18828" xr:uid="{00000000-0005-0000-0000-0000FE870000}"/>
    <cellStyle name="Note 3 3 3 2 5" xfId="22758" xr:uid="{00000000-0005-0000-0000-0000FF870000}"/>
    <cellStyle name="Note 3 3 3 2 6" xfId="26784" xr:uid="{00000000-0005-0000-0000-000000880000}"/>
    <cellStyle name="Note 3 3 3 2 7" xfId="30773" xr:uid="{00000000-0005-0000-0000-000001880000}"/>
    <cellStyle name="Note 3 3 3 2 8" xfId="34604" xr:uid="{00000000-0005-0000-0000-000002880000}"/>
    <cellStyle name="Note 3 3 3 2 9" xfId="38495" xr:uid="{00000000-0005-0000-0000-000003880000}"/>
    <cellStyle name="Note 3 3 3 3" xfId="4673" xr:uid="{00000000-0005-0000-0000-000004880000}"/>
    <cellStyle name="Note 3 3 3 3 10" xfId="41657" xr:uid="{00000000-0005-0000-0000-000005880000}"/>
    <cellStyle name="Note 3 3 3 3 2" xfId="10201" xr:uid="{00000000-0005-0000-0000-000006880000}"/>
    <cellStyle name="Note 3 3 3 3 3" xfId="14108" xr:uid="{00000000-0005-0000-0000-000007880000}"/>
    <cellStyle name="Note 3 3 3 3 4" xfId="18200" xr:uid="{00000000-0005-0000-0000-000008880000}"/>
    <cellStyle name="Note 3 3 3 3 5" xfId="22130" xr:uid="{00000000-0005-0000-0000-000009880000}"/>
    <cellStyle name="Note 3 3 3 3 6" xfId="26156" xr:uid="{00000000-0005-0000-0000-00000A880000}"/>
    <cellStyle name="Note 3 3 3 3 7" xfId="30145" xr:uid="{00000000-0005-0000-0000-00000B880000}"/>
    <cellStyle name="Note 3 3 3 3 8" xfId="33976" xr:uid="{00000000-0005-0000-0000-00000C880000}"/>
    <cellStyle name="Note 3 3 3 3 9" xfId="37867" xr:uid="{00000000-0005-0000-0000-00000D880000}"/>
    <cellStyle name="Note 3 3 3 4" xfId="6382" xr:uid="{00000000-0005-0000-0000-00000E880000}"/>
    <cellStyle name="Note 3 3 3 4 10" xfId="43360" xr:uid="{00000000-0005-0000-0000-00000F880000}"/>
    <cellStyle name="Note 3 3 3 4 2" xfId="11911" xr:uid="{00000000-0005-0000-0000-000010880000}"/>
    <cellStyle name="Note 3 3 3 4 3" xfId="15815" xr:uid="{00000000-0005-0000-0000-000011880000}"/>
    <cellStyle name="Note 3 3 3 4 4" xfId="19909" xr:uid="{00000000-0005-0000-0000-000012880000}"/>
    <cellStyle name="Note 3 3 3 4 5" xfId="23836" xr:uid="{00000000-0005-0000-0000-000013880000}"/>
    <cellStyle name="Note 3 3 3 4 6" xfId="27863" xr:uid="{00000000-0005-0000-0000-000014880000}"/>
    <cellStyle name="Note 3 3 3 4 7" xfId="31848" xr:uid="{00000000-0005-0000-0000-000015880000}"/>
    <cellStyle name="Note 3 3 3 4 8" xfId="35681" xr:uid="{00000000-0005-0000-0000-000016880000}"/>
    <cellStyle name="Note 3 3 3 4 9" xfId="39570" xr:uid="{00000000-0005-0000-0000-000017880000}"/>
    <cellStyle name="Note 3 3 3 5" xfId="8535" xr:uid="{00000000-0005-0000-0000-000018880000}"/>
    <cellStyle name="Note 3 3 3 6" xfId="12451" xr:uid="{00000000-0005-0000-0000-000019880000}"/>
    <cellStyle name="Note 3 3 3 7" xfId="16544" xr:uid="{00000000-0005-0000-0000-00001A880000}"/>
    <cellStyle name="Note 3 3 3 8" xfId="20487" xr:uid="{00000000-0005-0000-0000-00001B880000}"/>
    <cellStyle name="Note 3 3 3 9" xfId="24505" xr:uid="{00000000-0005-0000-0000-00001C880000}"/>
    <cellStyle name="Note 3 3 4" xfId="3945" xr:uid="{00000000-0005-0000-0000-00001D880000}"/>
    <cellStyle name="Note 3 3 4 10" xfId="40929" xr:uid="{00000000-0005-0000-0000-00001E880000}"/>
    <cellStyle name="Note 3 3 4 2" xfId="9473" xr:uid="{00000000-0005-0000-0000-00001F880000}"/>
    <cellStyle name="Note 3 3 4 3" xfId="13380" xr:uid="{00000000-0005-0000-0000-000020880000}"/>
    <cellStyle name="Note 3 3 4 4" xfId="17472" xr:uid="{00000000-0005-0000-0000-000021880000}"/>
    <cellStyle name="Note 3 3 4 5" xfId="21402" xr:uid="{00000000-0005-0000-0000-000022880000}"/>
    <cellStyle name="Note 3 3 4 6" xfId="25428" xr:uid="{00000000-0005-0000-0000-000023880000}"/>
    <cellStyle name="Note 3 3 4 7" xfId="29417" xr:uid="{00000000-0005-0000-0000-000024880000}"/>
    <cellStyle name="Note 3 3 4 8" xfId="33248" xr:uid="{00000000-0005-0000-0000-000025880000}"/>
    <cellStyle name="Note 3 3 4 9" xfId="37139" xr:uid="{00000000-0005-0000-0000-000026880000}"/>
    <cellStyle name="Note 3 3 5" xfId="4071" xr:uid="{00000000-0005-0000-0000-000027880000}"/>
    <cellStyle name="Note 3 3 5 10" xfId="41055" xr:uid="{00000000-0005-0000-0000-000028880000}"/>
    <cellStyle name="Note 3 3 5 2" xfId="9599" xr:uid="{00000000-0005-0000-0000-000029880000}"/>
    <cellStyle name="Note 3 3 5 3" xfId="13506" xr:uid="{00000000-0005-0000-0000-00002A880000}"/>
    <cellStyle name="Note 3 3 5 4" xfId="17598" xr:uid="{00000000-0005-0000-0000-00002B880000}"/>
    <cellStyle name="Note 3 3 5 5" xfId="21528" xr:uid="{00000000-0005-0000-0000-00002C880000}"/>
    <cellStyle name="Note 3 3 5 6" xfId="25554" xr:uid="{00000000-0005-0000-0000-00002D880000}"/>
    <cellStyle name="Note 3 3 5 7" xfId="29543" xr:uid="{00000000-0005-0000-0000-00002E880000}"/>
    <cellStyle name="Note 3 3 5 8" xfId="33374" xr:uid="{00000000-0005-0000-0000-00002F880000}"/>
    <cellStyle name="Note 3 3 5 9" xfId="37265" xr:uid="{00000000-0005-0000-0000-000030880000}"/>
    <cellStyle name="Note 3 3 6" xfId="3450" xr:uid="{00000000-0005-0000-0000-000031880000}"/>
    <cellStyle name="Note 3 3 6 10" xfId="40479" xr:uid="{00000000-0005-0000-0000-000032880000}"/>
    <cellStyle name="Note 3 3 6 2" xfId="8985" xr:uid="{00000000-0005-0000-0000-000033880000}"/>
    <cellStyle name="Note 3 3 6 3" xfId="12901" xr:uid="{00000000-0005-0000-0000-000034880000}"/>
    <cellStyle name="Note 3 3 6 4" xfId="16994" xr:uid="{00000000-0005-0000-0000-000035880000}"/>
    <cellStyle name="Note 3 3 6 5" xfId="20937" xr:uid="{00000000-0005-0000-0000-000036880000}"/>
    <cellStyle name="Note 3 3 6 6" xfId="24955" xr:uid="{00000000-0005-0000-0000-000037880000}"/>
    <cellStyle name="Note 3 3 6 7" xfId="28959" xr:uid="{00000000-0005-0000-0000-000038880000}"/>
    <cellStyle name="Note 3 3 6 8" xfId="32782" xr:uid="{00000000-0005-0000-0000-000039880000}"/>
    <cellStyle name="Note 3 3 6 9" xfId="36689" xr:uid="{00000000-0005-0000-0000-00003A880000}"/>
    <cellStyle name="Note 3 3 7" xfId="5928" xr:uid="{00000000-0005-0000-0000-00003B880000}"/>
    <cellStyle name="Note 3 3 7 10" xfId="42910" xr:uid="{00000000-0005-0000-0000-00003C880000}"/>
    <cellStyle name="Note 3 3 7 2" xfId="11456" xr:uid="{00000000-0005-0000-0000-00003D880000}"/>
    <cellStyle name="Note 3 3 7 3" xfId="15361" xr:uid="{00000000-0005-0000-0000-00003E880000}"/>
    <cellStyle name="Note 3 3 7 4" xfId="19455" xr:uid="{00000000-0005-0000-0000-00003F880000}"/>
    <cellStyle name="Note 3 3 7 5" xfId="23383" xr:uid="{00000000-0005-0000-0000-000040880000}"/>
    <cellStyle name="Note 3 3 7 6" xfId="27409" xr:uid="{00000000-0005-0000-0000-000041880000}"/>
    <cellStyle name="Note 3 3 7 7" xfId="31398" xr:uid="{00000000-0005-0000-0000-000042880000}"/>
    <cellStyle name="Note 3 3 7 8" xfId="35229" xr:uid="{00000000-0005-0000-0000-000043880000}"/>
    <cellStyle name="Note 3 3 7 9" xfId="39120" xr:uid="{00000000-0005-0000-0000-000044880000}"/>
    <cellStyle name="Note 3 3 8" xfId="7518" xr:uid="{00000000-0005-0000-0000-000045880000}"/>
    <cellStyle name="Note 3 3 9" xfId="7004" xr:uid="{00000000-0005-0000-0000-000046880000}"/>
    <cellStyle name="Note 3 4" xfId="760" xr:uid="{00000000-0005-0000-0000-000047880000}"/>
    <cellStyle name="Note 3 4 10" xfId="7714" xr:uid="{00000000-0005-0000-0000-000048880000}"/>
    <cellStyle name="Note 3 4 11" xfId="6840" xr:uid="{00000000-0005-0000-0000-000049880000}"/>
    <cellStyle name="Note 3 4 12" xfId="7608" xr:uid="{00000000-0005-0000-0000-00004A880000}"/>
    <cellStyle name="Note 3 4 13" xfId="6779" xr:uid="{00000000-0005-0000-0000-00004B880000}"/>
    <cellStyle name="Note 3 4 14" xfId="24119" xr:uid="{00000000-0005-0000-0000-00004C880000}"/>
    <cellStyle name="Note 3 4 2" xfId="761" xr:uid="{00000000-0005-0000-0000-00004D880000}"/>
    <cellStyle name="Note 3 4 2 10" xfId="6841" xr:uid="{00000000-0005-0000-0000-00004E880000}"/>
    <cellStyle name="Note 3 4 2 11" xfId="21017" xr:uid="{00000000-0005-0000-0000-00004F880000}"/>
    <cellStyle name="Note 3 4 2 12" xfId="6801" xr:uid="{00000000-0005-0000-0000-000050880000}"/>
    <cellStyle name="Note 3 4 2 13" xfId="24120" xr:uid="{00000000-0005-0000-0000-000051880000}"/>
    <cellStyle name="Note 3 4 2 2" xfId="3003" xr:uid="{00000000-0005-0000-0000-000052880000}"/>
    <cellStyle name="Note 3 4 2 2 10" xfId="28512" xr:uid="{00000000-0005-0000-0000-000053880000}"/>
    <cellStyle name="Note 3 4 2 2 11" xfId="32335" xr:uid="{00000000-0005-0000-0000-000054880000}"/>
    <cellStyle name="Note 3 4 2 2 12" xfId="36242" xr:uid="{00000000-0005-0000-0000-000055880000}"/>
    <cellStyle name="Note 3 4 2 2 13" xfId="40032" xr:uid="{00000000-0005-0000-0000-000056880000}"/>
    <cellStyle name="Note 3 4 2 2 2" xfId="5304" xr:uid="{00000000-0005-0000-0000-000057880000}"/>
    <cellStyle name="Note 3 4 2 2 2 10" xfId="42288" xr:uid="{00000000-0005-0000-0000-000058880000}"/>
    <cellStyle name="Note 3 4 2 2 2 2" xfId="10832" xr:uid="{00000000-0005-0000-0000-000059880000}"/>
    <cellStyle name="Note 3 4 2 2 2 3" xfId="14739" xr:uid="{00000000-0005-0000-0000-00005A880000}"/>
    <cellStyle name="Note 3 4 2 2 2 4" xfId="18831" xr:uid="{00000000-0005-0000-0000-00005B880000}"/>
    <cellStyle name="Note 3 4 2 2 2 5" xfId="22761" xr:uid="{00000000-0005-0000-0000-00005C880000}"/>
    <cellStyle name="Note 3 4 2 2 2 6" xfId="26787" xr:uid="{00000000-0005-0000-0000-00005D880000}"/>
    <cellStyle name="Note 3 4 2 2 2 7" xfId="30776" xr:uid="{00000000-0005-0000-0000-00005E880000}"/>
    <cellStyle name="Note 3 4 2 2 2 8" xfId="34607" xr:uid="{00000000-0005-0000-0000-00005F880000}"/>
    <cellStyle name="Note 3 4 2 2 2 9" xfId="38498" xr:uid="{00000000-0005-0000-0000-000060880000}"/>
    <cellStyle name="Note 3 4 2 2 3" xfId="4676" xr:uid="{00000000-0005-0000-0000-000061880000}"/>
    <cellStyle name="Note 3 4 2 2 3 10" xfId="41660" xr:uid="{00000000-0005-0000-0000-000062880000}"/>
    <cellStyle name="Note 3 4 2 2 3 2" xfId="10204" xr:uid="{00000000-0005-0000-0000-000063880000}"/>
    <cellStyle name="Note 3 4 2 2 3 3" xfId="14111" xr:uid="{00000000-0005-0000-0000-000064880000}"/>
    <cellStyle name="Note 3 4 2 2 3 4" xfId="18203" xr:uid="{00000000-0005-0000-0000-000065880000}"/>
    <cellStyle name="Note 3 4 2 2 3 5" xfId="22133" xr:uid="{00000000-0005-0000-0000-000066880000}"/>
    <cellStyle name="Note 3 4 2 2 3 6" xfId="26159" xr:uid="{00000000-0005-0000-0000-000067880000}"/>
    <cellStyle name="Note 3 4 2 2 3 7" xfId="30148" xr:uid="{00000000-0005-0000-0000-000068880000}"/>
    <cellStyle name="Note 3 4 2 2 3 8" xfId="33979" xr:uid="{00000000-0005-0000-0000-000069880000}"/>
    <cellStyle name="Note 3 4 2 2 3 9" xfId="37870" xr:uid="{00000000-0005-0000-0000-00006A880000}"/>
    <cellStyle name="Note 3 4 2 2 4" xfId="6385" xr:uid="{00000000-0005-0000-0000-00006B880000}"/>
    <cellStyle name="Note 3 4 2 2 4 10" xfId="43363" xr:uid="{00000000-0005-0000-0000-00006C880000}"/>
    <cellStyle name="Note 3 4 2 2 4 2" xfId="11914" xr:uid="{00000000-0005-0000-0000-00006D880000}"/>
    <cellStyle name="Note 3 4 2 2 4 3" xfId="15818" xr:uid="{00000000-0005-0000-0000-00006E880000}"/>
    <cellStyle name="Note 3 4 2 2 4 4" xfId="19912" xr:uid="{00000000-0005-0000-0000-00006F880000}"/>
    <cellStyle name="Note 3 4 2 2 4 5" xfId="23839" xr:uid="{00000000-0005-0000-0000-000070880000}"/>
    <cellStyle name="Note 3 4 2 2 4 6" xfId="27866" xr:uid="{00000000-0005-0000-0000-000071880000}"/>
    <cellStyle name="Note 3 4 2 2 4 7" xfId="31851" xr:uid="{00000000-0005-0000-0000-000072880000}"/>
    <cellStyle name="Note 3 4 2 2 4 8" xfId="35684" xr:uid="{00000000-0005-0000-0000-000073880000}"/>
    <cellStyle name="Note 3 4 2 2 4 9" xfId="39573" xr:uid="{00000000-0005-0000-0000-000074880000}"/>
    <cellStyle name="Note 3 4 2 2 5" xfId="8538" xr:uid="{00000000-0005-0000-0000-000075880000}"/>
    <cellStyle name="Note 3 4 2 2 6" xfId="12454" xr:uid="{00000000-0005-0000-0000-000076880000}"/>
    <cellStyle name="Note 3 4 2 2 7" xfId="16547" xr:uid="{00000000-0005-0000-0000-000077880000}"/>
    <cellStyle name="Note 3 4 2 2 8" xfId="20490" xr:uid="{00000000-0005-0000-0000-000078880000}"/>
    <cellStyle name="Note 3 4 2 2 9" xfId="24508" xr:uid="{00000000-0005-0000-0000-000079880000}"/>
    <cellStyle name="Note 3 4 2 3" xfId="3948" xr:uid="{00000000-0005-0000-0000-00007A880000}"/>
    <cellStyle name="Note 3 4 2 3 10" xfId="40932" xr:uid="{00000000-0005-0000-0000-00007B880000}"/>
    <cellStyle name="Note 3 4 2 3 2" xfId="9476" xr:uid="{00000000-0005-0000-0000-00007C880000}"/>
    <cellStyle name="Note 3 4 2 3 3" xfId="13383" xr:uid="{00000000-0005-0000-0000-00007D880000}"/>
    <cellStyle name="Note 3 4 2 3 4" xfId="17475" xr:uid="{00000000-0005-0000-0000-00007E880000}"/>
    <cellStyle name="Note 3 4 2 3 5" xfId="21405" xr:uid="{00000000-0005-0000-0000-00007F880000}"/>
    <cellStyle name="Note 3 4 2 3 6" xfId="25431" xr:uid="{00000000-0005-0000-0000-000080880000}"/>
    <cellStyle name="Note 3 4 2 3 7" xfId="29420" xr:uid="{00000000-0005-0000-0000-000081880000}"/>
    <cellStyle name="Note 3 4 2 3 8" xfId="33251" xr:uid="{00000000-0005-0000-0000-000082880000}"/>
    <cellStyle name="Note 3 4 2 3 9" xfId="37142" xr:uid="{00000000-0005-0000-0000-000083880000}"/>
    <cellStyle name="Note 3 4 2 4" xfId="4068" xr:uid="{00000000-0005-0000-0000-000084880000}"/>
    <cellStyle name="Note 3 4 2 4 10" xfId="41052" xr:uid="{00000000-0005-0000-0000-000085880000}"/>
    <cellStyle name="Note 3 4 2 4 2" xfId="9596" xr:uid="{00000000-0005-0000-0000-000086880000}"/>
    <cellStyle name="Note 3 4 2 4 3" xfId="13503" xr:uid="{00000000-0005-0000-0000-000087880000}"/>
    <cellStyle name="Note 3 4 2 4 4" xfId="17595" xr:uid="{00000000-0005-0000-0000-000088880000}"/>
    <cellStyle name="Note 3 4 2 4 5" xfId="21525" xr:uid="{00000000-0005-0000-0000-000089880000}"/>
    <cellStyle name="Note 3 4 2 4 6" xfId="25551" xr:uid="{00000000-0005-0000-0000-00008A880000}"/>
    <cellStyle name="Note 3 4 2 4 7" xfId="29540" xr:uid="{00000000-0005-0000-0000-00008B880000}"/>
    <cellStyle name="Note 3 4 2 4 8" xfId="33371" xr:uid="{00000000-0005-0000-0000-00008C880000}"/>
    <cellStyle name="Note 3 4 2 4 9" xfId="37262" xr:uid="{00000000-0005-0000-0000-00008D880000}"/>
    <cellStyle name="Note 3 4 2 5" xfId="3453" xr:uid="{00000000-0005-0000-0000-00008E880000}"/>
    <cellStyle name="Note 3 4 2 5 10" xfId="40482" xr:uid="{00000000-0005-0000-0000-00008F880000}"/>
    <cellStyle name="Note 3 4 2 5 2" xfId="8988" xr:uid="{00000000-0005-0000-0000-000090880000}"/>
    <cellStyle name="Note 3 4 2 5 3" xfId="12904" xr:uid="{00000000-0005-0000-0000-000091880000}"/>
    <cellStyle name="Note 3 4 2 5 4" xfId="16997" xr:uid="{00000000-0005-0000-0000-000092880000}"/>
    <cellStyle name="Note 3 4 2 5 5" xfId="20940" xr:uid="{00000000-0005-0000-0000-000093880000}"/>
    <cellStyle name="Note 3 4 2 5 6" xfId="24958" xr:uid="{00000000-0005-0000-0000-000094880000}"/>
    <cellStyle name="Note 3 4 2 5 7" xfId="28962" xr:uid="{00000000-0005-0000-0000-000095880000}"/>
    <cellStyle name="Note 3 4 2 5 8" xfId="32785" xr:uid="{00000000-0005-0000-0000-000096880000}"/>
    <cellStyle name="Note 3 4 2 5 9" xfId="36692" xr:uid="{00000000-0005-0000-0000-000097880000}"/>
    <cellStyle name="Note 3 4 2 6" xfId="5931" xr:uid="{00000000-0005-0000-0000-000098880000}"/>
    <cellStyle name="Note 3 4 2 6 10" xfId="42913" xr:uid="{00000000-0005-0000-0000-000099880000}"/>
    <cellStyle name="Note 3 4 2 6 2" xfId="11459" xr:uid="{00000000-0005-0000-0000-00009A880000}"/>
    <cellStyle name="Note 3 4 2 6 3" xfId="15364" xr:uid="{00000000-0005-0000-0000-00009B880000}"/>
    <cellStyle name="Note 3 4 2 6 4" xfId="19458" xr:uid="{00000000-0005-0000-0000-00009C880000}"/>
    <cellStyle name="Note 3 4 2 6 5" xfId="23386" xr:uid="{00000000-0005-0000-0000-00009D880000}"/>
    <cellStyle name="Note 3 4 2 6 6" xfId="27412" xr:uid="{00000000-0005-0000-0000-00009E880000}"/>
    <cellStyle name="Note 3 4 2 6 7" xfId="31401" xr:uid="{00000000-0005-0000-0000-00009F880000}"/>
    <cellStyle name="Note 3 4 2 6 8" xfId="35232" xr:uid="{00000000-0005-0000-0000-0000A0880000}"/>
    <cellStyle name="Note 3 4 2 6 9" xfId="39123" xr:uid="{00000000-0005-0000-0000-0000A1880000}"/>
    <cellStyle name="Note 3 4 2 7" xfId="7515" xr:uid="{00000000-0005-0000-0000-0000A2880000}"/>
    <cellStyle name="Note 3 4 2 8" xfId="7007" xr:uid="{00000000-0005-0000-0000-0000A3880000}"/>
    <cellStyle name="Note 3 4 2 9" xfId="7688" xr:uid="{00000000-0005-0000-0000-0000A4880000}"/>
    <cellStyle name="Note 3 4 3" xfId="3002" xr:uid="{00000000-0005-0000-0000-0000A5880000}"/>
    <cellStyle name="Note 3 4 3 10" xfId="28511" xr:uid="{00000000-0005-0000-0000-0000A6880000}"/>
    <cellStyle name="Note 3 4 3 11" xfId="32334" xr:uid="{00000000-0005-0000-0000-0000A7880000}"/>
    <cellStyle name="Note 3 4 3 12" xfId="36241" xr:uid="{00000000-0005-0000-0000-0000A8880000}"/>
    <cellStyle name="Note 3 4 3 13" xfId="40031" xr:uid="{00000000-0005-0000-0000-0000A9880000}"/>
    <cellStyle name="Note 3 4 3 2" xfId="5303" xr:uid="{00000000-0005-0000-0000-0000AA880000}"/>
    <cellStyle name="Note 3 4 3 2 10" xfId="42287" xr:uid="{00000000-0005-0000-0000-0000AB880000}"/>
    <cellStyle name="Note 3 4 3 2 2" xfId="10831" xr:uid="{00000000-0005-0000-0000-0000AC880000}"/>
    <cellStyle name="Note 3 4 3 2 3" xfId="14738" xr:uid="{00000000-0005-0000-0000-0000AD880000}"/>
    <cellStyle name="Note 3 4 3 2 4" xfId="18830" xr:uid="{00000000-0005-0000-0000-0000AE880000}"/>
    <cellStyle name="Note 3 4 3 2 5" xfId="22760" xr:uid="{00000000-0005-0000-0000-0000AF880000}"/>
    <cellStyle name="Note 3 4 3 2 6" xfId="26786" xr:uid="{00000000-0005-0000-0000-0000B0880000}"/>
    <cellStyle name="Note 3 4 3 2 7" xfId="30775" xr:uid="{00000000-0005-0000-0000-0000B1880000}"/>
    <cellStyle name="Note 3 4 3 2 8" xfId="34606" xr:uid="{00000000-0005-0000-0000-0000B2880000}"/>
    <cellStyle name="Note 3 4 3 2 9" xfId="38497" xr:uid="{00000000-0005-0000-0000-0000B3880000}"/>
    <cellStyle name="Note 3 4 3 3" xfId="4675" xr:uid="{00000000-0005-0000-0000-0000B4880000}"/>
    <cellStyle name="Note 3 4 3 3 10" xfId="41659" xr:uid="{00000000-0005-0000-0000-0000B5880000}"/>
    <cellStyle name="Note 3 4 3 3 2" xfId="10203" xr:uid="{00000000-0005-0000-0000-0000B6880000}"/>
    <cellStyle name="Note 3 4 3 3 3" xfId="14110" xr:uid="{00000000-0005-0000-0000-0000B7880000}"/>
    <cellStyle name="Note 3 4 3 3 4" xfId="18202" xr:uid="{00000000-0005-0000-0000-0000B8880000}"/>
    <cellStyle name="Note 3 4 3 3 5" xfId="22132" xr:uid="{00000000-0005-0000-0000-0000B9880000}"/>
    <cellStyle name="Note 3 4 3 3 6" xfId="26158" xr:uid="{00000000-0005-0000-0000-0000BA880000}"/>
    <cellStyle name="Note 3 4 3 3 7" xfId="30147" xr:uid="{00000000-0005-0000-0000-0000BB880000}"/>
    <cellStyle name="Note 3 4 3 3 8" xfId="33978" xr:uid="{00000000-0005-0000-0000-0000BC880000}"/>
    <cellStyle name="Note 3 4 3 3 9" xfId="37869" xr:uid="{00000000-0005-0000-0000-0000BD880000}"/>
    <cellStyle name="Note 3 4 3 4" xfId="6384" xr:uid="{00000000-0005-0000-0000-0000BE880000}"/>
    <cellStyle name="Note 3 4 3 4 10" xfId="43362" xr:uid="{00000000-0005-0000-0000-0000BF880000}"/>
    <cellStyle name="Note 3 4 3 4 2" xfId="11913" xr:uid="{00000000-0005-0000-0000-0000C0880000}"/>
    <cellStyle name="Note 3 4 3 4 3" xfId="15817" xr:uid="{00000000-0005-0000-0000-0000C1880000}"/>
    <cellStyle name="Note 3 4 3 4 4" xfId="19911" xr:uid="{00000000-0005-0000-0000-0000C2880000}"/>
    <cellStyle name="Note 3 4 3 4 5" xfId="23838" xr:uid="{00000000-0005-0000-0000-0000C3880000}"/>
    <cellStyle name="Note 3 4 3 4 6" xfId="27865" xr:uid="{00000000-0005-0000-0000-0000C4880000}"/>
    <cellStyle name="Note 3 4 3 4 7" xfId="31850" xr:uid="{00000000-0005-0000-0000-0000C5880000}"/>
    <cellStyle name="Note 3 4 3 4 8" xfId="35683" xr:uid="{00000000-0005-0000-0000-0000C6880000}"/>
    <cellStyle name="Note 3 4 3 4 9" xfId="39572" xr:uid="{00000000-0005-0000-0000-0000C7880000}"/>
    <cellStyle name="Note 3 4 3 5" xfId="8537" xr:uid="{00000000-0005-0000-0000-0000C8880000}"/>
    <cellStyle name="Note 3 4 3 6" xfId="12453" xr:uid="{00000000-0005-0000-0000-0000C9880000}"/>
    <cellStyle name="Note 3 4 3 7" xfId="16546" xr:uid="{00000000-0005-0000-0000-0000CA880000}"/>
    <cellStyle name="Note 3 4 3 8" xfId="20489" xr:uid="{00000000-0005-0000-0000-0000CB880000}"/>
    <cellStyle name="Note 3 4 3 9" xfId="24507" xr:uid="{00000000-0005-0000-0000-0000CC880000}"/>
    <cellStyle name="Note 3 4 4" xfId="3947" xr:uid="{00000000-0005-0000-0000-0000CD880000}"/>
    <cellStyle name="Note 3 4 4 10" xfId="40931" xr:uid="{00000000-0005-0000-0000-0000CE880000}"/>
    <cellStyle name="Note 3 4 4 2" xfId="9475" xr:uid="{00000000-0005-0000-0000-0000CF880000}"/>
    <cellStyle name="Note 3 4 4 3" xfId="13382" xr:uid="{00000000-0005-0000-0000-0000D0880000}"/>
    <cellStyle name="Note 3 4 4 4" xfId="17474" xr:uid="{00000000-0005-0000-0000-0000D1880000}"/>
    <cellStyle name="Note 3 4 4 5" xfId="21404" xr:uid="{00000000-0005-0000-0000-0000D2880000}"/>
    <cellStyle name="Note 3 4 4 6" xfId="25430" xr:uid="{00000000-0005-0000-0000-0000D3880000}"/>
    <cellStyle name="Note 3 4 4 7" xfId="29419" xr:uid="{00000000-0005-0000-0000-0000D4880000}"/>
    <cellStyle name="Note 3 4 4 8" xfId="33250" xr:uid="{00000000-0005-0000-0000-0000D5880000}"/>
    <cellStyle name="Note 3 4 4 9" xfId="37141" xr:uid="{00000000-0005-0000-0000-0000D6880000}"/>
    <cellStyle name="Note 3 4 5" xfId="4069" xr:uid="{00000000-0005-0000-0000-0000D7880000}"/>
    <cellStyle name="Note 3 4 5 10" xfId="41053" xr:uid="{00000000-0005-0000-0000-0000D8880000}"/>
    <cellStyle name="Note 3 4 5 2" xfId="9597" xr:uid="{00000000-0005-0000-0000-0000D9880000}"/>
    <cellStyle name="Note 3 4 5 3" xfId="13504" xr:uid="{00000000-0005-0000-0000-0000DA880000}"/>
    <cellStyle name="Note 3 4 5 4" xfId="17596" xr:uid="{00000000-0005-0000-0000-0000DB880000}"/>
    <cellStyle name="Note 3 4 5 5" xfId="21526" xr:uid="{00000000-0005-0000-0000-0000DC880000}"/>
    <cellStyle name="Note 3 4 5 6" xfId="25552" xr:uid="{00000000-0005-0000-0000-0000DD880000}"/>
    <cellStyle name="Note 3 4 5 7" xfId="29541" xr:uid="{00000000-0005-0000-0000-0000DE880000}"/>
    <cellStyle name="Note 3 4 5 8" xfId="33372" xr:uid="{00000000-0005-0000-0000-0000DF880000}"/>
    <cellStyle name="Note 3 4 5 9" xfId="37263" xr:uid="{00000000-0005-0000-0000-0000E0880000}"/>
    <cellStyle name="Note 3 4 6" xfId="3452" xr:uid="{00000000-0005-0000-0000-0000E1880000}"/>
    <cellStyle name="Note 3 4 6 10" xfId="40481" xr:uid="{00000000-0005-0000-0000-0000E2880000}"/>
    <cellStyle name="Note 3 4 6 2" xfId="8987" xr:uid="{00000000-0005-0000-0000-0000E3880000}"/>
    <cellStyle name="Note 3 4 6 3" xfId="12903" xr:uid="{00000000-0005-0000-0000-0000E4880000}"/>
    <cellStyle name="Note 3 4 6 4" xfId="16996" xr:uid="{00000000-0005-0000-0000-0000E5880000}"/>
    <cellStyle name="Note 3 4 6 5" xfId="20939" xr:uid="{00000000-0005-0000-0000-0000E6880000}"/>
    <cellStyle name="Note 3 4 6 6" xfId="24957" xr:uid="{00000000-0005-0000-0000-0000E7880000}"/>
    <cellStyle name="Note 3 4 6 7" xfId="28961" xr:uid="{00000000-0005-0000-0000-0000E8880000}"/>
    <cellStyle name="Note 3 4 6 8" xfId="32784" xr:uid="{00000000-0005-0000-0000-0000E9880000}"/>
    <cellStyle name="Note 3 4 6 9" xfId="36691" xr:uid="{00000000-0005-0000-0000-0000EA880000}"/>
    <cellStyle name="Note 3 4 7" xfId="5930" xr:uid="{00000000-0005-0000-0000-0000EB880000}"/>
    <cellStyle name="Note 3 4 7 10" xfId="42912" xr:uid="{00000000-0005-0000-0000-0000EC880000}"/>
    <cellStyle name="Note 3 4 7 2" xfId="11458" xr:uid="{00000000-0005-0000-0000-0000ED880000}"/>
    <cellStyle name="Note 3 4 7 3" xfId="15363" xr:uid="{00000000-0005-0000-0000-0000EE880000}"/>
    <cellStyle name="Note 3 4 7 4" xfId="19457" xr:uid="{00000000-0005-0000-0000-0000EF880000}"/>
    <cellStyle name="Note 3 4 7 5" xfId="23385" xr:uid="{00000000-0005-0000-0000-0000F0880000}"/>
    <cellStyle name="Note 3 4 7 6" xfId="27411" xr:uid="{00000000-0005-0000-0000-0000F1880000}"/>
    <cellStyle name="Note 3 4 7 7" xfId="31400" xr:uid="{00000000-0005-0000-0000-0000F2880000}"/>
    <cellStyle name="Note 3 4 7 8" xfId="35231" xr:uid="{00000000-0005-0000-0000-0000F3880000}"/>
    <cellStyle name="Note 3 4 7 9" xfId="39122" xr:uid="{00000000-0005-0000-0000-0000F4880000}"/>
    <cellStyle name="Note 3 4 8" xfId="7516" xr:uid="{00000000-0005-0000-0000-0000F5880000}"/>
    <cellStyle name="Note 3 4 9" xfId="7006" xr:uid="{00000000-0005-0000-0000-0000F6880000}"/>
    <cellStyle name="Note 3 5" xfId="762" xr:uid="{00000000-0005-0000-0000-0000F7880000}"/>
    <cellStyle name="Note 3 5 10" xfId="6842" xr:uid="{00000000-0005-0000-0000-0000F8880000}"/>
    <cellStyle name="Note 3 5 11" xfId="21036" xr:uid="{00000000-0005-0000-0000-0000F9880000}"/>
    <cellStyle name="Note 3 5 12" xfId="6802" xr:uid="{00000000-0005-0000-0000-0000FA880000}"/>
    <cellStyle name="Note 3 5 13" xfId="24121" xr:uid="{00000000-0005-0000-0000-0000FB880000}"/>
    <cellStyle name="Note 3 5 2" xfId="3004" xr:uid="{00000000-0005-0000-0000-0000FC880000}"/>
    <cellStyle name="Note 3 5 2 10" xfId="28513" xr:uid="{00000000-0005-0000-0000-0000FD880000}"/>
    <cellStyle name="Note 3 5 2 11" xfId="32336" xr:uid="{00000000-0005-0000-0000-0000FE880000}"/>
    <cellStyle name="Note 3 5 2 12" xfId="36243" xr:uid="{00000000-0005-0000-0000-0000FF880000}"/>
    <cellStyle name="Note 3 5 2 13" xfId="40033" xr:uid="{00000000-0005-0000-0000-000000890000}"/>
    <cellStyle name="Note 3 5 2 2" xfId="5305" xr:uid="{00000000-0005-0000-0000-000001890000}"/>
    <cellStyle name="Note 3 5 2 2 10" xfId="42289" xr:uid="{00000000-0005-0000-0000-000002890000}"/>
    <cellStyle name="Note 3 5 2 2 2" xfId="10833" xr:uid="{00000000-0005-0000-0000-000003890000}"/>
    <cellStyle name="Note 3 5 2 2 3" xfId="14740" xr:uid="{00000000-0005-0000-0000-000004890000}"/>
    <cellStyle name="Note 3 5 2 2 4" xfId="18832" xr:uid="{00000000-0005-0000-0000-000005890000}"/>
    <cellStyle name="Note 3 5 2 2 5" xfId="22762" xr:uid="{00000000-0005-0000-0000-000006890000}"/>
    <cellStyle name="Note 3 5 2 2 6" xfId="26788" xr:uid="{00000000-0005-0000-0000-000007890000}"/>
    <cellStyle name="Note 3 5 2 2 7" xfId="30777" xr:uid="{00000000-0005-0000-0000-000008890000}"/>
    <cellStyle name="Note 3 5 2 2 8" xfId="34608" xr:uid="{00000000-0005-0000-0000-000009890000}"/>
    <cellStyle name="Note 3 5 2 2 9" xfId="38499" xr:uid="{00000000-0005-0000-0000-00000A890000}"/>
    <cellStyle name="Note 3 5 2 3" xfId="4677" xr:uid="{00000000-0005-0000-0000-00000B890000}"/>
    <cellStyle name="Note 3 5 2 3 10" xfId="41661" xr:uid="{00000000-0005-0000-0000-00000C890000}"/>
    <cellStyle name="Note 3 5 2 3 2" xfId="10205" xr:uid="{00000000-0005-0000-0000-00000D890000}"/>
    <cellStyle name="Note 3 5 2 3 3" xfId="14112" xr:uid="{00000000-0005-0000-0000-00000E890000}"/>
    <cellStyle name="Note 3 5 2 3 4" xfId="18204" xr:uid="{00000000-0005-0000-0000-00000F890000}"/>
    <cellStyle name="Note 3 5 2 3 5" xfId="22134" xr:uid="{00000000-0005-0000-0000-000010890000}"/>
    <cellStyle name="Note 3 5 2 3 6" xfId="26160" xr:uid="{00000000-0005-0000-0000-000011890000}"/>
    <cellStyle name="Note 3 5 2 3 7" xfId="30149" xr:uid="{00000000-0005-0000-0000-000012890000}"/>
    <cellStyle name="Note 3 5 2 3 8" xfId="33980" xr:uid="{00000000-0005-0000-0000-000013890000}"/>
    <cellStyle name="Note 3 5 2 3 9" xfId="37871" xr:uid="{00000000-0005-0000-0000-000014890000}"/>
    <cellStyle name="Note 3 5 2 4" xfId="6386" xr:uid="{00000000-0005-0000-0000-000015890000}"/>
    <cellStyle name="Note 3 5 2 4 10" xfId="43364" xr:uid="{00000000-0005-0000-0000-000016890000}"/>
    <cellStyle name="Note 3 5 2 4 2" xfId="11915" xr:uid="{00000000-0005-0000-0000-000017890000}"/>
    <cellStyle name="Note 3 5 2 4 3" xfId="15819" xr:uid="{00000000-0005-0000-0000-000018890000}"/>
    <cellStyle name="Note 3 5 2 4 4" xfId="19913" xr:uid="{00000000-0005-0000-0000-000019890000}"/>
    <cellStyle name="Note 3 5 2 4 5" xfId="23840" xr:uid="{00000000-0005-0000-0000-00001A890000}"/>
    <cellStyle name="Note 3 5 2 4 6" xfId="27867" xr:uid="{00000000-0005-0000-0000-00001B890000}"/>
    <cellStyle name="Note 3 5 2 4 7" xfId="31852" xr:uid="{00000000-0005-0000-0000-00001C890000}"/>
    <cellStyle name="Note 3 5 2 4 8" xfId="35685" xr:uid="{00000000-0005-0000-0000-00001D890000}"/>
    <cellStyle name="Note 3 5 2 4 9" xfId="39574" xr:uid="{00000000-0005-0000-0000-00001E890000}"/>
    <cellStyle name="Note 3 5 2 5" xfId="8539" xr:uid="{00000000-0005-0000-0000-00001F890000}"/>
    <cellStyle name="Note 3 5 2 6" xfId="12455" xr:uid="{00000000-0005-0000-0000-000020890000}"/>
    <cellStyle name="Note 3 5 2 7" xfId="16548" xr:uid="{00000000-0005-0000-0000-000021890000}"/>
    <cellStyle name="Note 3 5 2 8" xfId="20491" xr:uid="{00000000-0005-0000-0000-000022890000}"/>
    <cellStyle name="Note 3 5 2 9" xfId="24509" xr:uid="{00000000-0005-0000-0000-000023890000}"/>
    <cellStyle name="Note 3 5 3" xfId="3949" xr:uid="{00000000-0005-0000-0000-000024890000}"/>
    <cellStyle name="Note 3 5 3 10" xfId="40933" xr:uid="{00000000-0005-0000-0000-000025890000}"/>
    <cellStyle name="Note 3 5 3 2" xfId="9477" xr:uid="{00000000-0005-0000-0000-000026890000}"/>
    <cellStyle name="Note 3 5 3 3" xfId="13384" xr:uid="{00000000-0005-0000-0000-000027890000}"/>
    <cellStyle name="Note 3 5 3 4" xfId="17476" xr:uid="{00000000-0005-0000-0000-000028890000}"/>
    <cellStyle name="Note 3 5 3 5" xfId="21406" xr:uid="{00000000-0005-0000-0000-000029890000}"/>
    <cellStyle name="Note 3 5 3 6" xfId="25432" xr:uid="{00000000-0005-0000-0000-00002A890000}"/>
    <cellStyle name="Note 3 5 3 7" xfId="29421" xr:uid="{00000000-0005-0000-0000-00002B890000}"/>
    <cellStyle name="Note 3 5 3 8" xfId="33252" xr:uid="{00000000-0005-0000-0000-00002C890000}"/>
    <cellStyle name="Note 3 5 3 9" xfId="37143" xr:uid="{00000000-0005-0000-0000-00002D890000}"/>
    <cellStyle name="Note 3 5 4" xfId="4067" xr:uid="{00000000-0005-0000-0000-00002E890000}"/>
    <cellStyle name="Note 3 5 4 10" xfId="41051" xr:uid="{00000000-0005-0000-0000-00002F890000}"/>
    <cellStyle name="Note 3 5 4 2" xfId="9595" xr:uid="{00000000-0005-0000-0000-000030890000}"/>
    <cellStyle name="Note 3 5 4 3" xfId="13502" xr:uid="{00000000-0005-0000-0000-000031890000}"/>
    <cellStyle name="Note 3 5 4 4" xfId="17594" xr:uid="{00000000-0005-0000-0000-000032890000}"/>
    <cellStyle name="Note 3 5 4 5" xfId="21524" xr:uid="{00000000-0005-0000-0000-000033890000}"/>
    <cellStyle name="Note 3 5 4 6" xfId="25550" xr:uid="{00000000-0005-0000-0000-000034890000}"/>
    <cellStyle name="Note 3 5 4 7" xfId="29539" xr:uid="{00000000-0005-0000-0000-000035890000}"/>
    <cellStyle name="Note 3 5 4 8" xfId="33370" xr:uid="{00000000-0005-0000-0000-000036890000}"/>
    <cellStyle name="Note 3 5 4 9" xfId="37261" xr:uid="{00000000-0005-0000-0000-000037890000}"/>
    <cellStyle name="Note 3 5 5" xfId="3454" xr:uid="{00000000-0005-0000-0000-000038890000}"/>
    <cellStyle name="Note 3 5 5 10" xfId="40483" xr:uid="{00000000-0005-0000-0000-000039890000}"/>
    <cellStyle name="Note 3 5 5 2" xfId="8989" xr:uid="{00000000-0005-0000-0000-00003A890000}"/>
    <cellStyle name="Note 3 5 5 3" xfId="12905" xr:uid="{00000000-0005-0000-0000-00003B890000}"/>
    <cellStyle name="Note 3 5 5 4" xfId="16998" xr:uid="{00000000-0005-0000-0000-00003C890000}"/>
    <cellStyle name="Note 3 5 5 5" xfId="20941" xr:uid="{00000000-0005-0000-0000-00003D890000}"/>
    <cellStyle name="Note 3 5 5 6" xfId="24959" xr:uid="{00000000-0005-0000-0000-00003E890000}"/>
    <cellStyle name="Note 3 5 5 7" xfId="28963" xr:uid="{00000000-0005-0000-0000-00003F890000}"/>
    <cellStyle name="Note 3 5 5 8" xfId="32786" xr:uid="{00000000-0005-0000-0000-000040890000}"/>
    <cellStyle name="Note 3 5 5 9" xfId="36693" xr:uid="{00000000-0005-0000-0000-000041890000}"/>
    <cellStyle name="Note 3 5 6" xfId="5932" xr:uid="{00000000-0005-0000-0000-000042890000}"/>
    <cellStyle name="Note 3 5 6 10" xfId="42914" xr:uid="{00000000-0005-0000-0000-000043890000}"/>
    <cellStyle name="Note 3 5 6 2" xfId="11460" xr:uid="{00000000-0005-0000-0000-000044890000}"/>
    <cellStyle name="Note 3 5 6 3" xfId="15365" xr:uid="{00000000-0005-0000-0000-000045890000}"/>
    <cellStyle name="Note 3 5 6 4" xfId="19459" xr:uid="{00000000-0005-0000-0000-000046890000}"/>
    <cellStyle name="Note 3 5 6 5" xfId="23387" xr:uid="{00000000-0005-0000-0000-000047890000}"/>
    <cellStyle name="Note 3 5 6 6" xfId="27413" xr:uid="{00000000-0005-0000-0000-000048890000}"/>
    <cellStyle name="Note 3 5 6 7" xfId="31402" xr:uid="{00000000-0005-0000-0000-000049890000}"/>
    <cellStyle name="Note 3 5 6 8" xfId="35233" xr:uid="{00000000-0005-0000-0000-00004A890000}"/>
    <cellStyle name="Note 3 5 6 9" xfId="39124" xr:uid="{00000000-0005-0000-0000-00004B890000}"/>
    <cellStyle name="Note 3 5 7" xfId="7514" xr:uid="{00000000-0005-0000-0000-00004C890000}"/>
    <cellStyle name="Note 3 5 8" xfId="7008" xr:uid="{00000000-0005-0000-0000-00004D890000}"/>
    <cellStyle name="Note 3 5 9" xfId="7687" xr:uid="{00000000-0005-0000-0000-00004E890000}"/>
    <cellStyle name="Note 3 6" xfId="2997" xr:uid="{00000000-0005-0000-0000-00004F890000}"/>
    <cellStyle name="Note 3 6 10" xfId="28506" xr:uid="{00000000-0005-0000-0000-000050890000}"/>
    <cellStyle name="Note 3 6 11" xfId="32329" xr:uid="{00000000-0005-0000-0000-000051890000}"/>
    <cellStyle name="Note 3 6 12" xfId="36236" xr:uid="{00000000-0005-0000-0000-000052890000}"/>
    <cellStyle name="Note 3 6 13" xfId="40026" xr:uid="{00000000-0005-0000-0000-000053890000}"/>
    <cellStyle name="Note 3 6 2" xfId="5298" xr:uid="{00000000-0005-0000-0000-000054890000}"/>
    <cellStyle name="Note 3 6 2 10" xfId="42282" xr:uid="{00000000-0005-0000-0000-000055890000}"/>
    <cellStyle name="Note 3 6 2 2" xfId="10826" xr:uid="{00000000-0005-0000-0000-000056890000}"/>
    <cellStyle name="Note 3 6 2 3" xfId="14733" xr:uid="{00000000-0005-0000-0000-000057890000}"/>
    <cellStyle name="Note 3 6 2 4" xfId="18825" xr:uid="{00000000-0005-0000-0000-000058890000}"/>
    <cellStyle name="Note 3 6 2 5" xfId="22755" xr:uid="{00000000-0005-0000-0000-000059890000}"/>
    <cellStyle name="Note 3 6 2 6" xfId="26781" xr:uid="{00000000-0005-0000-0000-00005A890000}"/>
    <cellStyle name="Note 3 6 2 7" xfId="30770" xr:uid="{00000000-0005-0000-0000-00005B890000}"/>
    <cellStyle name="Note 3 6 2 8" xfId="34601" xr:uid="{00000000-0005-0000-0000-00005C890000}"/>
    <cellStyle name="Note 3 6 2 9" xfId="38492" xr:uid="{00000000-0005-0000-0000-00005D890000}"/>
    <cellStyle name="Note 3 6 3" xfId="4670" xr:uid="{00000000-0005-0000-0000-00005E890000}"/>
    <cellStyle name="Note 3 6 3 10" xfId="41654" xr:uid="{00000000-0005-0000-0000-00005F890000}"/>
    <cellStyle name="Note 3 6 3 2" xfId="10198" xr:uid="{00000000-0005-0000-0000-000060890000}"/>
    <cellStyle name="Note 3 6 3 3" xfId="14105" xr:uid="{00000000-0005-0000-0000-000061890000}"/>
    <cellStyle name="Note 3 6 3 4" xfId="18197" xr:uid="{00000000-0005-0000-0000-000062890000}"/>
    <cellStyle name="Note 3 6 3 5" xfId="22127" xr:uid="{00000000-0005-0000-0000-000063890000}"/>
    <cellStyle name="Note 3 6 3 6" xfId="26153" xr:uid="{00000000-0005-0000-0000-000064890000}"/>
    <cellStyle name="Note 3 6 3 7" xfId="30142" xr:uid="{00000000-0005-0000-0000-000065890000}"/>
    <cellStyle name="Note 3 6 3 8" xfId="33973" xr:uid="{00000000-0005-0000-0000-000066890000}"/>
    <cellStyle name="Note 3 6 3 9" xfId="37864" xr:uid="{00000000-0005-0000-0000-000067890000}"/>
    <cellStyle name="Note 3 6 4" xfId="6379" xr:uid="{00000000-0005-0000-0000-000068890000}"/>
    <cellStyle name="Note 3 6 4 10" xfId="43357" xr:uid="{00000000-0005-0000-0000-000069890000}"/>
    <cellStyle name="Note 3 6 4 2" xfId="11908" xr:uid="{00000000-0005-0000-0000-00006A890000}"/>
    <cellStyle name="Note 3 6 4 3" xfId="15812" xr:uid="{00000000-0005-0000-0000-00006B890000}"/>
    <cellStyle name="Note 3 6 4 4" xfId="19906" xr:uid="{00000000-0005-0000-0000-00006C890000}"/>
    <cellStyle name="Note 3 6 4 5" xfId="23833" xr:uid="{00000000-0005-0000-0000-00006D890000}"/>
    <cellStyle name="Note 3 6 4 6" xfId="27860" xr:uid="{00000000-0005-0000-0000-00006E890000}"/>
    <cellStyle name="Note 3 6 4 7" xfId="31845" xr:uid="{00000000-0005-0000-0000-00006F890000}"/>
    <cellStyle name="Note 3 6 4 8" xfId="35678" xr:uid="{00000000-0005-0000-0000-000070890000}"/>
    <cellStyle name="Note 3 6 4 9" xfId="39567" xr:uid="{00000000-0005-0000-0000-000071890000}"/>
    <cellStyle name="Note 3 6 5" xfId="8532" xr:uid="{00000000-0005-0000-0000-000072890000}"/>
    <cellStyle name="Note 3 6 6" xfId="12448" xr:uid="{00000000-0005-0000-0000-000073890000}"/>
    <cellStyle name="Note 3 6 7" xfId="16541" xr:uid="{00000000-0005-0000-0000-000074890000}"/>
    <cellStyle name="Note 3 6 8" xfId="20484" xr:uid="{00000000-0005-0000-0000-000075890000}"/>
    <cellStyle name="Note 3 6 9" xfId="24502" xr:uid="{00000000-0005-0000-0000-000076890000}"/>
    <cellStyle name="Note 3 7" xfId="3942" xr:uid="{00000000-0005-0000-0000-000077890000}"/>
    <cellStyle name="Note 3 7 10" xfId="40926" xr:uid="{00000000-0005-0000-0000-000078890000}"/>
    <cellStyle name="Note 3 7 2" xfId="9470" xr:uid="{00000000-0005-0000-0000-000079890000}"/>
    <cellStyle name="Note 3 7 3" xfId="13377" xr:uid="{00000000-0005-0000-0000-00007A890000}"/>
    <cellStyle name="Note 3 7 4" xfId="17469" xr:uid="{00000000-0005-0000-0000-00007B890000}"/>
    <cellStyle name="Note 3 7 5" xfId="21399" xr:uid="{00000000-0005-0000-0000-00007C890000}"/>
    <cellStyle name="Note 3 7 6" xfId="25425" xr:uid="{00000000-0005-0000-0000-00007D890000}"/>
    <cellStyle name="Note 3 7 7" xfId="29414" xr:uid="{00000000-0005-0000-0000-00007E890000}"/>
    <cellStyle name="Note 3 7 8" xfId="33245" xr:uid="{00000000-0005-0000-0000-00007F890000}"/>
    <cellStyle name="Note 3 7 9" xfId="37136" xr:uid="{00000000-0005-0000-0000-000080890000}"/>
    <cellStyle name="Note 3 8" xfId="4074" xr:uid="{00000000-0005-0000-0000-000081890000}"/>
    <cellStyle name="Note 3 8 10" xfId="41058" xr:uid="{00000000-0005-0000-0000-000082890000}"/>
    <cellStyle name="Note 3 8 2" xfId="9602" xr:uid="{00000000-0005-0000-0000-000083890000}"/>
    <cellStyle name="Note 3 8 3" xfId="13509" xr:uid="{00000000-0005-0000-0000-000084890000}"/>
    <cellStyle name="Note 3 8 4" xfId="17601" xr:uid="{00000000-0005-0000-0000-000085890000}"/>
    <cellStyle name="Note 3 8 5" xfId="21531" xr:uid="{00000000-0005-0000-0000-000086890000}"/>
    <cellStyle name="Note 3 8 6" xfId="25557" xr:uid="{00000000-0005-0000-0000-000087890000}"/>
    <cellStyle name="Note 3 8 7" xfId="29546" xr:uid="{00000000-0005-0000-0000-000088890000}"/>
    <cellStyle name="Note 3 8 8" xfId="33377" xr:uid="{00000000-0005-0000-0000-000089890000}"/>
    <cellStyle name="Note 3 8 9" xfId="37268" xr:uid="{00000000-0005-0000-0000-00008A890000}"/>
    <cellStyle name="Note 3 9" xfId="3447" xr:uid="{00000000-0005-0000-0000-00008B890000}"/>
    <cellStyle name="Note 3 9 10" xfId="40476" xr:uid="{00000000-0005-0000-0000-00008C890000}"/>
    <cellStyle name="Note 3 9 2" xfId="8982" xr:uid="{00000000-0005-0000-0000-00008D890000}"/>
    <cellStyle name="Note 3 9 3" xfId="12898" xr:uid="{00000000-0005-0000-0000-00008E890000}"/>
    <cellStyle name="Note 3 9 4" xfId="16991" xr:uid="{00000000-0005-0000-0000-00008F890000}"/>
    <cellStyle name="Note 3 9 5" xfId="20934" xr:uid="{00000000-0005-0000-0000-000090890000}"/>
    <cellStyle name="Note 3 9 6" xfId="24952" xr:uid="{00000000-0005-0000-0000-000091890000}"/>
    <cellStyle name="Note 3 9 7" xfId="28956" xr:uid="{00000000-0005-0000-0000-000092890000}"/>
    <cellStyle name="Note 3 9 8" xfId="32779" xr:uid="{00000000-0005-0000-0000-000093890000}"/>
    <cellStyle name="Note 3 9 9" xfId="36686" xr:uid="{00000000-0005-0000-0000-000094890000}"/>
    <cellStyle name="Note 4" xfId="3089" xr:uid="{00000000-0005-0000-0000-000095890000}"/>
    <cellStyle name="Note 4 10" xfId="28598" xr:uid="{00000000-0005-0000-0000-000096890000}"/>
    <cellStyle name="Note 4 11" xfId="32421" xr:uid="{00000000-0005-0000-0000-000097890000}"/>
    <cellStyle name="Note 4 12" xfId="36328" xr:uid="{00000000-0005-0000-0000-000098890000}"/>
    <cellStyle name="Note 4 13" xfId="40118" xr:uid="{00000000-0005-0000-0000-000099890000}"/>
    <cellStyle name="Note 4 2" xfId="5390" xr:uid="{00000000-0005-0000-0000-00009A890000}"/>
    <cellStyle name="Note 4 2 10" xfId="42374" xr:uid="{00000000-0005-0000-0000-00009B890000}"/>
    <cellStyle name="Note 4 2 2" xfId="10918" xr:uid="{00000000-0005-0000-0000-00009C890000}"/>
    <cellStyle name="Note 4 2 3" xfId="14825" xr:uid="{00000000-0005-0000-0000-00009D890000}"/>
    <cellStyle name="Note 4 2 4" xfId="18917" xr:uid="{00000000-0005-0000-0000-00009E890000}"/>
    <cellStyle name="Note 4 2 5" xfId="22847" xr:uid="{00000000-0005-0000-0000-00009F890000}"/>
    <cellStyle name="Note 4 2 6" xfId="26873" xr:uid="{00000000-0005-0000-0000-0000A0890000}"/>
    <cellStyle name="Note 4 2 7" xfId="30862" xr:uid="{00000000-0005-0000-0000-0000A1890000}"/>
    <cellStyle name="Note 4 2 8" xfId="34693" xr:uid="{00000000-0005-0000-0000-0000A2890000}"/>
    <cellStyle name="Note 4 2 9" xfId="38584" xr:uid="{00000000-0005-0000-0000-0000A3890000}"/>
    <cellStyle name="Note 4 3" xfId="4762" xr:uid="{00000000-0005-0000-0000-0000A4890000}"/>
    <cellStyle name="Note 4 3 10" xfId="41746" xr:uid="{00000000-0005-0000-0000-0000A5890000}"/>
    <cellStyle name="Note 4 3 2" xfId="10290" xr:uid="{00000000-0005-0000-0000-0000A6890000}"/>
    <cellStyle name="Note 4 3 3" xfId="14197" xr:uid="{00000000-0005-0000-0000-0000A7890000}"/>
    <cellStyle name="Note 4 3 4" xfId="18289" xr:uid="{00000000-0005-0000-0000-0000A8890000}"/>
    <cellStyle name="Note 4 3 5" xfId="22219" xr:uid="{00000000-0005-0000-0000-0000A9890000}"/>
    <cellStyle name="Note 4 3 6" xfId="26245" xr:uid="{00000000-0005-0000-0000-0000AA890000}"/>
    <cellStyle name="Note 4 3 7" xfId="30234" xr:uid="{00000000-0005-0000-0000-0000AB890000}"/>
    <cellStyle name="Note 4 3 8" xfId="34065" xr:uid="{00000000-0005-0000-0000-0000AC890000}"/>
    <cellStyle name="Note 4 3 9" xfId="37956" xr:uid="{00000000-0005-0000-0000-0000AD890000}"/>
    <cellStyle name="Note 4 4" xfId="6471" xr:uid="{00000000-0005-0000-0000-0000AE890000}"/>
    <cellStyle name="Note 4 4 10" xfId="43449" xr:uid="{00000000-0005-0000-0000-0000AF890000}"/>
    <cellStyle name="Note 4 4 2" xfId="12000" xr:uid="{00000000-0005-0000-0000-0000B0890000}"/>
    <cellStyle name="Note 4 4 3" xfId="15904" xr:uid="{00000000-0005-0000-0000-0000B1890000}"/>
    <cellStyle name="Note 4 4 4" xfId="19998" xr:uid="{00000000-0005-0000-0000-0000B2890000}"/>
    <cellStyle name="Note 4 4 5" xfId="23925" xr:uid="{00000000-0005-0000-0000-0000B3890000}"/>
    <cellStyle name="Note 4 4 6" xfId="27952" xr:uid="{00000000-0005-0000-0000-0000B4890000}"/>
    <cellStyle name="Note 4 4 7" xfId="31937" xr:uid="{00000000-0005-0000-0000-0000B5890000}"/>
    <cellStyle name="Note 4 4 8" xfId="35770" xr:uid="{00000000-0005-0000-0000-0000B6890000}"/>
    <cellStyle name="Note 4 4 9" xfId="39659" xr:uid="{00000000-0005-0000-0000-0000B7890000}"/>
    <cellStyle name="Note 4 5" xfId="8624" xr:uid="{00000000-0005-0000-0000-0000B8890000}"/>
    <cellStyle name="Note 4 6" xfId="12540" xr:uid="{00000000-0005-0000-0000-0000B9890000}"/>
    <cellStyle name="Note 4 7" xfId="16633" xr:uid="{00000000-0005-0000-0000-0000BA890000}"/>
    <cellStyle name="Note 4 8" xfId="20576" xr:uid="{00000000-0005-0000-0000-0000BB890000}"/>
    <cellStyle name="Note 4 9" xfId="24594" xr:uid="{00000000-0005-0000-0000-0000BC890000}"/>
    <cellStyle name="Note 5" xfId="4312" xr:uid="{00000000-0005-0000-0000-0000BD890000}"/>
    <cellStyle name="Note 5 10" xfId="41296" xr:uid="{00000000-0005-0000-0000-0000BE890000}"/>
    <cellStyle name="Note 5 2" xfId="9840" xr:uid="{00000000-0005-0000-0000-0000BF890000}"/>
    <cellStyle name="Note 5 3" xfId="13747" xr:uid="{00000000-0005-0000-0000-0000C0890000}"/>
    <cellStyle name="Note 5 4" xfId="17839" xr:uid="{00000000-0005-0000-0000-0000C1890000}"/>
    <cellStyle name="Note 5 5" xfId="21769" xr:uid="{00000000-0005-0000-0000-0000C2890000}"/>
    <cellStyle name="Note 5 6" xfId="25795" xr:uid="{00000000-0005-0000-0000-0000C3890000}"/>
    <cellStyle name="Note 5 7" xfId="29784" xr:uid="{00000000-0005-0000-0000-0000C4890000}"/>
    <cellStyle name="Note 5 8" xfId="33615" xr:uid="{00000000-0005-0000-0000-0000C5890000}"/>
    <cellStyle name="Note 5 9" xfId="37506" xr:uid="{00000000-0005-0000-0000-0000C6890000}"/>
    <cellStyle name="Note 6" xfId="4945" xr:uid="{00000000-0005-0000-0000-0000C7890000}"/>
    <cellStyle name="Note 6 10" xfId="41929" xr:uid="{00000000-0005-0000-0000-0000C8890000}"/>
    <cellStyle name="Note 6 2" xfId="10473" xr:uid="{00000000-0005-0000-0000-0000C9890000}"/>
    <cellStyle name="Note 6 3" xfId="14380" xr:uid="{00000000-0005-0000-0000-0000CA890000}"/>
    <cellStyle name="Note 6 4" xfId="18472" xr:uid="{00000000-0005-0000-0000-0000CB890000}"/>
    <cellStyle name="Note 6 5" xfId="22402" xr:uid="{00000000-0005-0000-0000-0000CC890000}"/>
    <cellStyle name="Note 6 6" xfId="26428" xr:uid="{00000000-0005-0000-0000-0000CD890000}"/>
    <cellStyle name="Note 6 7" xfId="30417" xr:uid="{00000000-0005-0000-0000-0000CE890000}"/>
    <cellStyle name="Note 6 8" xfId="34248" xr:uid="{00000000-0005-0000-0000-0000CF890000}"/>
    <cellStyle name="Note 6 9" xfId="38139" xr:uid="{00000000-0005-0000-0000-0000D0890000}"/>
    <cellStyle name="Note 7" xfId="3583" xr:uid="{00000000-0005-0000-0000-0000D1890000}"/>
    <cellStyle name="Note 7 10" xfId="40568" xr:uid="{00000000-0005-0000-0000-0000D2890000}"/>
    <cellStyle name="Note 7 2" xfId="9111" xr:uid="{00000000-0005-0000-0000-0000D3890000}"/>
    <cellStyle name="Note 7 3" xfId="13018" xr:uid="{00000000-0005-0000-0000-0000D4890000}"/>
    <cellStyle name="Note 7 4" xfId="17111" xr:uid="{00000000-0005-0000-0000-0000D5890000}"/>
    <cellStyle name="Note 7 5" xfId="21040" xr:uid="{00000000-0005-0000-0000-0000D6890000}"/>
    <cellStyle name="Note 7 6" xfId="25066" xr:uid="{00000000-0005-0000-0000-0000D7890000}"/>
    <cellStyle name="Note 7 7" xfId="29056" xr:uid="{00000000-0005-0000-0000-0000D8890000}"/>
    <cellStyle name="Note 7 8" xfId="32887" xr:uid="{00000000-0005-0000-0000-0000D9890000}"/>
    <cellStyle name="Note 7 9" xfId="36778" xr:uid="{00000000-0005-0000-0000-0000DA890000}"/>
    <cellStyle name="Note 8" xfId="6020" xr:uid="{00000000-0005-0000-0000-0000DB890000}"/>
    <cellStyle name="Note 8 10" xfId="42999" xr:uid="{00000000-0005-0000-0000-0000DC890000}"/>
    <cellStyle name="Note 8 2" xfId="11549" xr:uid="{00000000-0005-0000-0000-0000DD890000}"/>
    <cellStyle name="Note 8 3" xfId="15453" xr:uid="{00000000-0005-0000-0000-0000DE890000}"/>
    <cellStyle name="Note 8 4" xfId="19548" xr:uid="{00000000-0005-0000-0000-0000DF890000}"/>
    <cellStyle name="Note 8 5" xfId="23474" xr:uid="{00000000-0005-0000-0000-0000E0890000}"/>
    <cellStyle name="Note 8 6" xfId="27501" xr:uid="{00000000-0005-0000-0000-0000E1890000}"/>
    <cellStyle name="Note 8 7" xfId="31487" xr:uid="{00000000-0005-0000-0000-0000E2890000}"/>
    <cellStyle name="Note 8 8" xfId="35320" xr:uid="{00000000-0005-0000-0000-0000E3890000}"/>
    <cellStyle name="Note 8 9" xfId="39209" xr:uid="{00000000-0005-0000-0000-0000E4890000}"/>
    <cellStyle name="Note 9" xfId="12084" xr:uid="{00000000-0005-0000-0000-0000E5890000}"/>
    <cellStyle name="Notiz 2" xfId="763" xr:uid="{00000000-0005-0000-0000-0000E6890000}"/>
    <cellStyle name="Notiz 2 10" xfId="7340" xr:uid="{00000000-0005-0000-0000-0000E7890000}"/>
    <cellStyle name="Notiz 2 11" xfId="6843" xr:uid="{00000000-0005-0000-0000-0000E8890000}"/>
    <cellStyle name="Notiz 2 12" xfId="7631" xr:uid="{00000000-0005-0000-0000-0000E9890000}"/>
    <cellStyle name="Notiz 2 13" xfId="7328" xr:uid="{00000000-0005-0000-0000-0000EA890000}"/>
    <cellStyle name="Notiz 2 14" xfId="24122" xr:uid="{00000000-0005-0000-0000-0000EB890000}"/>
    <cellStyle name="Notiz 2 2" xfId="764" xr:uid="{00000000-0005-0000-0000-0000EC890000}"/>
    <cellStyle name="Notiz 2 2 10" xfId="6844" xr:uid="{00000000-0005-0000-0000-0000ED890000}"/>
    <cellStyle name="Notiz 2 2 11" xfId="20117" xr:uid="{00000000-0005-0000-0000-0000EE890000}"/>
    <cellStyle name="Notiz 2 2 12" xfId="24087" xr:uid="{00000000-0005-0000-0000-0000EF890000}"/>
    <cellStyle name="Notiz 2 2 13" xfId="24123" xr:uid="{00000000-0005-0000-0000-0000F0890000}"/>
    <cellStyle name="Notiz 2 2 2" xfId="3006" xr:uid="{00000000-0005-0000-0000-0000F1890000}"/>
    <cellStyle name="Notiz 2 2 2 10" xfId="28515" xr:uid="{00000000-0005-0000-0000-0000F2890000}"/>
    <cellStyle name="Notiz 2 2 2 11" xfId="32338" xr:uid="{00000000-0005-0000-0000-0000F3890000}"/>
    <cellStyle name="Notiz 2 2 2 12" xfId="36245" xr:uid="{00000000-0005-0000-0000-0000F4890000}"/>
    <cellStyle name="Notiz 2 2 2 13" xfId="40035" xr:uid="{00000000-0005-0000-0000-0000F5890000}"/>
    <cellStyle name="Notiz 2 2 2 2" xfId="5307" xr:uid="{00000000-0005-0000-0000-0000F6890000}"/>
    <cellStyle name="Notiz 2 2 2 2 10" xfId="42291" xr:uid="{00000000-0005-0000-0000-0000F7890000}"/>
    <cellStyle name="Notiz 2 2 2 2 2" xfId="10835" xr:uid="{00000000-0005-0000-0000-0000F8890000}"/>
    <cellStyle name="Notiz 2 2 2 2 3" xfId="14742" xr:uid="{00000000-0005-0000-0000-0000F9890000}"/>
    <cellStyle name="Notiz 2 2 2 2 4" xfId="18834" xr:uid="{00000000-0005-0000-0000-0000FA890000}"/>
    <cellStyle name="Notiz 2 2 2 2 5" xfId="22764" xr:uid="{00000000-0005-0000-0000-0000FB890000}"/>
    <cellStyle name="Notiz 2 2 2 2 6" xfId="26790" xr:uid="{00000000-0005-0000-0000-0000FC890000}"/>
    <cellStyle name="Notiz 2 2 2 2 7" xfId="30779" xr:uid="{00000000-0005-0000-0000-0000FD890000}"/>
    <cellStyle name="Notiz 2 2 2 2 8" xfId="34610" xr:uid="{00000000-0005-0000-0000-0000FE890000}"/>
    <cellStyle name="Notiz 2 2 2 2 9" xfId="38501" xr:uid="{00000000-0005-0000-0000-0000FF890000}"/>
    <cellStyle name="Notiz 2 2 2 3" xfId="4679" xr:uid="{00000000-0005-0000-0000-0000008A0000}"/>
    <cellStyle name="Notiz 2 2 2 3 10" xfId="41663" xr:uid="{00000000-0005-0000-0000-0000018A0000}"/>
    <cellStyle name="Notiz 2 2 2 3 2" xfId="10207" xr:uid="{00000000-0005-0000-0000-0000028A0000}"/>
    <cellStyle name="Notiz 2 2 2 3 3" xfId="14114" xr:uid="{00000000-0005-0000-0000-0000038A0000}"/>
    <cellStyle name="Notiz 2 2 2 3 4" xfId="18206" xr:uid="{00000000-0005-0000-0000-0000048A0000}"/>
    <cellStyle name="Notiz 2 2 2 3 5" xfId="22136" xr:uid="{00000000-0005-0000-0000-0000058A0000}"/>
    <cellStyle name="Notiz 2 2 2 3 6" xfId="26162" xr:uid="{00000000-0005-0000-0000-0000068A0000}"/>
    <cellStyle name="Notiz 2 2 2 3 7" xfId="30151" xr:uid="{00000000-0005-0000-0000-0000078A0000}"/>
    <cellStyle name="Notiz 2 2 2 3 8" xfId="33982" xr:uid="{00000000-0005-0000-0000-0000088A0000}"/>
    <cellStyle name="Notiz 2 2 2 3 9" xfId="37873" xr:uid="{00000000-0005-0000-0000-0000098A0000}"/>
    <cellStyle name="Notiz 2 2 2 4" xfId="6388" xr:uid="{00000000-0005-0000-0000-00000A8A0000}"/>
    <cellStyle name="Notiz 2 2 2 4 10" xfId="43366" xr:uid="{00000000-0005-0000-0000-00000B8A0000}"/>
    <cellStyle name="Notiz 2 2 2 4 2" xfId="11917" xr:uid="{00000000-0005-0000-0000-00000C8A0000}"/>
    <cellStyle name="Notiz 2 2 2 4 3" xfId="15821" xr:uid="{00000000-0005-0000-0000-00000D8A0000}"/>
    <cellStyle name="Notiz 2 2 2 4 4" xfId="19915" xr:uid="{00000000-0005-0000-0000-00000E8A0000}"/>
    <cellStyle name="Notiz 2 2 2 4 5" xfId="23842" xr:uid="{00000000-0005-0000-0000-00000F8A0000}"/>
    <cellStyle name="Notiz 2 2 2 4 6" xfId="27869" xr:uid="{00000000-0005-0000-0000-0000108A0000}"/>
    <cellStyle name="Notiz 2 2 2 4 7" xfId="31854" xr:uid="{00000000-0005-0000-0000-0000118A0000}"/>
    <cellStyle name="Notiz 2 2 2 4 8" xfId="35687" xr:uid="{00000000-0005-0000-0000-0000128A0000}"/>
    <cellStyle name="Notiz 2 2 2 4 9" xfId="39576" xr:uid="{00000000-0005-0000-0000-0000138A0000}"/>
    <cellStyle name="Notiz 2 2 2 5" xfId="8541" xr:uid="{00000000-0005-0000-0000-0000148A0000}"/>
    <cellStyle name="Notiz 2 2 2 6" xfId="12457" xr:uid="{00000000-0005-0000-0000-0000158A0000}"/>
    <cellStyle name="Notiz 2 2 2 7" xfId="16550" xr:uid="{00000000-0005-0000-0000-0000168A0000}"/>
    <cellStyle name="Notiz 2 2 2 8" xfId="20493" xr:uid="{00000000-0005-0000-0000-0000178A0000}"/>
    <cellStyle name="Notiz 2 2 2 9" xfId="24511" xr:uid="{00000000-0005-0000-0000-0000188A0000}"/>
    <cellStyle name="Notiz 2 2 3" xfId="3951" xr:uid="{00000000-0005-0000-0000-0000198A0000}"/>
    <cellStyle name="Notiz 2 2 3 10" xfId="40935" xr:uid="{00000000-0005-0000-0000-00001A8A0000}"/>
    <cellStyle name="Notiz 2 2 3 2" xfId="9479" xr:uid="{00000000-0005-0000-0000-00001B8A0000}"/>
    <cellStyle name="Notiz 2 2 3 3" xfId="13386" xr:uid="{00000000-0005-0000-0000-00001C8A0000}"/>
    <cellStyle name="Notiz 2 2 3 4" xfId="17478" xr:uid="{00000000-0005-0000-0000-00001D8A0000}"/>
    <cellStyle name="Notiz 2 2 3 5" xfId="21408" xr:uid="{00000000-0005-0000-0000-00001E8A0000}"/>
    <cellStyle name="Notiz 2 2 3 6" xfId="25434" xr:uid="{00000000-0005-0000-0000-00001F8A0000}"/>
    <cellStyle name="Notiz 2 2 3 7" xfId="29423" xr:uid="{00000000-0005-0000-0000-0000208A0000}"/>
    <cellStyle name="Notiz 2 2 3 8" xfId="33254" xr:uid="{00000000-0005-0000-0000-0000218A0000}"/>
    <cellStyle name="Notiz 2 2 3 9" xfId="37145" xr:uid="{00000000-0005-0000-0000-0000228A0000}"/>
    <cellStyle name="Notiz 2 2 4" xfId="4065" xr:uid="{00000000-0005-0000-0000-0000238A0000}"/>
    <cellStyle name="Notiz 2 2 4 10" xfId="41049" xr:uid="{00000000-0005-0000-0000-0000248A0000}"/>
    <cellStyle name="Notiz 2 2 4 2" xfId="9593" xr:uid="{00000000-0005-0000-0000-0000258A0000}"/>
    <cellStyle name="Notiz 2 2 4 3" xfId="13500" xr:uid="{00000000-0005-0000-0000-0000268A0000}"/>
    <cellStyle name="Notiz 2 2 4 4" xfId="17592" xr:uid="{00000000-0005-0000-0000-0000278A0000}"/>
    <cellStyle name="Notiz 2 2 4 5" xfId="21522" xr:uid="{00000000-0005-0000-0000-0000288A0000}"/>
    <cellStyle name="Notiz 2 2 4 6" xfId="25548" xr:uid="{00000000-0005-0000-0000-0000298A0000}"/>
    <cellStyle name="Notiz 2 2 4 7" xfId="29537" xr:uid="{00000000-0005-0000-0000-00002A8A0000}"/>
    <cellStyle name="Notiz 2 2 4 8" xfId="33368" xr:uid="{00000000-0005-0000-0000-00002B8A0000}"/>
    <cellStyle name="Notiz 2 2 4 9" xfId="37259" xr:uid="{00000000-0005-0000-0000-00002C8A0000}"/>
    <cellStyle name="Notiz 2 2 5" xfId="3456" xr:uid="{00000000-0005-0000-0000-00002D8A0000}"/>
    <cellStyle name="Notiz 2 2 5 10" xfId="40485" xr:uid="{00000000-0005-0000-0000-00002E8A0000}"/>
    <cellStyle name="Notiz 2 2 5 2" xfId="8991" xr:uid="{00000000-0005-0000-0000-00002F8A0000}"/>
    <cellStyle name="Notiz 2 2 5 3" xfId="12907" xr:uid="{00000000-0005-0000-0000-0000308A0000}"/>
    <cellStyle name="Notiz 2 2 5 4" xfId="17000" xr:uid="{00000000-0005-0000-0000-0000318A0000}"/>
    <cellStyle name="Notiz 2 2 5 5" xfId="20943" xr:uid="{00000000-0005-0000-0000-0000328A0000}"/>
    <cellStyle name="Notiz 2 2 5 6" xfId="24961" xr:uid="{00000000-0005-0000-0000-0000338A0000}"/>
    <cellStyle name="Notiz 2 2 5 7" xfId="28965" xr:uid="{00000000-0005-0000-0000-0000348A0000}"/>
    <cellStyle name="Notiz 2 2 5 8" xfId="32788" xr:uid="{00000000-0005-0000-0000-0000358A0000}"/>
    <cellStyle name="Notiz 2 2 5 9" xfId="36695" xr:uid="{00000000-0005-0000-0000-0000368A0000}"/>
    <cellStyle name="Notiz 2 2 6" xfId="5934" xr:uid="{00000000-0005-0000-0000-0000378A0000}"/>
    <cellStyle name="Notiz 2 2 6 10" xfId="42916" xr:uid="{00000000-0005-0000-0000-0000388A0000}"/>
    <cellStyle name="Notiz 2 2 6 2" xfId="11462" xr:uid="{00000000-0005-0000-0000-0000398A0000}"/>
    <cellStyle name="Notiz 2 2 6 3" xfId="15367" xr:uid="{00000000-0005-0000-0000-00003A8A0000}"/>
    <cellStyle name="Notiz 2 2 6 4" xfId="19461" xr:uid="{00000000-0005-0000-0000-00003B8A0000}"/>
    <cellStyle name="Notiz 2 2 6 5" xfId="23389" xr:uid="{00000000-0005-0000-0000-00003C8A0000}"/>
    <cellStyle name="Notiz 2 2 6 6" xfId="27415" xr:uid="{00000000-0005-0000-0000-00003D8A0000}"/>
    <cellStyle name="Notiz 2 2 6 7" xfId="31404" xr:uid="{00000000-0005-0000-0000-00003E8A0000}"/>
    <cellStyle name="Notiz 2 2 6 8" xfId="35235" xr:uid="{00000000-0005-0000-0000-00003F8A0000}"/>
    <cellStyle name="Notiz 2 2 6 9" xfId="39126" xr:uid="{00000000-0005-0000-0000-0000408A0000}"/>
    <cellStyle name="Notiz 2 2 7" xfId="7512" xr:uid="{00000000-0005-0000-0000-0000418A0000}"/>
    <cellStyle name="Notiz 2 2 8" xfId="7010" xr:uid="{00000000-0005-0000-0000-0000428A0000}"/>
    <cellStyle name="Notiz 2 2 9" xfId="12040" xr:uid="{00000000-0005-0000-0000-0000438A0000}"/>
    <cellStyle name="Notiz 2 3" xfId="3005" xr:uid="{00000000-0005-0000-0000-0000448A0000}"/>
    <cellStyle name="Notiz 2 3 10" xfId="28514" xr:uid="{00000000-0005-0000-0000-0000458A0000}"/>
    <cellStyle name="Notiz 2 3 11" xfId="32337" xr:uid="{00000000-0005-0000-0000-0000468A0000}"/>
    <cellStyle name="Notiz 2 3 12" xfId="36244" xr:uid="{00000000-0005-0000-0000-0000478A0000}"/>
    <cellStyle name="Notiz 2 3 13" xfId="40034" xr:uid="{00000000-0005-0000-0000-0000488A0000}"/>
    <cellStyle name="Notiz 2 3 2" xfId="5306" xr:uid="{00000000-0005-0000-0000-0000498A0000}"/>
    <cellStyle name="Notiz 2 3 2 10" xfId="42290" xr:uid="{00000000-0005-0000-0000-00004A8A0000}"/>
    <cellStyle name="Notiz 2 3 2 2" xfId="10834" xr:uid="{00000000-0005-0000-0000-00004B8A0000}"/>
    <cellStyle name="Notiz 2 3 2 3" xfId="14741" xr:uid="{00000000-0005-0000-0000-00004C8A0000}"/>
    <cellStyle name="Notiz 2 3 2 4" xfId="18833" xr:uid="{00000000-0005-0000-0000-00004D8A0000}"/>
    <cellStyle name="Notiz 2 3 2 5" xfId="22763" xr:uid="{00000000-0005-0000-0000-00004E8A0000}"/>
    <cellStyle name="Notiz 2 3 2 6" xfId="26789" xr:uid="{00000000-0005-0000-0000-00004F8A0000}"/>
    <cellStyle name="Notiz 2 3 2 7" xfId="30778" xr:uid="{00000000-0005-0000-0000-0000508A0000}"/>
    <cellStyle name="Notiz 2 3 2 8" xfId="34609" xr:uid="{00000000-0005-0000-0000-0000518A0000}"/>
    <cellStyle name="Notiz 2 3 2 9" xfId="38500" xr:uid="{00000000-0005-0000-0000-0000528A0000}"/>
    <cellStyle name="Notiz 2 3 3" xfId="4678" xr:uid="{00000000-0005-0000-0000-0000538A0000}"/>
    <cellStyle name="Notiz 2 3 3 10" xfId="41662" xr:uid="{00000000-0005-0000-0000-0000548A0000}"/>
    <cellStyle name="Notiz 2 3 3 2" xfId="10206" xr:uid="{00000000-0005-0000-0000-0000558A0000}"/>
    <cellStyle name="Notiz 2 3 3 3" xfId="14113" xr:uid="{00000000-0005-0000-0000-0000568A0000}"/>
    <cellStyle name="Notiz 2 3 3 4" xfId="18205" xr:uid="{00000000-0005-0000-0000-0000578A0000}"/>
    <cellStyle name="Notiz 2 3 3 5" xfId="22135" xr:uid="{00000000-0005-0000-0000-0000588A0000}"/>
    <cellStyle name="Notiz 2 3 3 6" xfId="26161" xr:uid="{00000000-0005-0000-0000-0000598A0000}"/>
    <cellStyle name="Notiz 2 3 3 7" xfId="30150" xr:uid="{00000000-0005-0000-0000-00005A8A0000}"/>
    <cellStyle name="Notiz 2 3 3 8" xfId="33981" xr:uid="{00000000-0005-0000-0000-00005B8A0000}"/>
    <cellStyle name="Notiz 2 3 3 9" xfId="37872" xr:uid="{00000000-0005-0000-0000-00005C8A0000}"/>
    <cellStyle name="Notiz 2 3 4" xfId="6387" xr:uid="{00000000-0005-0000-0000-00005D8A0000}"/>
    <cellStyle name="Notiz 2 3 4 10" xfId="43365" xr:uid="{00000000-0005-0000-0000-00005E8A0000}"/>
    <cellStyle name="Notiz 2 3 4 2" xfId="11916" xr:uid="{00000000-0005-0000-0000-00005F8A0000}"/>
    <cellStyle name="Notiz 2 3 4 3" xfId="15820" xr:uid="{00000000-0005-0000-0000-0000608A0000}"/>
    <cellStyle name="Notiz 2 3 4 4" xfId="19914" xr:uid="{00000000-0005-0000-0000-0000618A0000}"/>
    <cellStyle name="Notiz 2 3 4 5" xfId="23841" xr:uid="{00000000-0005-0000-0000-0000628A0000}"/>
    <cellStyle name="Notiz 2 3 4 6" xfId="27868" xr:uid="{00000000-0005-0000-0000-0000638A0000}"/>
    <cellStyle name="Notiz 2 3 4 7" xfId="31853" xr:uid="{00000000-0005-0000-0000-0000648A0000}"/>
    <cellStyle name="Notiz 2 3 4 8" xfId="35686" xr:uid="{00000000-0005-0000-0000-0000658A0000}"/>
    <cellStyle name="Notiz 2 3 4 9" xfId="39575" xr:uid="{00000000-0005-0000-0000-0000668A0000}"/>
    <cellStyle name="Notiz 2 3 5" xfId="8540" xr:uid="{00000000-0005-0000-0000-0000678A0000}"/>
    <cellStyle name="Notiz 2 3 6" xfId="12456" xr:uid="{00000000-0005-0000-0000-0000688A0000}"/>
    <cellStyle name="Notiz 2 3 7" xfId="16549" xr:uid="{00000000-0005-0000-0000-0000698A0000}"/>
    <cellStyle name="Notiz 2 3 8" xfId="20492" xr:uid="{00000000-0005-0000-0000-00006A8A0000}"/>
    <cellStyle name="Notiz 2 3 9" xfId="24510" xr:uid="{00000000-0005-0000-0000-00006B8A0000}"/>
    <cellStyle name="Notiz 2 4" xfId="3950" xr:uid="{00000000-0005-0000-0000-00006C8A0000}"/>
    <cellStyle name="Notiz 2 4 10" xfId="40934" xr:uid="{00000000-0005-0000-0000-00006D8A0000}"/>
    <cellStyle name="Notiz 2 4 2" xfId="9478" xr:uid="{00000000-0005-0000-0000-00006E8A0000}"/>
    <cellStyle name="Notiz 2 4 3" xfId="13385" xr:uid="{00000000-0005-0000-0000-00006F8A0000}"/>
    <cellStyle name="Notiz 2 4 4" xfId="17477" xr:uid="{00000000-0005-0000-0000-0000708A0000}"/>
    <cellStyle name="Notiz 2 4 5" xfId="21407" xr:uid="{00000000-0005-0000-0000-0000718A0000}"/>
    <cellStyle name="Notiz 2 4 6" xfId="25433" xr:uid="{00000000-0005-0000-0000-0000728A0000}"/>
    <cellStyle name="Notiz 2 4 7" xfId="29422" xr:uid="{00000000-0005-0000-0000-0000738A0000}"/>
    <cellStyle name="Notiz 2 4 8" xfId="33253" xr:uid="{00000000-0005-0000-0000-0000748A0000}"/>
    <cellStyle name="Notiz 2 4 9" xfId="37144" xr:uid="{00000000-0005-0000-0000-0000758A0000}"/>
    <cellStyle name="Notiz 2 5" xfId="4066" xr:uid="{00000000-0005-0000-0000-0000768A0000}"/>
    <cellStyle name="Notiz 2 5 10" xfId="41050" xr:uid="{00000000-0005-0000-0000-0000778A0000}"/>
    <cellStyle name="Notiz 2 5 2" xfId="9594" xr:uid="{00000000-0005-0000-0000-0000788A0000}"/>
    <cellStyle name="Notiz 2 5 3" xfId="13501" xr:uid="{00000000-0005-0000-0000-0000798A0000}"/>
    <cellStyle name="Notiz 2 5 4" xfId="17593" xr:uid="{00000000-0005-0000-0000-00007A8A0000}"/>
    <cellStyle name="Notiz 2 5 5" xfId="21523" xr:uid="{00000000-0005-0000-0000-00007B8A0000}"/>
    <cellStyle name="Notiz 2 5 6" xfId="25549" xr:uid="{00000000-0005-0000-0000-00007C8A0000}"/>
    <cellStyle name="Notiz 2 5 7" xfId="29538" xr:uid="{00000000-0005-0000-0000-00007D8A0000}"/>
    <cellStyle name="Notiz 2 5 8" xfId="33369" xr:uid="{00000000-0005-0000-0000-00007E8A0000}"/>
    <cellStyle name="Notiz 2 5 9" xfId="37260" xr:uid="{00000000-0005-0000-0000-00007F8A0000}"/>
    <cellStyle name="Notiz 2 6" xfId="3455" xr:uid="{00000000-0005-0000-0000-0000808A0000}"/>
    <cellStyle name="Notiz 2 6 10" xfId="40484" xr:uid="{00000000-0005-0000-0000-0000818A0000}"/>
    <cellStyle name="Notiz 2 6 2" xfId="8990" xr:uid="{00000000-0005-0000-0000-0000828A0000}"/>
    <cellStyle name="Notiz 2 6 3" xfId="12906" xr:uid="{00000000-0005-0000-0000-0000838A0000}"/>
    <cellStyle name="Notiz 2 6 4" xfId="16999" xr:uid="{00000000-0005-0000-0000-0000848A0000}"/>
    <cellStyle name="Notiz 2 6 5" xfId="20942" xr:uid="{00000000-0005-0000-0000-0000858A0000}"/>
    <cellStyle name="Notiz 2 6 6" xfId="24960" xr:uid="{00000000-0005-0000-0000-0000868A0000}"/>
    <cellStyle name="Notiz 2 6 7" xfId="28964" xr:uid="{00000000-0005-0000-0000-0000878A0000}"/>
    <cellStyle name="Notiz 2 6 8" xfId="32787" xr:uid="{00000000-0005-0000-0000-0000888A0000}"/>
    <cellStyle name="Notiz 2 6 9" xfId="36694" xr:uid="{00000000-0005-0000-0000-0000898A0000}"/>
    <cellStyle name="Notiz 2 7" xfId="5933" xr:uid="{00000000-0005-0000-0000-00008A8A0000}"/>
    <cellStyle name="Notiz 2 7 10" xfId="42915" xr:uid="{00000000-0005-0000-0000-00008B8A0000}"/>
    <cellStyle name="Notiz 2 7 2" xfId="11461" xr:uid="{00000000-0005-0000-0000-00008C8A0000}"/>
    <cellStyle name="Notiz 2 7 3" xfId="15366" xr:uid="{00000000-0005-0000-0000-00008D8A0000}"/>
    <cellStyle name="Notiz 2 7 4" xfId="19460" xr:uid="{00000000-0005-0000-0000-00008E8A0000}"/>
    <cellStyle name="Notiz 2 7 5" xfId="23388" xr:uid="{00000000-0005-0000-0000-00008F8A0000}"/>
    <cellStyle name="Notiz 2 7 6" xfId="27414" xr:uid="{00000000-0005-0000-0000-0000908A0000}"/>
    <cellStyle name="Notiz 2 7 7" xfId="31403" xr:uid="{00000000-0005-0000-0000-0000918A0000}"/>
    <cellStyle name="Notiz 2 7 8" xfId="35234" xr:uid="{00000000-0005-0000-0000-0000928A0000}"/>
    <cellStyle name="Notiz 2 7 9" xfId="39125" xr:uid="{00000000-0005-0000-0000-0000938A0000}"/>
    <cellStyle name="Notiz 2 8" xfId="7513" xr:uid="{00000000-0005-0000-0000-0000948A0000}"/>
    <cellStyle name="Notiz 2 9" xfId="7009" xr:uid="{00000000-0005-0000-0000-0000958A0000}"/>
    <cellStyle name="Notiz 3" xfId="765" xr:uid="{00000000-0005-0000-0000-0000968A0000}"/>
    <cellStyle name="Notiz 3 10" xfId="7392" xr:uid="{00000000-0005-0000-0000-0000978A0000}"/>
    <cellStyle name="Notiz 3 11" xfId="6845" xr:uid="{00000000-0005-0000-0000-0000988A0000}"/>
    <cellStyle name="Notiz 3 12" xfId="12065" xr:uid="{00000000-0005-0000-0000-0000998A0000}"/>
    <cellStyle name="Notiz 3 13" xfId="6976" xr:uid="{00000000-0005-0000-0000-00009A8A0000}"/>
    <cellStyle name="Notiz 3 14" xfId="7027" xr:uid="{00000000-0005-0000-0000-00009B8A0000}"/>
    <cellStyle name="Notiz 3 2" xfId="766" xr:uid="{00000000-0005-0000-0000-00009C8A0000}"/>
    <cellStyle name="Notiz 3 2 10" xfId="6846" xr:uid="{00000000-0005-0000-0000-00009D8A0000}"/>
    <cellStyle name="Notiz 3 2 11" xfId="8067" xr:uid="{00000000-0005-0000-0000-00009E8A0000}"/>
    <cellStyle name="Notiz 3 2 12" xfId="7321" xr:uid="{00000000-0005-0000-0000-00009F8A0000}"/>
    <cellStyle name="Notiz 3 2 13" xfId="6938" xr:uid="{00000000-0005-0000-0000-0000A08A0000}"/>
    <cellStyle name="Notiz 3 2 2" xfId="3008" xr:uid="{00000000-0005-0000-0000-0000A18A0000}"/>
    <cellStyle name="Notiz 3 2 2 10" xfId="28517" xr:uid="{00000000-0005-0000-0000-0000A28A0000}"/>
    <cellStyle name="Notiz 3 2 2 11" xfId="32340" xr:uid="{00000000-0005-0000-0000-0000A38A0000}"/>
    <cellStyle name="Notiz 3 2 2 12" xfId="36247" xr:uid="{00000000-0005-0000-0000-0000A48A0000}"/>
    <cellStyle name="Notiz 3 2 2 13" xfId="40037" xr:uid="{00000000-0005-0000-0000-0000A58A0000}"/>
    <cellStyle name="Notiz 3 2 2 2" xfId="5309" xr:uid="{00000000-0005-0000-0000-0000A68A0000}"/>
    <cellStyle name="Notiz 3 2 2 2 10" xfId="42293" xr:uid="{00000000-0005-0000-0000-0000A78A0000}"/>
    <cellStyle name="Notiz 3 2 2 2 2" xfId="10837" xr:uid="{00000000-0005-0000-0000-0000A88A0000}"/>
    <cellStyle name="Notiz 3 2 2 2 3" xfId="14744" xr:uid="{00000000-0005-0000-0000-0000A98A0000}"/>
    <cellStyle name="Notiz 3 2 2 2 4" xfId="18836" xr:uid="{00000000-0005-0000-0000-0000AA8A0000}"/>
    <cellStyle name="Notiz 3 2 2 2 5" xfId="22766" xr:uid="{00000000-0005-0000-0000-0000AB8A0000}"/>
    <cellStyle name="Notiz 3 2 2 2 6" xfId="26792" xr:uid="{00000000-0005-0000-0000-0000AC8A0000}"/>
    <cellStyle name="Notiz 3 2 2 2 7" xfId="30781" xr:uid="{00000000-0005-0000-0000-0000AD8A0000}"/>
    <cellStyle name="Notiz 3 2 2 2 8" xfId="34612" xr:uid="{00000000-0005-0000-0000-0000AE8A0000}"/>
    <cellStyle name="Notiz 3 2 2 2 9" xfId="38503" xr:uid="{00000000-0005-0000-0000-0000AF8A0000}"/>
    <cellStyle name="Notiz 3 2 2 3" xfId="4681" xr:uid="{00000000-0005-0000-0000-0000B08A0000}"/>
    <cellStyle name="Notiz 3 2 2 3 10" xfId="41665" xr:uid="{00000000-0005-0000-0000-0000B18A0000}"/>
    <cellStyle name="Notiz 3 2 2 3 2" xfId="10209" xr:uid="{00000000-0005-0000-0000-0000B28A0000}"/>
    <cellStyle name="Notiz 3 2 2 3 3" xfId="14116" xr:uid="{00000000-0005-0000-0000-0000B38A0000}"/>
    <cellStyle name="Notiz 3 2 2 3 4" xfId="18208" xr:uid="{00000000-0005-0000-0000-0000B48A0000}"/>
    <cellStyle name="Notiz 3 2 2 3 5" xfId="22138" xr:uid="{00000000-0005-0000-0000-0000B58A0000}"/>
    <cellStyle name="Notiz 3 2 2 3 6" xfId="26164" xr:uid="{00000000-0005-0000-0000-0000B68A0000}"/>
    <cellStyle name="Notiz 3 2 2 3 7" xfId="30153" xr:uid="{00000000-0005-0000-0000-0000B78A0000}"/>
    <cellStyle name="Notiz 3 2 2 3 8" xfId="33984" xr:uid="{00000000-0005-0000-0000-0000B88A0000}"/>
    <cellStyle name="Notiz 3 2 2 3 9" xfId="37875" xr:uid="{00000000-0005-0000-0000-0000B98A0000}"/>
    <cellStyle name="Notiz 3 2 2 4" xfId="6390" xr:uid="{00000000-0005-0000-0000-0000BA8A0000}"/>
    <cellStyle name="Notiz 3 2 2 4 10" xfId="43368" xr:uid="{00000000-0005-0000-0000-0000BB8A0000}"/>
    <cellStyle name="Notiz 3 2 2 4 2" xfId="11919" xr:uid="{00000000-0005-0000-0000-0000BC8A0000}"/>
    <cellStyle name="Notiz 3 2 2 4 3" xfId="15823" xr:uid="{00000000-0005-0000-0000-0000BD8A0000}"/>
    <cellStyle name="Notiz 3 2 2 4 4" xfId="19917" xr:uid="{00000000-0005-0000-0000-0000BE8A0000}"/>
    <cellStyle name="Notiz 3 2 2 4 5" xfId="23844" xr:uid="{00000000-0005-0000-0000-0000BF8A0000}"/>
    <cellStyle name="Notiz 3 2 2 4 6" xfId="27871" xr:uid="{00000000-0005-0000-0000-0000C08A0000}"/>
    <cellStyle name="Notiz 3 2 2 4 7" xfId="31856" xr:uid="{00000000-0005-0000-0000-0000C18A0000}"/>
    <cellStyle name="Notiz 3 2 2 4 8" xfId="35689" xr:uid="{00000000-0005-0000-0000-0000C28A0000}"/>
    <cellStyle name="Notiz 3 2 2 4 9" xfId="39578" xr:uid="{00000000-0005-0000-0000-0000C38A0000}"/>
    <cellStyle name="Notiz 3 2 2 5" xfId="8543" xr:uid="{00000000-0005-0000-0000-0000C48A0000}"/>
    <cellStyle name="Notiz 3 2 2 6" xfId="12459" xr:uid="{00000000-0005-0000-0000-0000C58A0000}"/>
    <cellStyle name="Notiz 3 2 2 7" xfId="16552" xr:uid="{00000000-0005-0000-0000-0000C68A0000}"/>
    <cellStyle name="Notiz 3 2 2 8" xfId="20495" xr:uid="{00000000-0005-0000-0000-0000C78A0000}"/>
    <cellStyle name="Notiz 3 2 2 9" xfId="24513" xr:uid="{00000000-0005-0000-0000-0000C88A0000}"/>
    <cellStyle name="Notiz 3 2 3" xfId="3953" xr:uid="{00000000-0005-0000-0000-0000C98A0000}"/>
    <cellStyle name="Notiz 3 2 3 10" xfId="40937" xr:uid="{00000000-0005-0000-0000-0000CA8A0000}"/>
    <cellStyle name="Notiz 3 2 3 2" xfId="9481" xr:uid="{00000000-0005-0000-0000-0000CB8A0000}"/>
    <cellStyle name="Notiz 3 2 3 3" xfId="13388" xr:uid="{00000000-0005-0000-0000-0000CC8A0000}"/>
    <cellStyle name="Notiz 3 2 3 4" xfId="17480" xr:uid="{00000000-0005-0000-0000-0000CD8A0000}"/>
    <cellStyle name="Notiz 3 2 3 5" xfId="21410" xr:uid="{00000000-0005-0000-0000-0000CE8A0000}"/>
    <cellStyle name="Notiz 3 2 3 6" xfId="25436" xr:uid="{00000000-0005-0000-0000-0000CF8A0000}"/>
    <cellStyle name="Notiz 3 2 3 7" xfId="29425" xr:uid="{00000000-0005-0000-0000-0000D08A0000}"/>
    <cellStyle name="Notiz 3 2 3 8" xfId="33256" xr:uid="{00000000-0005-0000-0000-0000D18A0000}"/>
    <cellStyle name="Notiz 3 2 3 9" xfId="37147" xr:uid="{00000000-0005-0000-0000-0000D28A0000}"/>
    <cellStyle name="Notiz 3 2 4" xfId="4063" xr:uid="{00000000-0005-0000-0000-0000D38A0000}"/>
    <cellStyle name="Notiz 3 2 4 10" xfId="41047" xr:uid="{00000000-0005-0000-0000-0000D48A0000}"/>
    <cellStyle name="Notiz 3 2 4 2" xfId="9591" xr:uid="{00000000-0005-0000-0000-0000D58A0000}"/>
    <cellStyle name="Notiz 3 2 4 3" xfId="13498" xr:uid="{00000000-0005-0000-0000-0000D68A0000}"/>
    <cellStyle name="Notiz 3 2 4 4" xfId="17590" xr:uid="{00000000-0005-0000-0000-0000D78A0000}"/>
    <cellStyle name="Notiz 3 2 4 5" xfId="21520" xr:uid="{00000000-0005-0000-0000-0000D88A0000}"/>
    <cellStyle name="Notiz 3 2 4 6" xfId="25546" xr:uid="{00000000-0005-0000-0000-0000D98A0000}"/>
    <cellStyle name="Notiz 3 2 4 7" xfId="29535" xr:uid="{00000000-0005-0000-0000-0000DA8A0000}"/>
    <cellStyle name="Notiz 3 2 4 8" xfId="33366" xr:uid="{00000000-0005-0000-0000-0000DB8A0000}"/>
    <cellStyle name="Notiz 3 2 4 9" xfId="37257" xr:uid="{00000000-0005-0000-0000-0000DC8A0000}"/>
    <cellStyle name="Notiz 3 2 5" xfId="3458" xr:uid="{00000000-0005-0000-0000-0000DD8A0000}"/>
    <cellStyle name="Notiz 3 2 5 10" xfId="40487" xr:uid="{00000000-0005-0000-0000-0000DE8A0000}"/>
    <cellStyle name="Notiz 3 2 5 2" xfId="8993" xr:uid="{00000000-0005-0000-0000-0000DF8A0000}"/>
    <cellStyle name="Notiz 3 2 5 3" xfId="12909" xr:uid="{00000000-0005-0000-0000-0000E08A0000}"/>
    <cellStyle name="Notiz 3 2 5 4" xfId="17002" xr:uid="{00000000-0005-0000-0000-0000E18A0000}"/>
    <cellStyle name="Notiz 3 2 5 5" xfId="20945" xr:uid="{00000000-0005-0000-0000-0000E28A0000}"/>
    <cellStyle name="Notiz 3 2 5 6" xfId="24963" xr:uid="{00000000-0005-0000-0000-0000E38A0000}"/>
    <cellStyle name="Notiz 3 2 5 7" xfId="28967" xr:uid="{00000000-0005-0000-0000-0000E48A0000}"/>
    <cellStyle name="Notiz 3 2 5 8" xfId="32790" xr:uid="{00000000-0005-0000-0000-0000E58A0000}"/>
    <cellStyle name="Notiz 3 2 5 9" xfId="36697" xr:uid="{00000000-0005-0000-0000-0000E68A0000}"/>
    <cellStyle name="Notiz 3 2 6" xfId="5936" xr:uid="{00000000-0005-0000-0000-0000E78A0000}"/>
    <cellStyle name="Notiz 3 2 6 10" xfId="42918" xr:uid="{00000000-0005-0000-0000-0000E88A0000}"/>
    <cellStyle name="Notiz 3 2 6 2" xfId="11464" xr:uid="{00000000-0005-0000-0000-0000E98A0000}"/>
    <cellStyle name="Notiz 3 2 6 3" xfId="15369" xr:uid="{00000000-0005-0000-0000-0000EA8A0000}"/>
    <cellStyle name="Notiz 3 2 6 4" xfId="19463" xr:uid="{00000000-0005-0000-0000-0000EB8A0000}"/>
    <cellStyle name="Notiz 3 2 6 5" xfId="23391" xr:uid="{00000000-0005-0000-0000-0000EC8A0000}"/>
    <cellStyle name="Notiz 3 2 6 6" xfId="27417" xr:uid="{00000000-0005-0000-0000-0000ED8A0000}"/>
    <cellStyle name="Notiz 3 2 6 7" xfId="31406" xr:uid="{00000000-0005-0000-0000-0000EE8A0000}"/>
    <cellStyle name="Notiz 3 2 6 8" xfId="35237" xr:uid="{00000000-0005-0000-0000-0000EF8A0000}"/>
    <cellStyle name="Notiz 3 2 6 9" xfId="39128" xr:uid="{00000000-0005-0000-0000-0000F08A0000}"/>
    <cellStyle name="Notiz 3 2 7" xfId="7510" xr:uid="{00000000-0005-0000-0000-0000F18A0000}"/>
    <cellStyle name="Notiz 3 2 8" xfId="7012" xr:uid="{00000000-0005-0000-0000-0000F28A0000}"/>
    <cellStyle name="Notiz 3 2 9" xfId="7365" xr:uid="{00000000-0005-0000-0000-0000F38A0000}"/>
    <cellStyle name="Notiz 3 3" xfId="3007" xr:uid="{00000000-0005-0000-0000-0000F48A0000}"/>
    <cellStyle name="Notiz 3 3 10" xfId="28516" xr:uid="{00000000-0005-0000-0000-0000F58A0000}"/>
    <cellStyle name="Notiz 3 3 11" xfId="32339" xr:uid="{00000000-0005-0000-0000-0000F68A0000}"/>
    <cellStyle name="Notiz 3 3 12" xfId="36246" xr:uid="{00000000-0005-0000-0000-0000F78A0000}"/>
    <cellStyle name="Notiz 3 3 13" xfId="40036" xr:uid="{00000000-0005-0000-0000-0000F88A0000}"/>
    <cellStyle name="Notiz 3 3 2" xfId="5308" xr:uid="{00000000-0005-0000-0000-0000F98A0000}"/>
    <cellStyle name="Notiz 3 3 2 10" xfId="42292" xr:uid="{00000000-0005-0000-0000-0000FA8A0000}"/>
    <cellStyle name="Notiz 3 3 2 2" xfId="10836" xr:uid="{00000000-0005-0000-0000-0000FB8A0000}"/>
    <cellStyle name="Notiz 3 3 2 3" xfId="14743" xr:uid="{00000000-0005-0000-0000-0000FC8A0000}"/>
    <cellStyle name="Notiz 3 3 2 4" xfId="18835" xr:uid="{00000000-0005-0000-0000-0000FD8A0000}"/>
    <cellStyle name="Notiz 3 3 2 5" xfId="22765" xr:uid="{00000000-0005-0000-0000-0000FE8A0000}"/>
    <cellStyle name="Notiz 3 3 2 6" xfId="26791" xr:uid="{00000000-0005-0000-0000-0000FF8A0000}"/>
    <cellStyle name="Notiz 3 3 2 7" xfId="30780" xr:uid="{00000000-0005-0000-0000-0000008B0000}"/>
    <cellStyle name="Notiz 3 3 2 8" xfId="34611" xr:uid="{00000000-0005-0000-0000-0000018B0000}"/>
    <cellStyle name="Notiz 3 3 2 9" xfId="38502" xr:uid="{00000000-0005-0000-0000-0000028B0000}"/>
    <cellStyle name="Notiz 3 3 3" xfId="4680" xr:uid="{00000000-0005-0000-0000-0000038B0000}"/>
    <cellStyle name="Notiz 3 3 3 10" xfId="41664" xr:uid="{00000000-0005-0000-0000-0000048B0000}"/>
    <cellStyle name="Notiz 3 3 3 2" xfId="10208" xr:uid="{00000000-0005-0000-0000-0000058B0000}"/>
    <cellStyle name="Notiz 3 3 3 3" xfId="14115" xr:uid="{00000000-0005-0000-0000-0000068B0000}"/>
    <cellStyle name="Notiz 3 3 3 4" xfId="18207" xr:uid="{00000000-0005-0000-0000-0000078B0000}"/>
    <cellStyle name="Notiz 3 3 3 5" xfId="22137" xr:uid="{00000000-0005-0000-0000-0000088B0000}"/>
    <cellStyle name="Notiz 3 3 3 6" xfId="26163" xr:uid="{00000000-0005-0000-0000-0000098B0000}"/>
    <cellStyle name="Notiz 3 3 3 7" xfId="30152" xr:uid="{00000000-0005-0000-0000-00000A8B0000}"/>
    <cellStyle name="Notiz 3 3 3 8" xfId="33983" xr:uid="{00000000-0005-0000-0000-00000B8B0000}"/>
    <cellStyle name="Notiz 3 3 3 9" xfId="37874" xr:uid="{00000000-0005-0000-0000-00000C8B0000}"/>
    <cellStyle name="Notiz 3 3 4" xfId="6389" xr:uid="{00000000-0005-0000-0000-00000D8B0000}"/>
    <cellStyle name="Notiz 3 3 4 10" xfId="43367" xr:uid="{00000000-0005-0000-0000-00000E8B0000}"/>
    <cellStyle name="Notiz 3 3 4 2" xfId="11918" xr:uid="{00000000-0005-0000-0000-00000F8B0000}"/>
    <cellStyle name="Notiz 3 3 4 3" xfId="15822" xr:uid="{00000000-0005-0000-0000-0000108B0000}"/>
    <cellStyle name="Notiz 3 3 4 4" xfId="19916" xr:uid="{00000000-0005-0000-0000-0000118B0000}"/>
    <cellStyle name="Notiz 3 3 4 5" xfId="23843" xr:uid="{00000000-0005-0000-0000-0000128B0000}"/>
    <cellStyle name="Notiz 3 3 4 6" xfId="27870" xr:uid="{00000000-0005-0000-0000-0000138B0000}"/>
    <cellStyle name="Notiz 3 3 4 7" xfId="31855" xr:uid="{00000000-0005-0000-0000-0000148B0000}"/>
    <cellStyle name="Notiz 3 3 4 8" xfId="35688" xr:uid="{00000000-0005-0000-0000-0000158B0000}"/>
    <cellStyle name="Notiz 3 3 4 9" xfId="39577" xr:uid="{00000000-0005-0000-0000-0000168B0000}"/>
    <cellStyle name="Notiz 3 3 5" xfId="8542" xr:uid="{00000000-0005-0000-0000-0000178B0000}"/>
    <cellStyle name="Notiz 3 3 6" xfId="12458" xr:uid="{00000000-0005-0000-0000-0000188B0000}"/>
    <cellStyle name="Notiz 3 3 7" xfId="16551" xr:uid="{00000000-0005-0000-0000-0000198B0000}"/>
    <cellStyle name="Notiz 3 3 8" xfId="20494" xr:uid="{00000000-0005-0000-0000-00001A8B0000}"/>
    <cellStyle name="Notiz 3 3 9" xfId="24512" xr:uid="{00000000-0005-0000-0000-00001B8B0000}"/>
    <cellStyle name="Notiz 3 4" xfId="3952" xr:uid="{00000000-0005-0000-0000-00001C8B0000}"/>
    <cellStyle name="Notiz 3 4 10" xfId="40936" xr:uid="{00000000-0005-0000-0000-00001D8B0000}"/>
    <cellStyle name="Notiz 3 4 2" xfId="9480" xr:uid="{00000000-0005-0000-0000-00001E8B0000}"/>
    <cellStyle name="Notiz 3 4 3" xfId="13387" xr:uid="{00000000-0005-0000-0000-00001F8B0000}"/>
    <cellStyle name="Notiz 3 4 4" xfId="17479" xr:uid="{00000000-0005-0000-0000-0000208B0000}"/>
    <cellStyle name="Notiz 3 4 5" xfId="21409" xr:uid="{00000000-0005-0000-0000-0000218B0000}"/>
    <cellStyle name="Notiz 3 4 6" xfId="25435" xr:uid="{00000000-0005-0000-0000-0000228B0000}"/>
    <cellStyle name="Notiz 3 4 7" xfId="29424" xr:uid="{00000000-0005-0000-0000-0000238B0000}"/>
    <cellStyle name="Notiz 3 4 8" xfId="33255" xr:uid="{00000000-0005-0000-0000-0000248B0000}"/>
    <cellStyle name="Notiz 3 4 9" xfId="37146" xr:uid="{00000000-0005-0000-0000-0000258B0000}"/>
    <cellStyle name="Notiz 3 5" xfId="4064" xr:uid="{00000000-0005-0000-0000-0000268B0000}"/>
    <cellStyle name="Notiz 3 5 10" xfId="41048" xr:uid="{00000000-0005-0000-0000-0000278B0000}"/>
    <cellStyle name="Notiz 3 5 2" xfId="9592" xr:uid="{00000000-0005-0000-0000-0000288B0000}"/>
    <cellStyle name="Notiz 3 5 3" xfId="13499" xr:uid="{00000000-0005-0000-0000-0000298B0000}"/>
    <cellStyle name="Notiz 3 5 4" xfId="17591" xr:uid="{00000000-0005-0000-0000-00002A8B0000}"/>
    <cellStyle name="Notiz 3 5 5" xfId="21521" xr:uid="{00000000-0005-0000-0000-00002B8B0000}"/>
    <cellStyle name="Notiz 3 5 6" xfId="25547" xr:uid="{00000000-0005-0000-0000-00002C8B0000}"/>
    <cellStyle name="Notiz 3 5 7" xfId="29536" xr:uid="{00000000-0005-0000-0000-00002D8B0000}"/>
    <cellStyle name="Notiz 3 5 8" xfId="33367" xr:uid="{00000000-0005-0000-0000-00002E8B0000}"/>
    <cellStyle name="Notiz 3 5 9" xfId="37258" xr:uid="{00000000-0005-0000-0000-00002F8B0000}"/>
    <cellStyle name="Notiz 3 6" xfId="3457" xr:uid="{00000000-0005-0000-0000-0000308B0000}"/>
    <cellStyle name="Notiz 3 6 10" xfId="40486" xr:uid="{00000000-0005-0000-0000-0000318B0000}"/>
    <cellStyle name="Notiz 3 6 2" xfId="8992" xr:uid="{00000000-0005-0000-0000-0000328B0000}"/>
    <cellStyle name="Notiz 3 6 3" xfId="12908" xr:uid="{00000000-0005-0000-0000-0000338B0000}"/>
    <cellStyle name="Notiz 3 6 4" xfId="17001" xr:uid="{00000000-0005-0000-0000-0000348B0000}"/>
    <cellStyle name="Notiz 3 6 5" xfId="20944" xr:uid="{00000000-0005-0000-0000-0000358B0000}"/>
    <cellStyle name="Notiz 3 6 6" xfId="24962" xr:uid="{00000000-0005-0000-0000-0000368B0000}"/>
    <cellStyle name="Notiz 3 6 7" xfId="28966" xr:uid="{00000000-0005-0000-0000-0000378B0000}"/>
    <cellStyle name="Notiz 3 6 8" xfId="32789" xr:uid="{00000000-0005-0000-0000-0000388B0000}"/>
    <cellStyle name="Notiz 3 6 9" xfId="36696" xr:uid="{00000000-0005-0000-0000-0000398B0000}"/>
    <cellStyle name="Notiz 3 7" xfId="5935" xr:uid="{00000000-0005-0000-0000-00003A8B0000}"/>
    <cellStyle name="Notiz 3 7 10" xfId="42917" xr:uid="{00000000-0005-0000-0000-00003B8B0000}"/>
    <cellStyle name="Notiz 3 7 2" xfId="11463" xr:uid="{00000000-0005-0000-0000-00003C8B0000}"/>
    <cellStyle name="Notiz 3 7 3" xfId="15368" xr:uid="{00000000-0005-0000-0000-00003D8B0000}"/>
    <cellStyle name="Notiz 3 7 4" xfId="19462" xr:uid="{00000000-0005-0000-0000-00003E8B0000}"/>
    <cellStyle name="Notiz 3 7 5" xfId="23390" xr:uid="{00000000-0005-0000-0000-00003F8B0000}"/>
    <cellStyle name="Notiz 3 7 6" xfId="27416" xr:uid="{00000000-0005-0000-0000-0000408B0000}"/>
    <cellStyle name="Notiz 3 7 7" xfId="31405" xr:uid="{00000000-0005-0000-0000-0000418B0000}"/>
    <cellStyle name="Notiz 3 7 8" xfId="35236" xr:uid="{00000000-0005-0000-0000-0000428B0000}"/>
    <cellStyle name="Notiz 3 7 9" xfId="39127" xr:uid="{00000000-0005-0000-0000-0000438B0000}"/>
    <cellStyle name="Notiz 3 8" xfId="7511" xr:uid="{00000000-0005-0000-0000-0000448B0000}"/>
    <cellStyle name="Notiz 3 9" xfId="7011" xr:uid="{00000000-0005-0000-0000-0000458B0000}"/>
    <cellStyle name="Notiz 4" xfId="767" xr:uid="{00000000-0005-0000-0000-0000468B0000}"/>
    <cellStyle name="Notiz 4 10" xfId="12995" xr:uid="{00000000-0005-0000-0000-0000478B0000}"/>
    <cellStyle name="Notiz 4 11" xfId="6847" xr:uid="{00000000-0005-0000-0000-0000488B0000}"/>
    <cellStyle name="Notiz 4 12" xfId="8066" xr:uid="{00000000-0005-0000-0000-0000498B0000}"/>
    <cellStyle name="Notiz 4 13" xfId="25048" xr:uid="{00000000-0005-0000-0000-00004A8B0000}"/>
    <cellStyle name="Notiz 4 14" xfId="8116" xr:uid="{00000000-0005-0000-0000-00004B8B0000}"/>
    <cellStyle name="Notiz 4 2" xfId="768" xr:uid="{00000000-0005-0000-0000-00004C8B0000}"/>
    <cellStyle name="Notiz 4 2 10" xfId="6848" xr:uid="{00000000-0005-0000-0000-00004D8B0000}"/>
    <cellStyle name="Notiz 4 2 11" xfId="7605" xr:uid="{00000000-0005-0000-0000-00004E8B0000}"/>
    <cellStyle name="Notiz 4 2 12" xfId="25042" xr:uid="{00000000-0005-0000-0000-00004F8B0000}"/>
    <cellStyle name="Notiz 4 2 13" xfId="31958" xr:uid="{00000000-0005-0000-0000-0000508B0000}"/>
    <cellStyle name="Notiz 4 2 2" xfId="3010" xr:uid="{00000000-0005-0000-0000-0000518B0000}"/>
    <cellStyle name="Notiz 4 2 2 10" xfId="28519" xr:uid="{00000000-0005-0000-0000-0000528B0000}"/>
    <cellStyle name="Notiz 4 2 2 11" xfId="32342" xr:uid="{00000000-0005-0000-0000-0000538B0000}"/>
    <cellStyle name="Notiz 4 2 2 12" xfId="36249" xr:uid="{00000000-0005-0000-0000-0000548B0000}"/>
    <cellStyle name="Notiz 4 2 2 13" xfId="40039" xr:uid="{00000000-0005-0000-0000-0000558B0000}"/>
    <cellStyle name="Notiz 4 2 2 2" xfId="5311" xr:uid="{00000000-0005-0000-0000-0000568B0000}"/>
    <cellStyle name="Notiz 4 2 2 2 10" xfId="42295" xr:uid="{00000000-0005-0000-0000-0000578B0000}"/>
    <cellStyle name="Notiz 4 2 2 2 2" xfId="10839" xr:uid="{00000000-0005-0000-0000-0000588B0000}"/>
    <cellStyle name="Notiz 4 2 2 2 3" xfId="14746" xr:uid="{00000000-0005-0000-0000-0000598B0000}"/>
    <cellStyle name="Notiz 4 2 2 2 4" xfId="18838" xr:uid="{00000000-0005-0000-0000-00005A8B0000}"/>
    <cellStyle name="Notiz 4 2 2 2 5" xfId="22768" xr:uid="{00000000-0005-0000-0000-00005B8B0000}"/>
    <cellStyle name="Notiz 4 2 2 2 6" xfId="26794" xr:uid="{00000000-0005-0000-0000-00005C8B0000}"/>
    <cellStyle name="Notiz 4 2 2 2 7" xfId="30783" xr:uid="{00000000-0005-0000-0000-00005D8B0000}"/>
    <cellStyle name="Notiz 4 2 2 2 8" xfId="34614" xr:uid="{00000000-0005-0000-0000-00005E8B0000}"/>
    <cellStyle name="Notiz 4 2 2 2 9" xfId="38505" xr:uid="{00000000-0005-0000-0000-00005F8B0000}"/>
    <cellStyle name="Notiz 4 2 2 3" xfId="4683" xr:uid="{00000000-0005-0000-0000-0000608B0000}"/>
    <cellStyle name="Notiz 4 2 2 3 10" xfId="41667" xr:uid="{00000000-0005-0000-0000-0000618B0000}"/>
    <cellStyle name="Notiz 4 2 2 3 2" xfId="10211" xr:uid="{00000000-0005-0000-0000-0000628B0000}"/>
    <cellStyle name="Notiz 4 2 2 3 3" xfId="14118" xr:uid="{00000000-0005-0000-0000-0000638B0000}"/>
    <cellStyle name="Notiz 4 2 2 3 4" xfId="18210" xr:uid="{00000000-0005-0000-0000-0000648B0000}"/>
    <cellStyle name="Notiz 4 2 2 3 5" xfId="22140" xr:uid="{00000000-0005-0000-0000-0000658B0000}"/>
    <cellStyle name="Notiz 4 2 2 3 6" xfId="26166" xr:uid="{00000000-0005-0000-0000-0000668B0000}"/>
    <cellStyle name="Notiz 4 2 2 3 7" xfId="30155" xr:uid="{00000000-0005-0000-0000-0000678B0000}"/>
    <cellStyle name="Notiz 4 2 2 3 8" xfId="33986" xr:uid="{00000000-0005-0000-0000-0000688B0000}"/>
    <cellStyle name="Notiz 4 2 2 3 9" xfId="37877" xr:uid="{00000000-0005-0000-0000-0000698B0000}"/>
    <cellStyle name="Notiz 4 2 2 4" xfId="6392" xr:uid="{00000000-0005-0000-0000-00006A8B0000}"/>
    <cellStyle name="Notiz 4 2 2 4 10" xfId="43370" xr:uid="{00000000-0005-0000-0000-00006B8B0000}"/>
    <cellStyle name="Notiz 4 2 2 4 2" xfId="11921" xr:uid="{00000000-0005-0000-0000-00006C8B0000}"/>
    <cellStyle name="Notiz 4 2 2 4 3" xfId="15825" xr:uid="{00000000-0005-0000-0000-00006D8B0000}"/>
    <cellStyle name="Notiz 4 2 2 4 4" xfId="19919" xr:uid="{00000000-0005-0000-0000-00006E8B0000}"/>
    <cellStyle name="Notiz 4 2 2 4 5" xfId="23846" xr:uid="{00000000-0005-0000-0000-00006F8B0000}"/>
    <cellStyle name="Notiz 4 2 2 4 6" xfId="27873" xr:uid="{00000000-0005-0000-0000-0000708B0000}"/>
    <cellStyle name="Notiz 4 2 2 4 7" xfId="31858" xr:uid="{00000000-0005-0000-0000-0000718B0000}"/>
    <cellStyle name="Notiz 4 2 2 4 8" xfId="35691" xr:uid="{00000000-0005-0000-0000-0000728B0000}"/>
    <cellStyle name="Notiz 4 2 2 4 9" xfId="39580" xr:uid="{00000000-0005-0000-0000-0000738B0000}"/>
    <cellStyle name="Notiz 4 2 2 5" xfId="8545" xr:uid="{00000000-0005-0000-0000-0000748B0000}"/>
    <cellStyle name="Notiz 4 2 2 6" xfId="12461" xr:uid="{00000000-0005-0000-0000-0000758B0000}"/>
    <cellStyle name="Notiz 4 2 2 7" xfId="16554" xr:uid="{00000000-0005-0000-0000-0000768B0000}"/>
    <cellStyle name="Notiz 4 2 2 8" xfId="20497" xr:uid="{00000000-0005-0000-0000-0000778B0000}"/>
    <cellStyle name="Notiz 4 2 2 9" xfId="24515" xr:uid="{00000000-0005-0000-0000-0000788B0000}"/>
    <cellStyle name="Notiz 4 2 3" xfId="3955" xr:uid="{00000000-0005-0000-0000-0000798B0000}"/>
    <cellStyle name="Notiz 4 2 3 10" xfId="40939" xr:uid="{00000000-0005-0000-0000-00007A8B0000}"/>
    <cellStyle name="Notiz 4 2 3 2" xfId="9483" xr:uid="{00000000-0005-0000-0000-00007B8B0000}"/>
    <cellStyle name="Notiz 4 2 3 3" xfId="13390" xr:uid="{00000000-0005-0000-0000-00007C8B0000}"/>
    <cellStyle name="Notiz 4 2 3 4" xfId="17482" xr:uid="{00000000-0005-0000-0000-00007D8B0000}"/>
    <cellStyle name="Notiz 4 2 3 5" xfId="21412" xr:uid="{00000000-0005-0000-0000-00007E8B0000}"/>
    <cellStyle name="Notiz 4 2 3 6" xfId="25438" xr:uid="{00000000-0005-0000-0000-00007F8B0000}"/>
    <cellStyle name="Notiz 4 2 3 7" xfId="29427" xr:uid="{00000000-0005-0000-0000-0000808B0000}"/>
    <cellStyle name="Notiz 4 2 3 8" xfId="33258" xr:uid="{00000000-0005-0000-0000-0000818B0000}"/>
    <cellStyle name="Notiz 4 2 3 9" xfId="37149" xr:uid="{00000000-0005-0000-0000-0000828B0000}"/>
    <cellStyle name="Notiz 4 2 4" xfId="4061" xr:uid="{00000000-0005-0000-0000-0000838B0000}"/>
    <cellStyle name="Notiz 4 2 4 10" xfId="41045" xr:uid="{00000000-0005-0000-0000-0000848B0000}"/>
    <cellStyle name="Notiz 4 2 4 2" xfId="9589" xr:uid="{00000000-0005-0000-0000-0000858B0000}"/>
    <cellStyle name="Notiz 4 2 4 3" xfId="13496" xr:uid="{00000000-0005-0000-0000-0000868B0000}"/>
    <cellStyle name="Notiz 4 2 4 4" xfId="17588" xr:uid="{00000000-0005-0000-0000-0000878B0000}"/>
    <cellStyle name="Notiz 4 2 4 5" xfId="21518" xr:uid="{00000000-0005-0000-0000-0000888B0000}"/>
    <cellStyle name="Notiz 4 2 4 6" xfId="25544" xr:uid="{00000000-0005-0000-0000-0000898B0000}"/>
    <cellStyle name="Notiz 4 2 4 7" xfId="29533" xr:uid="{00000000-0005-0000-0000-00008A8B0000}"/>
    <cellStyle name="Notiz 4 2 4 8" xfId="33364" xr:uid="{00000000-0005-0000-0000-00008B8B0000}"/>
    <cellStyle name="Notiz 4 2 4 9" xfId="37255" xr:uid="{00000000-0005-0000-0000-00008C8B0000}"/>
    <cellStyle name="Notiz 4 2 5" xfId="3460" xr:uid="{00000000-0005-0000-0000-00008D8B0000}"/>
    <cellStyle name="Notiz 4 2 5 10" xfId="40489" xr:uid="{00000000-0005-0000-0000-00008E8B0000}"/>
    <cellStyle name="Notiz 4 2 5 2" xfId="8995" xr:uid="{00000000-0005-0000-0000-00008F8B0000}"/>
    <cellStyle name="Notiz 4 2 5 3" xfId="12911" xr:uid="{00000000-0005-0000-0000-0000908B0000}"/>
    <cellStyle name="Notiz 4 2 5 4" xfId="17004" xr:uid="{00000000-0005-0000-0000-0000918B0000}"/>
    <cellStyle name="Notiz 4 2 5 5" xfId="20947" xr:uid="{00000000-0005-0000-0000-0000928B0000}"/>
    <cellStyle name="Notiz 4 2 5 6" xfId="24965" xr:uid="{00000000-0005-0000-0000-0000938B0000}"/>
    <cellStyle name="Notiz 4 2 5 7" xfId="28969" xr:uid="{00000000-0005-0000-0000-0000948B0000}"/>
    <cellStyle name="Notiz 4 2 5 8" xfId="32792" xr:uid="{00000000-0005-0000-0000-0000958B0000}"/>
    <cellStyle name="Notiz 4 2 5 9" xfId="36699" xr:uid="{00000000-0005-0000-0000-0000968B0000}"/>
    <cellStyle name="Notiz 4 2 6" xfId="5938" xr:uid="{00000000-0005-0000-0000-0000978B0000}"/>
    <cellStyle name="Notiz 4 2 6 10" xfId="42920" xr:uid="{00000000-0005-0000-0000-0000988B0000}"/>
    <cellStyle name="Notiz 4 2 6 2" xfId="11466" xr:uid="{00000000-0005-0000-0000-0000998B0000}"/>
    <cellStyle name="Notiz 4 2 6 3" xfId="15371" xr:uid="{00000000-0005-0000-0000-00009A8B0000}"/>
    <cellStyle name="Notiz 4 2 6 4" xfId="19465" xr:uid="{00000000-0005-0000-0000-00009B8B0000}"/>
    <cellStyle name="Notiz 4 2 6 5" xfId="23393" xr:uid="{00000000-0005-0000-0000-00009C8B0000}"/>
    <cellStyle name="Notiz 4 2 6 6" xfId="27419" xr:uid="{00000000-0005-0000-0000-00009D8B0000}"/>
    <cellStyle name="Notiz 4 2 6 7" xfId="31408" xr:uid="{00000000-0005-0000-0000-00009E8B0000}"/>
    <cellStyle name="Notiz 4 2 6 8" xfId="35239" xr:uid="{00000000-0005-0000-0000-00009F8B0000}"/>
    <cellStyle name="Notiz 4 2 6 9" xfId="39130" xr:uid="{00000000-0005-0000-0000-0000A08B0000}"/>
    <cellStyle name="Notiz 4 2 7" xfId="7508" xr:uid="{00000000-0005-0000-0000-0000A18B0000}"/>
    <cellStyle name="Notiz 4 2 8" xfId="7014" xr:uid="{00000000-0005-0000-0000-0000A28B0000}"/>
    <cellStyle name="Notiz 4 2 9" xfId="12988" xr:uid="{00000000-0005-0000-0000-0000A38B0000}"/>
    <cellStyle name="Notiz 4 3" xfId="3009" xr:uid="{00000000-0005-0000-0000-0000A48B0000}"/>
    <cellStyle name="Notiz 4 3 10" xfId="28518" xr:uid="{00000000-0005-0000-0000-0000A58B0000}"/>
    <cellStyle name="Notiz 4 3 11" xfId="32341" xr:uid="{00000000-0005-0000-0000-0000A68B0000}"/>
    <cellStyle name="Notiz 4 3 12" xfId="36248" xr:uid="{00000000-0005-0000-0000-0000A78B0000}"/>
    <cellStyle name="Notiz 4 3 13" xfId="40038" xr:uid="{00000000-0005-0000-0000-0000A88B0000}"/>
    <cellStyle name="Notiz 4 3 2" xfId="5310" xr:uid="{00000000-0005-0000-0000-0000A98B0000}"/>
    <cellStyle name="Notiz 4 3 2 10" xfId="42294" xr:uid="{00000000-0005-0000-0000-0000AA8B0000}"/>
    <cellStyle name="Notiz 4 3 2 2" xfId="10838" xr:uid="{00000000-0005-0000-0000-0000AB8B0000}"/>
    <cellStyle name="Notiz 4 3 2 3" xfId="14745" xr:uid="{00000000-0005-0000-0000-0000AC8B0000}"/>
    <cellStyle name="Notiz 4 3 2 4" xfId="18837" xr:uid="{00000000-0005-0000-0000-0000AD8B0000}"/>
    <cellStyle name="Notiz 4 3 2 5" xfId="22767" xr:uid="{00000000-0005-0000-0000-0000AE8B0000}"/>
    <cellStyle name="Notiz 4 3 2 6" xfId="26793" xr:uid="{00000000-0005-0000-0000-0000AF8B0000}"/>
    <cellStyle name="Notiz 4 3 2 7" xfId="30782" xr:uid="{00000000-0005-0000-0000-0000B08B0000}"/>
    <cellStyle name="Notiz 4 3 2 8" xfId="34613" xr:uid="{00000000-0005-0000-0000-0000B18B0000}"/>
    <cellStyle name="Notiz 4 3 2 9" xfId="38504" xr:uid="{00000000-0005-0000-0000-0000B28B0000}"/>
    <cellStyle name="Notiz 4 3 3" xfId="4682" xr:uid="{00000000-0005-0000-0000-0000B38B0000}"/>
    <cellStyle name="Notiz 4 3 3 10" xfId="41666" xr:uid="{00000000-0005-0000-0000-0000B48B0000}"/>
    <cellStyle name="Notiz 4 3 3 2" xfId="10210" xr:uid="{00000000-0005-0000-0000-0000B58B0000}"/>
    <cellStyle name="Notiz 4 3 3 3" xfId="14117" xr:uid="{00000000-0005-0000-0000-0000B68B0000}"/>
    <cellStyle name="Notiz 4 3 3 4" xfId="18209" xr:uid="{00000000-0005-0000-0000-0000B78B0000}"/>
    <cellStyle name="Notiz 4 3 3 5" xfId="22139" xr:uid="{00000000-0005-0000-0000-0000B88B0000}"/>
    <cellStyle name="Notiz 4 3 3 6" xfId="26165" xr:uid="{00000000-0005-0000-0000-0000B98B0000}"/>
    <cellStyle name="Notiz 4 3 3 7" xfId="30154" xr:uid="{00000000-0005-0000-0000-0000BA8B0000}"/>
    <cellStyle name="Notiz 4 3 3 8" xfId="33985" xr:uid="{00000000-0005-0000-0000-0000BB8B0000}"/>
    <cellStyle name="Notiz 4 3 3 9" xfId="37876" xr:uid="{00000000-0005-0000-0000-0000BC8B0000}"/>
    <cellStyle name="Notiz 4 3 4" xfId="6391" xr:uid="{00000000-0005-0000-0000-0000BD8B0000}"/>
    <cellStyle name="Notiz 4 3 4 10" xfId="43369" xr:uid="{00000000-0005-0000-0000-0000BE8B0000}"/>
    <cellStyle name="Notiz 4 3 4 2" xfId="11920" xr:uid="{00000000-0005-0000-0000-0000BF8B0000}"/>
    <cellStyle name="Notiz 4 3 4 3" xfId="15824" xr:uid="{00000000-0005-0000-0000-0000C08B0000}"/>
    <cellStyle name="Notiz 4 3 4 4" xfId="19918" xr:uid="{00000000-0005-0000-0000-0000C18B0000}"/>
    <cellStyle name="Notiz 4 3 4 5" xfId="23845" xr:uid="{00000000-0005-0000-0000-0000C28B0000}"/>
    <cellStyle name="Notiz 4 3 4 6" xfId="27872" xr:uid="{00000000-0005-0000-0000-0000C38B0000}"/>
    <cellStyle name="Notiz 4 3 4 7" xfId="31857" xr:uid="{00000000-0005-0000-0000-0000C48B0000}"/>
    <cellStyle name="Notiz 4 3 4 8" xfId="35690" xr:uid="{00000000-0005-0000-0000-0000C58B0000}"/>
    <cellStyle name="Notiz 4 3 4 9" xfId="39579" xr:uid="{00000000-0005-0000-0000-0000C68B0000}"/>
    <cellStyle name="Notiz 4 3 5" xfId="8544" xr:uid="{00000000-0005-0000-0000-0000C78B0000}"/>
    <cellStyle name="Notiz 4 3 6" xfId="12460" xr:uid="{00000000-0005-0000-0000-0000C88B0000}"/>
    <cellStyle name="Notiz 4 3 7" xfId="16553" xr:uid="{00000000-0005-0000-0000-0000C98B0000}"/>
    <cellStyle name="Notiz 4 3 8" xfId="20496" xr:uid="{00000000-0005-0000-0000-0000CA8B0000}"/>
    <cellStyle name="Notiz 4 3 9" xfId="24514" xr:uid="{00000000-0005-0000-0000-0000CB8B0000}"/>
    <cellStyle name="Notiz 4 4" xfId="3954" xr:uid="{00000000-0005-0000-0000-0000CC8B0000}"/>
    <cellStyle name="Notiz 4 4 10" xfId="40938" xr:uid="{00000000-0005-0000-0000-0000CD8B0000}"/>
    <cellStyle name="Notiz 4 4 2" xfId="9482" xr:uid="{00000000-0005-0000-0000-0000CE8B0000}"/>
    <cellStyle name="Notiz 4 4 3" xfId="13389" xr:uid="{00000000-0005-0000-0000-0000CF8B0000}"/>
    <cellStyle name="Notiz 4 4 4" xfId="17481" xr:uid="{00000000-0005-0000-0000-0000D08B0000}"/>
    <cellStyle name="Notiz 4 4 5" xfId="21411" xr:uid="{00000000-0005-0000-0000-0000D18B0000}"/>
    <cellStyle name="Notiz 4 4 6" xfId="25437" xr:uid="{00000000-0005-0000-0000-0000D28B0000}"/>
    <cellStyle name="Notiz 4 4 7" xfId="29426" xr:uid="{00000000-0005-0000-0000-0000D38B0000}"/>
    <cellStyle name="Notiz 4 4 8" xfId="33257" xr:uid="{00000000-0005-0000-0000-0000D48B0000}"/>
    <cellStyle name="Notiz 4 4 9" xfId="37148" xr:uid="{00000000-0005-0000-0000-0000D58B0000}"/>
    <cellStyle name="Notiz 4 5" xfId="4062" xr:uid="{00000000-0005-0000-0000-0000D68B0000}"/>
    <cellStyle name="Notiz 4 5 10" xfId="41046" xr:uid="{00000000-0005-0000-0000-0000D78B0000}"/>
    <cellStyle name="Notiz 4 5 2" xfId="9590" xr:uid="{00000000-0005-0000-0000-0000D88B0000}"/>
    <cellStyle name="Notiz 4 5 3" xfId="13497" xr:uid="{00000000-0005-0000-0000-0000D98B0000}"/>
    <cellStyle name="Notiz 4 5 4" xfId="17589" xr:uid="{00000000-0005-0000-0000-0000DA8B0000}"/>
    <cellStyle name="Notiz 4 5 5" xfId="21519" xr:uid="{00000000-0005-0000-0000-0000DB8B0000}"/>
    <cellStyle name="Notiz 4 5 6" xfId="25545" xr:uid="{00000000-0005-0000-0000-0000DC8B0000}"/>
    <cellStyle name="Notiz 4 5 7" xfId="29534" xr:uid="{00000000-0005-0000-0000-0000DD8B0000}"/>
    <cellStyle name="Notiz 4 5 8" xfId="33365" xr:uid="{00000000-0005-0000-0000-0000DE8B0000}"/>
    <cellStyle name="Notiz 4 5 9" xfId="37256" xr:uid="{00000000-0005-0000-0000-0000DF8B0000}"/>
    <cellStyle name="Notiz 4 6" xfId="3459" xr:uid="{00000000-0005-0000-0000-0000E08B0000}"/>
    <cellStyle name="Notiz 4 6 10" xfId="40488" xr:uid="{00000000-0005-0000-0000-0000E18B0000}"/>
    <cellStyle name="Notiz 4 6 2" xfId="8994" xr:uid="{00000000-0005-0000-0000-0000E28B0000}"/>
    <cellStyle name="Notiz 4 6 3" xfId="12910" xr:uid="{00000000-0005-0000-0000-0000E38B0000}"/>
    <cellStyle name="Notiz 4 6 4" xfId="17003" xr:uid="{00000000-0005-0000-0000-0000E48B0000}"/>
    <cellStyle name="Notiz 4 6 5" xfId="20946" xr:uid="{00000000-0005-0000-0000-0000E58B0000}"/>
    <cellStyle name="Notiz 4 6 6" xfId="24964" xr:uid="{00000000-0005-0000-0000-0000E68B0000}"/>
    <cellStyle name="Notiz 4 6 7" xfId="28968" xr:uid="{00000000-0005-0000-0000-0000E78B0000}"/>
    <cellStyle name="Notiz 4 6 8" xfId="32791" xr:uid="{00000000-0005-0000-0000-0000E88B0000}"/>
    <cellStyle name="Notiz 4 6 9" xfId="36698" xr:uid="{00000000-0005-0000-0000-0000E98B0000}"/>
    <cellStyle name="Notiz 4 7" xfId="5937" xr:uid="{00000000-0005-0000-0000-0000EA8B0000}"/>
    <cellStyle name="Notiz 4 7 10" xfId="42919" xr:uid="{00000000-0005-0000-0000-0000EB8B0000}"/>
    <cellStyle name="Notiz 4 7 2" xfId="11465" xr:uid="{00000000-0005-0000-0000-0000EC8B0000}"/>
    <cellStyle name="Notiz 4 7 3" xfId="15370" xr:uid="{00000000-0005-0000-0000-0000ED8B0000}"/>
    <cellStyle name="Notiz 4 7 4" xfId="19464" xr:uid="{00000000-0005-0000-0000-0000EE8B0000}"/>
    <cellStyle name="Notiz 4 7 5" xfId="23392" xr:uid="{00000000-0005-0000-0000-0000EF8B0000}"/>
    <cellStyle name="Notiz 4 7 6" xfId="27418" xr:uid="{00000000-0005-0000-0000-0000F08B0000}"/>
    <cellStyle name="Notiz 4 7 7" xfId="31407" xr:uid="{00000000-0005-0000-0000-0000F18B0000}"/>
    <cellStyle name="Notiz 4 7 8" xfId="35238" xr:uid="{00000000-0005-0000-0000-0000F28B0000}"/>
    <cellStyle name="Notiz 4 7 9" xfId="39129" xr:uid="{00000000-0005-0000-0000-0000F38B0000}"/>
    <cellStyle name="Notiz 4 8" xfId="7509" xr:uid="{00000000-0005-0000-0000-0000F48B0000}"/>
    <cellStyle name="Notiz 4 9" xfId="7013" xr:uid="{00000000-0005-0000-0000-0000F58B0000}"/>
    <cellStyle name="Notiz 5" xfId="769" xr:uid="{00000000-0005-0000-0000-0000F68B0000}"/>
    <cellStyle name="Notiz 5 10" xfId="6849" xr:uid="{00000000-0005-0000-0000-0000F78B0000}"/>
    <cellStyle name="Notiz 5 11" xfId="12066" xr:uid="{00000000-0005-0000-0000-0000F88B0000}"/>
    <cellStyle name="Notiz 5 12" xfId="6989" xr:uid="{00000000-0005-0000-0000-0000F98B0000}"/>
    <cellStyle name="Notiz 5 13" xfId="6826" xr:uid="{00000000-0005-0000-0000-0000FA8B0000}"/>
    <cellStyle name="Notiz 5 2" xfId="3011" xr:uid="{00000000-0005-0000-0000-0000FB8B0000}"/>
    <cellStyle name="Notiz 5 2 10" xfId="28520" xr:uid="{00000000-0005-0000-0000-0000FC8B0000}"/>
    <cellStyle name="Notiz 5 2 11" xfId="32343" xr:uid="{00000000-0005-0000-0000-0000FD8B0000}"/>
    <cellStyle name="Notiz 5 2 12" xfId="36250" xr:uid="{00000000-0005-0000-0000-0000FE8B0000}"/>
    <cellStyle name="Notiz 5 2 13" xfId="40040" xr:uid="{00000000-0005-0000-0000-0000FF8B0000}"/>
    <cellStyle name="Notiz 5 2 2" xfId="5312" xr:uid="{00000000-0005-0000-0000-0000008C0000}"/>
    <cellStyle name="Notiz 5 2 2 10" xfId="42296" xr:uid="{00000000-0005-0000-0000-0000018C0000}"/>
    <cellStyle name="Notiz 5 2 2 2" xfId="10840" xr:uid="{00000000-0005-0000-0000-0000028C0000}"/>
    <cellStyle name="Notiz 5 2 2 3" xfId="14747" xr:uid="{00000000-0005-0000-0000-0000038C0000}"/>
    <cellStyle name="Notiz 5 2 2 4" xfId="18839" xr:uid="{00000000-0005-0000-0000-0000048C0000}"/>
    <cellStyle name="Notiz 5 2 2 5" xfId="22769" xr:uid="{00000000-0005-0000-0000-0000058C0000}"/>
    <cellStyle name="Notiz 5 2 2 6" xfId="26795" xr:uid="{00000000-0005-0000-0000-0000068C0000}"/>
    <cellStyle name="Notiz 5 2 2 7" xfId="30784" xr:uid="{00000000-0005-0000-0000-0000078C0000}"/>
    <cellStyle name="Notiz 5 2 2 8" xfId="34615" xr:uid="{00000000-0005-0000-0000-0000088C0000}"/>
    <cellStyle name="Notiz 5 2 2 9" xfId="38506" xr:uid="{00000000-0005-0000-0000-0000098C0000}"/>
    <cellStyle name="Notiz 5 2 3" xfId="4684" xr:uid="{00000000-0005-0000-0000-00000A8C0000}"/>
    <cellStyle name="Notiz 5 2 3 10" xfId="41668" xr:uid="{00000000-0005-0000-0000-00000B8C0000}"/>
    <cellStyle name="Notiz 5 2 3 2" xfId="10212" xr:uid="{00000000-0005-0000-0000-00000C8C0000}"/>
    <cellStyle name="Notiz 5 2 3 3" xfId="14119" xr:uid="{00000000-0005-0000-0000-00000D8C0000}"/>
    <cellStyle name="Notiz 5 2 3 4" xfId="18211" xr:uid="{00000000-0005-0000-0000-00000E8C0000}"/>
    <cellStyle name="Notiz 5 2 3 5" xfId="22141" xr:uid="{00000000-0005-0000-0000-00000F8C0000}"/>
    <cellStyle name="Notiz 5 2 3 6" xfId="26167" xr:uid="{00000000-0005-0000-0000-0000108C0000}"/>
    <cellStyle name="Notiz 5 2 3 7" xfId="30156" xr:uid="{00000000-0005-0000-0000-0000118C0000}"/>
    <cellStyle name="Notiz 5 2 3 8" xfId="33987" xr:uid="{00000000-0005-0000-0000-0000128C0000}"/>
    <cellStyle name="Notiz 5 2 3 9" xfId="37878" xr:uid="{00000000-0005-0000-0000-0000138C0000}"/>
    <cellStyle name="Notiz 5 2 4" xfId="6393" xr:uid="{00000000-0005-0000-0000-0000148C0000}"/>
    <cellStyle name="Notiz 5 2 4 10" xfId="43371" xr:uid="{00000000-0005-0000-0000-0000158C0000}"/>
    <cellStyle name="Notiz 5 2 4 2" xfId="11922" xr:uid="{00000000-0005-0000-0000-0000168C0000}"/>
    <cellStyle name="Notiz 5 2 4 3" xfId="15826" xr:uid="{00000000-0005-0000-0000-0000178C0000}"/>
    <cellStyle name="Notiz 5 2 4 4" xfId="19920" xr:uid="{00000000-0005-0000-0000-0000188C0000}"/>
    <cellStyle name="Notiz 5 2 4 5" xfId="23847" xr:uid="{00000000-0005-0000-0000-0000198C0000}"/>
    <cellStyle name="Notiz 5 2 4 6" xfId="27874" xr:uid="{00000000-0005-0000-0000-00001A8C0000}"/>
    <cellStyle name="Notiz 5 2 4 7" xfId="31859" xr:uid="{00000000-0005-0000-0000-00001B8C0000}"/>
    <cellStyle name="Notiz 5 2 4 8" xfId="35692" xr:uid="{00000000-0005-0000-0000-00001C8C0000}"/>
    <cellStyle name="Notiz 5 2 4 9" xfId="39581" xr:uid="{00000000-0005-0000-0000-00001D8C0000}"/>
    <cellStyle name="Notiz 5 2 5" xfId="8546" xr:uid="{00000000-0005-0000-0000-00001E8C0000}"/>
    <cellStyle name="Notiz 5 2 6" xfId="12462" xr:uid="{00000000-0005-0000-0000-00001F8C0000}"/>
    <cellStyle name="Notiz 5 2 7" xfId="16555" xr:uid="{00000000-0005-0000-0000-0000208C0000}"/>
    <cellStyle name="Notiz 5 2 8" xfId="20498" xr:uid="{00000000-0005-0000-0000-0000218C0000}"/>
    <cellStyle name="Notiz 5 2 9" xfId="24516" xr:uid="{00000000-0005-0000-0000-0000228C0000}"/>
    <cellStyle name="Notiz 5 3" xfId="3956" xr:uid="{00000000-0005-0000-0000-0000238C0000}"/>
    <cellStyle name="Notiz 5 3 10" xfId="40940" xr:uid="{00000000-0005-0000-0000-0000248C0000}"/>
    <cellStyle name="Notiz 5 3 2" xfId="9484" xr:uid="{00000000-0005-0000-0000-0000258C0000}"/>
    <cellStyle name="Notiz 5 3 3" xfId="13391" xr:uid="{00000000-0005-0000-0000-0000268C0000}"/>
    <cellStyle name="Notiz 5 3 4" xfId="17483" xr:uid="{00000000-0005-0000-0000-0000278C0000}"/>
    <cellStyle name="Notiz 5 3 5" xfId="21413" xr:uid="{00000000-0005-0000-0000-0000288C0000}"/>
    <cellStyle name="Notiz 5 3 6" xfId="25439" xr:uid="{00000000-0005-0000-0000-0000298C0000}"/>
    <cellStyle name="Notiz 5 3 7" xfId="29428" xr:uid="{00000000-0005-0000-0000-00002A8C0000}"/>
    <cellStyle name="Notiz 5 3 8" xfId="33259" xr:uid="{00000000-0005-0000-0000-00002B8C0000}"/>
    <cellStyle name="Notiz 5 3 9" xfId="37150" xr:uid="{00000000-0005-0000-0000-00002C8C0000}"/>
    <cellStyle name="Notiz 5 4" xfId="4060" xr:uid="{00000000-0005-0000-0000-00002D8C0000}"/>
    <cellStyle name="Notiz 5 4 10" xfId="41044" xr:uid="{00000000-0005-0000-0000-00002E8C0000}"/>
    <cellStyle name="Notiz 5 4 2" xfId="9588" xr:uid="{00000000-0005-0000-0000-00002F8C0000}"/>
    <cellStyle name="Notiz 5 4 3" xfId="13495" xr:uid="{00000000-0005-0000-0000-0000308C0000}"/>
    <cellStyle name="Notiz 5 4 4" xfId="17587" xr:uid="{00000000-0005-0000-0000-0000318C0000}"/>
    <cellStyle name="Notiz 5 4 5" xfId="21517" xr:uid="{00000000-0005-0000-0000-0000328C0000}"/>
    <cellStyle name="Notiz 5 4 6" xfId="25543" xr:uid="{00000000-0005-0000-0000-0000338C0000}"/>
    <cellStyle name="Notiz 5 4 7" xfId="29532" xr:uid="{00000000-0005-0000-0000-0000348C0000}"/>
    <cellStyle name="Notiz 5 4 8" xfId="33363" xr:uid="{00000000-0005-0000-0000-0000358C0000}"/>
    <cellStyle name="Notiz 5 4 9" xfId="37254" xr:uid="{00000000-0005-0000-0000-0000368C0000}"/>
    <cellStyle name="Notiz 5 5" xfId="3461" xr:uid="{00000000-0005-0000-0000-0000378C0000}"/>
    <cellStyle name="Notiz 5 5 10" xfId="40490" xr:uid="{00000000-0005-0000-0000-0000388C0000}"/>
    <cellStyle name="Notiz 5 5 2" xfId="8996" xr:uid="{00000000-0005-0000-0000-0000398C0000}"/>
    <cellStyle name="Notiz 5 5 3" xfId="12912" xr:uid="{00000000-0005-0000-0000-00003A8C0000}"/>
    <cellStyle name="Notiz 5 5 4" xfId="17005" xr:uid="{00000000-0005-0000-0000-00003B8C0000}"/>
    <cellStyle name="Notiz 5 5 5" xfId="20948" xr:uid="{00000000-0005-0000-0000-00003C8C0000}"/>
    <cellStyle name="Notiz 5 5 6" xfId="24966" xr:uid="{00000000-0005-0000-0000-00003D8C0000}"/>
    <cellStyle name="Notiz 5 5 7" xfId="28970" xr:uid="{00000000-0005-0000-0000-00003E8C0000}"/>
    <cellStyle name="Notiz 5 5 8" xfId="32793" xr:uid="{00000000-0005-0000-0000-00003F8C0000}"/>
    <cellStyle name="Notiz 5 5 9" xfId="36700" xr:uid="{00000000-0005-0000-0000-0000408C0000}"/>
    <cellStyle name="Notiz 5 6" xfId="5939" xr:uid="{00000000-0005-0000-0000-0000418C0000}"/>
    <cellStyle name="Notiz 5 6 10" xfId="42921" xr:uid="{00000000-0005-0000-0000-0000428C0000}"/>
    <cellStyle name="Notiz 5 6 2" xfId="11467" xr:uid="{00000000-0005-0000-0000-0000438C0000}"/>
    <cellStyle name="Notiz 5 6 3" xfId="15372" xr:uid="{00000000-0005-0000-0000-0000448C0000}"/>
    <cellStyle name="Notiz 5 6 4" xfId="19466" xr:uid="{00000000-0005-0000-0000-0000458C0000}"/>
    <cellStyle name="Notiz 5 6 5" xfId="23394" xr:uid="{00000000-0005-0000-0000-0000468C0000}"/>
    <cellStyle name="Notiz 5 6 6" xfId="27420" xr:uid="{00000000-0005-0000-0000-0000478C0000}"/>
    <cellStyle name="Notiz 5 6 7" xfId="31409" xr:uid="{00000000-0005-0000-0000-0000488C0000}"/>
    <cellStyle name="Notiz 5 6 8" xfId="35240" xr:uid="{00000000-0005-0000-0000-0000498C0000}"/>
    <cellStyle name="Notiz 5 6 9" xfId="39131" xr:uid="{00000000-0005-0000-0000-00004A8C0000}"/>
    <cellStyle name="Notiz 5 7" xfId="7507" xr:uid="{00000000-0005-0000-0000-00004B8C0000}"/>
    <cellStyle name="Notiz 5 8" xfId="7015" xr:uid="{00000000-0005-0000-0000-00004C8C0000}"/>
    <cellStyle name="Notiz 5 9" xfId="7391" xr:uid="{00000000-0005-0000-0000-00004D8C0000}"/>
    <cellStyle name="ohneP" xfId="895" xr:uid="{00000000-0005-0000-0000-00004E8C0000}"/>
    <cellStyle name="Output" xfId="2626" xr:uid="{00000000-0005-0000-0000-00004F8C0000}"/>
    <cellStyle name="Output 10" xfId="20119" xr:uid="{00000000-0005-0000-0000-0000508C0000}"/>
    <cellStyle name="Output 11" xfId="24139" xr:uid="{00000000-0005-0000-0000-0000518C0000}"/>
    <cellStyle name="Output 12" xfId="31972" xr:uid="{00000000-0005-0000-0000-0000528C0000}"/>
    <cellStyle name="Output 2" xfId="770" xr:uid="{00000000-0005-0000-0000-0000538C0000}"/>
    <cellStyle name="Output 2 10" xfId="7506" xr:uid="{00000000-0005-0000-0000-0000548C0000}"/>
    <cellStyle name="Output 2 11" xfId="7364" xr:uid="{00000000-0005-0000-0000-0000558C0000}"/>
    <cellStyle name="Output 2 12" xfId="6850" xr:uid="{00000000-0005-0000-0000-0000568C0000}"/>
    <cellStyle name="Output 2 13" xfId="7322" xr:uid="{00000000-0005-0000-0000-0000578C0000}"/>
    <cellStyle name="Output 2 2" xfId="771" xr:uid="{00000000-0005-0000-0000-0000588C0000}"/>
    <cellStyle name="Output 2 2 10" xfId="6851" xr:uid="{00000000-0005-0000-0000-0000598C0000}"/>
    <cellStyle name="Output 2 2 11" xfId="25049" xr:uid="{00000000-0005-0000-0000-00005A8C0000}"/>
    <cellStyle name="Output 2 2 2" xfId="772" xr:uid="{00000000-0005-0000-0000-00005B8C0000}"/>
    <cellStyle name="Output 2 2 2 10" xfId="25043" xr:uid="{00000000-0005-0000-0000-00005C8C0000}"/>
    <cellStyle name="Output 2 2 2 2" xfId="3014" xr:uid="{00000000-0005-0000-0000-00005D8C0000}"/>
    <cellStyle name="Output 2 2 2 2 10" xfId="28523" xr:uid="{00000000-0005-0000-0000-00005E8C0000}"/>
    <cellStyle name="Output 2 2 2 2 11" xfId="32346" xr:uid="{00000000-0005-0000-0000-00005F8C0000}"/>
    <cellStyle name="Output 2 2 2 2 12" xfId="36253" xr:uid="{00000000-0005-0000-0000-0000608C0000}"/>
    <cellStyle name="Output 2 2 2 2 13" xfId="40043" xr:uid="{00000000-0005-0000-0000-0000618C0000}"/>
    <cellStyle name="Output 2 2 2 2 2" xfId="5315" xr:uid="{00000000-0005-0000-0000-0000628C0000}"/>
    <cellStyle name="Output 2 2 2 2 2 10" xfId="42299" xr:uid="{00000000-0005-0000-0000-0000638C0000}"/>
    <cellStyle name="Output 2 2 2 2 2 2" xfId="10843" xr:uid="{00000000-0005-0000-0000-0000648C0000}"/>
    <cellStyle name="Output 2 2 2 2 2 3" xfId="14750" xr:uid="{00000000-0005-0000-0000-0000658C0000}"/>
    <cellStyle name="Output 2 2 2 2 2 4" xfId="18842" xr:uid="{00000000-0005-0000-0000-0000668C0000}"/>
    <cellStyle name="Output 2 2 2 2 2 5" xfId="22772" xr:uid="{00000000-0005-0000-0000-0000678C0000}"/>
    <cellStyle name="Output 2 2 2 2 2 6" xfId="26798" xr:uid="{00000000-0005-0000-0000-0000688C0000}"/>
    <cellStyle name="Output 2 2 2 2 2 7" xfId="30787" xr:uid="{00000000-0005-0000-0000-0000698C0000}"/>
    <cellStyle name="Output 2 2 2 2 2 8" xfId="34618" xr:uid="{00000000-0005-0000-0000-00006A8C0000}"/>
    <cellStyle name="Output 2 2 2 2 2 9" xfId="38509" xr:uid="{00000000-0005-0000-0000-00006B8C0000}"/>
    <cellStyle name="Output 2 2 2 2 3" xfId="4687" xr:uid="{00000000-0005-0000-0000-00006C8C0000}"/>
    <cellStyle name="Output 2 2 2 2 3 10" xfId="41671" xr:uid="{00000000-0005-0000-0000-00006D8C0000}"/>
    <cellStyle name="Output 2 2 2 2 3 2" xfId="10215" xr:uid="{00000000-0005-0000-0000-00006E8C0000}"/>
    <cellStyle name="Output 2 2 2 2 3 3" xfId="14122" xr:uid="{00000000-0005-0000-0000-00006F8C0000}"/>
    <cellStyle name="Output 2 2 2 2 3 4" xfId="18214" xr:uid="{00000000-0005-0000-0000-0000708C0000}"/>
    <cellStyle name="Output 2 2 2 2 3 5" xfId="22144" xr:uid="{00000000-0005-0000-0000-0000718C0000}"/>
    <cellStyle name="Output 2 2 2 2 3 6" xfId="26170" xr:uid="{00000000-0005-0000-0000-0000728C0000}"/>
    <cellStyle name="Output 2 2 2 2 3 7" xfId="30159" xr:uid="{00000000-0005-0000-0000-0000738C0000}"/>
    <cellStyle name="Output 2 2 2 2 3 8" xfId="33990" xr:uid="{00000000-0005-0000-0000-0000748C0000}"/>
    <cellStyle name="Output 2 2 2 2 3 9" xfId="37881" xr:uid="{00000000-0005-0000-0000-0000758C0000}"/>
    <cellStyle name="Output 2 2 2 2 4" xfId="6396" xr:uid="{00000000-0005-0000-0000-0000768C0000}"/>
    <cellStyle name="Output 2 2 2 2 4 10" xfId="43374" xr:uid="{00000000-0005-0000-0000-0000778C0000}"/>
    <cellStyle name="Output 2 2 2 2 4 2" xfId="11925" xr:uid="{00000000-0005-0000-0000-0000788C0000}"/>
    <cellStyle name="Output 2 2 2 2 4 3" xfId="15829" xr:uid="{00000000-0005-0000-0000-0000798C0000}"/>
    <cellStyle name="Output 2 2 2 2 4 4" xfId="19923" xr:uid="{00000000-0005-0000-0000-00007A8C0000}"/>
    <cellStyle name="Output 2 2 2 2 4 5" xfId="23850" xr:uid="{00000000-0005-0000-0000-00007B8C0000}"/>
    <cellStyle name="Output 2 2 2 2 4 6" xfId="27877" xr:uid="{00000000-0005-0000-0000-00007C8C0000}"/>
    <cellStyle name="Output 2 2 2 2 4 7" xfId="31862" xr:uid="{00000000-0005-0000-0000-00007D8C0000}"/>
    <cellStyle name="Output 2 2 2 2 4 8" xfId="35695" xr:uid="{00000000-0005-0000-0000-00007E8C0000}"/>
    <cellStyle name="Output 2 2 2 2 4 9" xfId="39584" xr:uid="{00000000-0005-0000-0000-00007F8C0000}"/>
    <cellStyle name="Output 2 2 2 2 5" xfId="8549" xr:uid="{00000000-0005-0000-0000-0000808C0000}"/>
    <cellStyle name="Output 2 2 2 2 6" xfId="12465" xr:uid="{00000000-0005-0000-0000-0000818C0000}"/>
    <cellStyle name="Output 2 2 2 2 7" xfId="16558" xr:uid="{00000000-0005-0000-0000-0000828C0000}"/>
    <cellStyle name="Output 2 2 2 2 8" xfId="20501" xr:uid="{00000000-0005-0000-0000-0000838C0000}"/>
    <cellStyle name="Output 2 2 2 2 9" xfId="24519" xr:uid="{00000000-0005-0000-0000-0000848C0000}"/>
    <cellStyle name="Output 2 2 2 3" xfId="3959" xr:uid="{00000000-0005-0000-0000-0000858C0000}"/>
    <cellStyle name="Output 2 2 2 3 10" xfId="40943" xr:uid="{00000000-0005-0000-0000-0000868C0000}"/>
    <cellStyle name="Output 2 2 2 3 2" xfId="9487" xr:uid="{00000000-0005-0000-0000-0000878C0000}"/>
    <cellStyle name="Output 2 2 2 3 3" xfId="13394" xr:uid="{00000000-0005-0000-0000-0000888C0000}"/>
    <cellStyle name="Output 2 2 2 3 4" xfId="17486" xr:uid="{00000000-0005-0000-0000-0000898C0000}"/>
    <cellStyle name="Output 2 2 2 3 5" xfId="21416" xr:uid="{00000000-0005-0000-0000-00008A8C0000}"/>
    <cellStyle name="Output 2 2 2 3 6" xfId="25442" xr:uid="{00000000-0005-0000-0000-00008B8C0000}"/>
    <cellStyle name="Output 2 2 2 3 7" xfId="29431" xr:uid="{00000000-0005-0000-0000-00008C8C0000}"/>
    <cellStyle name="Output 2 2 2 3 8" xfId="33262" xr:uid="{00000000-0005-0000-0000-00008D8C0000}"/>
    <cellStyle name="Output 2 2 2 3 9" xfId="37153" xr:uid="{00000000-0005-0000-0000-00008E8C0000}"/>
    <cellStyle name="Output 2 2 2 4" xfId="4057" xr:uid="{00000000-0005-0000-0000-00008F8C0000}"/>
    <cellStyle name="Output 2 2 2 4 10" xfId="41041" xr:uid="{00000000-0005-0000-0000-0000908C0000}"/>
    <cellStyle name="Output 2 2 2 4 2" xfId="9585" xr:uid="{00000000-0005-0000-0000-0000918C0000}"/>
    <cellStyle name="Output 2 2 2 4 3" xfId="13492" xr:uid="{00000000-0005-0000-0000-0000928C0000}"/>
    <cellStyle name="Output 2 2 2 4 4" xfId="17584" xr:uid="{00000000-0005-0000-0000-0000938C0000}"/>
    <cellStyle name="Output 2 2 2 4 5" xfId="21514" xr:uid="{00000000-0005-0000-0000-0000948C0000}"/>
    <cellStyle name="Output 2 2 2 4 6" xfId="25540" xr:uid="{00000000-0005-0000-0000-0000958C0000}"/>
    <cellStyle name="Output 2 2 2 4 7" xfId="29529" xr:uid="{00000000-0005-0000-0000-0000968C0000}"/>
    <cellStyle name="Output 2 2 2 4 8" xfId="33360" xr:uid="{00000000-0005-0000-0000-0000978C0000}"/>
    <cellStyle name="Output 2 2 2 4 9" xfId="37251" xr:uid="{00000000-0005-0000-0000-0000988C0000}"/>
    <cellStyle name="Output 2 2 2 5" xfId="3464" xr:uid="{00000000-0005-0000-0000-0000998C0000}"/>
    <cellStyle name="Output 2 2 2 5 10" xfId="40493" xr:uid="{00000000-0005-0000-0000-00009A8C0000}"/>
    <cellStyle name="Output 2 2 2 5 2" xfId="8999" xr:uid="{00000000-0005-0000-0000-00009B8C0000}"/>
    <cellStyle name="Output 2 2 2 5 3" xfId="12915" xr:uid="{00000000-0005-0000-0000-00009C8C0000}"/>
    <cellStyle name="Output 2 2 2 5 4" xfId="17008" xr:uid="{00000000-0005-0000-0000-00009D8C0000}"/>
    <cellStyle name="Output 2 2 2 5 5" xfId="20951" xr:uid="{00000000-0005-0000-0000-00009E8C0000}"/>
    <cellStyle name="Output 2 2 2 5 6" xfId="24969" xr:uid="{00000000-0005-0000-0000-00009F8C0000}"/>
    <cellStyle name="Output 2 2 2 5 7" xfId="28973" xr:uid="{00000000-0005-0000-0000-0000A08C0000}"/>
    <cellStyle name="Output 2 2 2 5 8" xfId="32796" xr:uid="{00000000-0005-0000-0000-0000A18C0000}"/>
    <cellStyle name="Output 2 2 2 5 9" xfId="36703" xr:uid="{00000000-0005-0000-0000-0000A28C0000}"/>
    <cellStyle name="Output 2 2 2 6" xfId="5942" xr:uid="{00000000-0005-0000-0000-0000A38C0000}"/>
    <cellStyle name="Output 2 2 2 6 10" xfId="42924" xr:uid="{00000000-0005-0000-0000-0000A48C0000}"/>
    <cellStyle name="Output 2 2 2 6 2" xfId="11470" xr:uid="{00000000-0005-0000-0000-0000A58C0000}"/>
    <cellStyle name="Output 2 2 2 6 3" xfId="15375" xr:uid="{00000000-0005-0000-0000-0000A68C0000}"/>
    <cellStyle name="Output 2 2 2 6 4" xfId="19469" xr:uid="{00000000-0005-0000-0000-0000A78C0000}"/>
    <cellStyle name="Output 2 2 2 6 5" xfId="23397" xr:uid="{00000000-0005-0000-0000-0000A88C0000}"/>
    <cellStyle name="Output 2 2 2 6 6" xfId="27423" xr:uid="{00000000-0005-0000-0000-0000A98C0000}"/>
    <cellStyle name="Output 2 2 2 6 7" xfId="31412" xr:uid="{00000000-0005-0000-0000-0000AA8C0000}"/>
    <cellStyle name="Output 2 2 2 6 8" xfId="35243" xr:uid="{00000000-0005-0000-0000-0000AB8C0000}"/>
    <cellStyle name="Output 2 2 2 6 9" xfId="39134" xr:uid="{00000000-0005-0000-0000-0000AC8C0000}"/>
    <cellStyle name="Output 2 2 2 7" xfId="7504" xr:uid="{00000000-0005-0000-0000-0000AD8C0000}"/>
    <cellStyle name="Output 2 2 2 8" xfId="12989" xr:uid="{00000000-0005-0000-0000-0000AE8C0000}"/>
    <cellStyle name="Output 2 2 2 9" xfId="6852" xr:uid="{00000000-0005-0000-0000-0000AF8C0000}"/>
    <cellStyle name="Output 2 2 3" xfId="3013" xr:uid="{00000000-0005-0000-0000-0000B08C0000}"/>
    <cellStyle name="Output 2 2 3 10" xfId="28522" xr:uid="{00000000-0005-0000-0000-0000B18C0000}"/>
    <cellStyle name="Output 2 2 3 11" xfId="32345" xr:uid="{00000000-0005-0000-0000-0000B28C0000}"/>
    <cellStyle name="Output 2 2 3 12" xfId="36252" xr:uid="{00000000-0005-0000-0000-0000B38C0000}"/>
    <cellStyle name="Output 2 2 3 13" xfId="40042" xr:uid="{00000000-0005-0000-0000-0000B48C0000}"/>
    <cellStyle name="Output 2 2 3 2" xfId="5314" xr:uid="{00000000-0005-0000-0000-0000B58C0000}"/>
    <cellStyle name="Output 2 2 3 2 10" xfId="42298" xr:uid="{00000000-0005-0000-0000-0000B68C0000}"/>
    <cellStyle name="Output 2 2 3 2 2" xfId="10842" xr:uid="{00000000-0005-0000-0000-0000B78C0000}"/>
    <cellStyle name="Output 2 2 3 2 3" xfId="14749" xr:uid="{00000000-0005-0000-0000-0000B88C0000}"/>
    <cellStyle name="Output 2 2 3 2 4" xfId="18841" xr:uid="{00000000-0005-0000-0000-0000B98C0000}"/>
    <cellStyle name="Output 2 2 3 2 5" xfId="22771" xr:uid="{00000000-0005-0000-0000-0000BA8C0000}"/>
    <cellStyle name="Output 2 2 3 2 6" xfId="26797" xr:uid="{00000000-0005-0000-0000-0000BB8C0000}"/>
    <cellStyle name="Output 2 2 3 2 7" xfId="30786" xr:uid="{00000000-0005-0000-0000-0000BC8C0000}"/>
    <cellStyle name="Output 2 2 3 2 8" xfId="34617" xr:uid="{00000000-0005-0000-0000-0000BD8C0000}"/>
    <cellStyle name="Output 2 2 3 2 9" xfId="38508" xr:uid="{00000000-0005-0000-0000-0000BE8C0000}"/>
    <cellStyle name="Output 2 2 3 3" xfId="4686" xr:uid="{00000000-0005-0000-0000-0000BF8C0000}"/>
    <cellStyle name="Output 2 2 3 3 10" xfId="41670" xr:uid="{00000000-0005-0000-0000-0000C08C0000}"/>
    <cellStyle name="Output 2 2 3 3 2" xfId="10214" xr:uid="{00000000-0005-0000-0000-0000C18C0000}"/>
    <cellStyle name="Output 2 2 3 3 3" xfId="14121" xr:uid="{00000000-0005-0000-0000-0000C28C0000}"/>
    <cellStyle name="Output 2 2 3 3 4" xfId="18213" xr:uid="{00000000-0005-0000-0000-0000C38C0000}"/>
    <cellStyle name="Output 2 2 3 3 5" xfId="22143" xr:uid="{00000000-0005-0000-0000-0000C48C0000}"/>
    <cellStyle name="Output 2 2 3 3 6" xfId="26169" xr:uid="{00000000-0005-0000-0000-0000C58C0000}"/>
    <cellStyle name="Output 2 2 3 3 7" xfId="30158" xr:uid="{00000000-0005-0000-0000-0000C68C0000}"/>
    <cellStyle name="Output 2 2 3 3 8" xfId="33989" xr:uid="{00000000-0005-0000-0000-0000C78C0000}"/>
    <cellStyle name="Output 2 2 3 3 9" xfId="37880" xr:uid="{00000000-0005-0000-0000-0000C88C0000}"/>
    <cellStyle name="Output 2 2 3 4" xfId="6395" xr:uid="{00000000-0005-0000-0000-0000C98C0000}"/>
    <cellStyle name="Output 2 2 3 4 10" xfId="43373" xr:uid="{00000000-0005-0000-0000-0000CA8C0000}"/>
    <cellStyle name="Output 2 2 3 4 2" xfId="11924" xr:uid="{00000000-0005-0000-0000-0000CB8C0000}"/>
    <cellStyle name="Output 2 2 3 4 3" xfId="15828" xr:uid="{00000000-0005-0000-0000-0000CC8C0000}"/>
    <cellStyle name="Output 2 2 3 4 4" xfId="19922" xr:uid="{00000000-0005-0000-0000-0000CD8C0000}"/>
    <cellStyle name="Output 2 2 3 4 5" xfId="23849" xr:uid="{00000000-0005-0000-0000-0000CE8C0000}"/>
    <cellStyle name="Output 2 2 3 4 6" xfId="27876" xr:uid="{00000000-0005-0000-0000-0000CF8C0000}"/>
    <cellStyle name="Output 2 2 3 4 7" xfId="31861" xr:uid="{00000000-0005-0000-0000-0000D08C0000}"/>
    <cellStyle name="Output 2 2 3 4 8" xfId="35694" xr:uid="{00000000-0005-0000-0000-0000D18C0000}"/>
    <cellStyle name="Output 2 2 3 4 9" xfId="39583" xr:uid="{00000000-0005-0000-0000-0000D28C0000}"/>
    <cellStyle name="Output 2 2 3 5" xfId="8548" xr:uid="{00000000-0005-0000-0000-0000D38C0000}"/>
    <cellStyle name="Output 2 2 3 6" xfId="12464" xr:uid="{00000000-0005-0000-0000-0000D48C0000}"/>
    <cellStyle name="Output 2 2 3 7" xfId="16557" xr:uid="{00000000-0005-0000-0000-0000D58C0000}"/>
    <cellStyle name="Output 2 2 3 8" xfId="20500" xr:uid="{00000000-0005-0000-0000-0000D68C0000}"/>
    <cellStyle name="Output 2 2 3 9" xfId="24518" xr:uid="{00000000-0005-0000-0000-0000D78C0000}"/>
    <cellStyle name="Output 2 2 4" xfId="3958" xr:uid="{00000000-0005-0000-0000-0000D88C0000}"/>
    <cellStyle name="Output 2 2 4 10" xfId="40942" xr:uid="{00000000-0005-0000-0000-0000D98C0000}"/>
    <cellStyle name="Output 2 2 4 2" xfId="9486" xr:uid="{00000000-0005-0000-0000-0000DA8C0000}"/>
    <cellStyle name="Output 2 2 4 3" xfId="13393" xr:uid="{00000000-0005-0000-0000-0000DB8C0000}"/>
    <cellStyle name="Output 2 2 4 4" xfId="17485" xr:uid="{00000000-0005-0000-0000-0000DC8C0000}"/>
    <cellStyle name="Output 2 2 4 5" xfId="21415" xr:uid="{00000000-0005-0000-0000-0000DD8C0000}"/>
    <cellStyle name="Output 2 2 4 6" xfId="25441" xr:uid="{00000000-0005-0000-0000-0000DE8C0000}"/>
    <cellStyle name="Output 2 2 4 7" xfId="29430" xr:uid="{00000000-0005-0000-0000-0000DF8C0000}"/>
    <cellStyle name="Output 2 2 4 8" xfId="33261" xr:uid="{00000000-0005-0000-0000-0000E08C0000}"/>
    <cellStyle name="Output 2 2 4 9" xfId="37152" xr:uid="{00000000-0005-0000-0000-0000E18C0000}"/>
    <cellStyle name="Output 2 2 5" xfId="4058" xr:uid="{00000000-0005-0000-0000-0000E28C0000}"/>
    <cellStyle name="Output 2 2 5 10" xfId="41042" xr:uid="{00000000-0005-0000-0000-0000E38C0000}"/>
    <cellStyle name="Output 2 2 5 2" xfId="9586" xr:uid="{00000000-0005-0000-0000-0000E48C0000}"/>
    <cellStyle name="Output 2 2 5 3" xfId="13493" xr:uid="{00000000-0005-0000-0000-0000E58C0000}"/>
    <cellStyle name="Output 2 2 5 4" xfId="17585" xr:uid="{00000000-0005-0000-0000-0000E68C0000}"/>
    <cellStyle name="Output 2 2 5 5" xfId="21515" xr:uid="{00000000-0005-0000-0000-0000E78C0000}"/>
    <cellStyle name="Output 2 2 5 6" xfId="25541" xr:uid="{00000000-0005-0000-0000-0000E88C0000}"/>
    <cellStyle name="Output 2 2 5 7" xfId="29530" xr:uid="{00000000-0005-0000-0000-0000E98C0000}"/>
    <cellStyle name="Output 2 2 5 8" xfId="33361" xr:uid="{00000000-0005-0000-0000-0000EA8C0000}"/>
    <cellStyle name="Output 2 2 5 9" xfId="37252" xr:uid="{00000000-0005-0000-0000-0000EB8C0000}"/>
    <cellStyle name="Output 2 2 6" xfId="3463" xr:uid="{00000000-0005-0000-0000-0000EC8C0000}"/>
    <cellStyle name="Output 2 2 6 10" xfId="40492" xr:uid="{00000000-0005-0000-0000-0000ED8C0000}"/>
    <cellStyle name="Output 2 2 6 2" xfId="8998" xr:uid="{00000000-0005-0000-0000-0000EE8C0000}"/>
    <cellStyle name="Output 2 2 6 3" xfId="12914" xr:uid="{00000000-0005-0000-0000-0000EF8C0000}"/>
    <cellStyle name="Output 2 2 6 4" xfId="17007" xr:uid="{00000000-0005-0000-0000-0000F08C0000}"/>
    <cellStyle name="Output 2 2 6 5" xfId="20950" xr:uid="{00000000-0005-0000-0000-0000F18C0000}"/>
    <cellStyle name="Output 2 2 6 6" xfId="24968" xr:uid="{00000000-0005-0000-0000-0000F28C0000}"/>
    <cellStyle name="Output 2 2 6 7" xfId="28972" xr:uid="{00000000-0005-0000-0000-0000F38C0000}"/>
    <cellStyle name="Output 2 2 6 8" xfId="32795" xr:uid="{00000000-0005-0000-0000-0000F48C0000}"/>
    <cellStyle name="Output 2 2 6 9" xfId="36702" xr:uid="{00000000-0005-0000-0000-0000F58C0000}"/>
    <cellStyle name="Output 2 2 7" xfId="5941" xr:uid="{00000000-0005-0000-0000-0000F68C0000}"/>
    <cellStyle name="Output 2 2 7 10" xfId="42923" xr:uid="{00000000-0005-0000-0000-0000F78C0000}"/>
    <cellStyle name="Output 2 2 7 2" xfId="11469" xr:uid="{00000000-0005-0000-0000-0000F88C0000}"/>
    <cellStyle name="Output 2 2 7 3" xfId="15374" xr:uid="{00000000-0005-0000-0000-0000F98C0000}"/>
    <cellStyle name="Output 2 2 7 4" xfId="19468" xr:uid="{00000000-0005-0000-0000-0000FA8C0000}"/>
    <cellStyle name="Output 2 2 7 5" xfId="23396" xr:uid="{00000000-0005-0000-0000-0000FB8C0000}"/>
    <cellStyle name="Output 2 2 7 6" xfId="27422" xr:uid="{00000000-0005-0000-0000-0000FC8C0000}"/>
    <cellStyle name="Output 2 2 7 7" xfId="31411" xr:uid="{00000000-0005-0000-0000-0000FD8C0000}"/>
    <cellStyle name="Output 2 2 7 8" xfId="35242" xr:uid="{00000000-0005-0000-0000-0000FE8C0000}"/>
    <cellStyle name="Output 2 2 7 9" xfId="39133" xr:uid="{00000000-0005-0000-0000-0000FF8C0000}"/>
    <cellStyle name="Output 2 2 8" xfId="7505" xr:uid="{00000000-0005-0000-0000-0000008D0000}"/>
    <cellStyle name="Output 2 2 9" xfId="12996" xr:uid="{00000000-0005-0000-0000-0000018D0000}"/>
    <cellStyle name="Output 2 3" xfId="773" xr:uid="{00000000-0005-0000-0000-0000028D0000}"/>
    <cellStyle name="Output 2 3 10" xfId="6853" xr:uid="{00000000-0005-0000-0000-0000038D0000}"/>
    <cellStyle name="Output 2 3 11" xfId="7185" xr:uid="{00000000-0005-0000-0000-0000048D0000}"/>
    <cellStyle name="Output 2 3 2" xfId="774" xr:uid="{00000000-0005-0000-0000-0000058D0000}"/>
    <cellStyle name="Output 2 3 2 10" xfId="25045" xr:uid="{00000000-0005-0000-0000-0000068D0000}"/>
    <cellStyle name="Output 2 3 2 2" xfId="3016" xr:uid="{00000000-0005-0000-0000-0000078D0000}"/>
    <cellStyle name="Output 2 3 2 2 10" xfId="28525" xr:uid="{00000000-0005-0000-0000-0000088D0000}"/>
    <cellStyle name="Output 2 3 2 2 11" xfId="32348" xr:uid="{00000000-0005-0000-0000-0000098D0000}"/>
    <cellStyle name="Output 2 3 2 2 12" xfId="36255" xr:uid="{00000000-0005-0000-0000-00000A8D0000}"/>
    <cellStyle name="Output 2 3 2 2 13" xfId="40045" xr:uid="{00000000-0005-0000-0000-00000B8D0000}"/>
    <cellStyle name="Output 2 3 2 2 2" xfId="5317" xr:uid="{00000000-0005-0000-0000-00000C8D0000}"/>
    <cellStyle name="Output 2 3 2 2 2 10" xfId="42301" xr:uid="{00000000-0005-0000-0000-00000D8D0000}"/>
    <cellStyle name="Output 2 3 2 2 2 2" xfId="10845" xr:uid="{00000000-0005-0000-0000-00000E8D0000}"/>
    <cellStyle name="Output 2 3 2 2 2 3" xfId="14752" xr:uid="{00000000-0005-0000-0000-00000F8D0000}"/>
    <cellStyle name="Output 2 3 2 2 2 4" xfId="18844" xr:uid="{00000000-0005-0000-0000-0000108D0000}"/>
    <cellStyle name="Output 2 3 2 2 2 5" xfId="22774" xr:uid="{00000000-0005-0000-0000-0000118D0000}"/>
    <cellStyle name="Output 2 3 2 2 2 6" xfId="26800" xr:uid="{00000000-0005-0000-0000-0000128D0000}"/>
    <cellStyle name="Output 2 3 2 2 2 7" xfId="30789" xr:uid="{00000000-0005-0000-0000-0000138D0000}"/>
    <cellStyle name="Output 2 3 2 2 2 8" xfId="34620" xr:uid="{00000000-0005-0000-0000-0000148D0000}"/>
    <cellStyle name="Output 2 3 2 2 2 9" xfId="38511" xr:uid="{00000000-0005-0000-0000-0000158D0000}"/>
    <cellStyle name="Output 2 3 2 2 3" xfId="4689" xr:uid="{00000000-0005-0000-0000-0000168D0000}"/>
    <cellStyle name="Output 2 3 2 2 3 10" xfId="41673" xr:uid="{00000000-0005-0000-0000-0000178D0000}"/>
    <cellStyle name="Output 2 3 2 2 3 2" xfId="10217" xr:uid="{00000000-0005-0000-0000-0000188D0000}"/>
    <cellStyle name="Output 2 3 2 2 3 3" xfId="14124" xr:uid="{00000000-0005-0000-0000-0000198D0000}"/>
    <cellStyle name="Output 2 3 2 2 3 4" xfId="18216" xr:uid="{00000000-0005-0000-0000-00001A8D0000}"/>
    <cellStyle name="Output 2 3 2 2 3 5" xfId="22146" xr:uid="{00000000-0005-0000-0000-00001B8D0000}"/>
    <cellStyle name="Output 2 3 2 2 3 6" xfId="26172" xr:uid="{00000000-0005-0000-0000-00001C8D0000}"/>
    <cellStyle name="Output 2 3 2 2 3 7" xfId="30161" xr:uid="{00000000-0005-0000-0000-00001D8D0000}"/>
    <cellStyle name="Output 2 3 2 2 3 8" xfId="33992" xr:uid="{00000000-0005-0000-0000-00001E8D0000}"/>
    <cellStyle name="Output 2 3 2 2 3 9" xfId="37883" xr:uid="{00000000-0005-0000-0000-00001F8D0000}"/>
    <cellStyle name="Output 2 3 2 2 4" xfId="6398" xr:uid="{00000000-0005-0000-0000-0000208D0000}"/>
    <cellStyle name="Output 2 3 2 2 4 10" xfId="43376" xr:uid="{00000000-0005-0000-0000-0000218D0000}"/>
    <cellStyle name="Output 2 3 2 2 4 2" xfId="11927" xr:uid="{00000000-0005-0000-0000-0000228D0000}"/>
    <cellStyle name="Output 2 3 2 2 4 3" xfId="15831" xr:uid="{00000000-0005-0000-0000-0000238D0000}"/>
    <cellStyle name="Output 2 3 2 2 4 4" xfId="19925" xr:uid="{00000000-0005-0000-0000-0000248D0000}"/>
    <cellStyle name="Output 2 3 2 2 4 5" xfId="23852" xr:uid="{00000000-0005-0000-0000-0000258D0000}"/>
    <cellStyle name="Output 2 3 2 2 4 6" xfId="27879" xr:uid="{00000000-0005-0000-0000-0000268D0000}"/>
    <cellStyle name="Output 2 3 2 2 4 7" xfId="31864" xr:uid="{00000000-0005-0000-0000-0000278D0000}"/>
    <cellStyle name="Output 2 3 2 2 4 8" xfId="35697" xr:uid="{00000000-0005-0000-0000-0000288D0000}"/>
    <cellStyle name="Output 2 3 2 2 4 9" xfId="39586" xr:uid="{00000000-0005-0000-0000-0000298D0000}"/>
    <cellStyle name="Output 2 3 2 2 5" xfId="8551" xr:uid="{00000000-0005-0000-0000-00002A8D0000}"/>
    <cellStyle name="Output 2 3 2 2 6" xfId="12467" xr:uid="{00000000-0005-0000-0000-00002B8D0000}"/>
    <cellStyle name="Output 2 3 2 2 7" xfId="16560" xr:uid="{00000000-0005-0000-0000-00002C8D0000}"/>
    <cellStyle name="Output 2 3 2 2 8" xfId="20503" xr:uid="{00000000-0005-0000-0000-00002D8D0000}"/>
    <cellStyle name="Output 2 3 2 2 9" xfId="24521" xr:uid="{00000000-0005-0000-0000-00002E8D0000}"/>
    <cellStyle name="Output 2 3 2 3" xfId="3961" xr:uid="{00000000-0005-0000-0000-00002F8D0000}"/>
    <cellStyle name="Output 2 3 2 3 10" xfId="40945" xr:uid="{00000000-0005-0000-0000-0000308D0000}"/>
    <cellStyle name="Output 2 3 2 3 2" xfId="9489" xr:uid="{00000000-0005-0000-0000-0000318D0000}"/>
    <cellStyle name="Output 2 3 2 3 3" xfId="13396" xr:uid="{00000000-0005-0000-0000-0000328D0000}"/>
    <cellStyle name="Output 2 3 2 3 4" xfId="17488" xr:uid="{00000000-0005-0000-0000-0000338D0000}"/>
    <cellStyle name="Output 2 3 2 3 5" xfId="21418" xr:uid="{00000000-0005-0000-0000-0000348D0000}"/>
    <cellStyle name="Output 2 3 2 3 6" xfId="25444" xr:uid="{00000000-0005-0000-0000-0000358D0000}"/>
    <cellStyle name="Output 2 3 2 3 7" xfId="29433" xr:uid="{00000000-0005-0000-0000-0000368D0000}"/>
    <cellStyle name="Output 2 3 2 3 8" xfId="33264" xr:uid="{00000000-0005-0000-0000-0000378D0000}"/>
    <cellStyle name="Output 2 3 2 3 9" xfId="37155" xr:uid="{00000000-0005-0000-0000-0000388D0000}"/>
    <cellStyle name="Output 2 3 2 4" xfId="4055" xr:uid="{00000000-0005-0000-0000-0000398D0000}"/>
    <cellStyle name="Output 2 3 2 4 10" xfId="41039" xr:uid="{00000000-0005-0000-0000-00003A8D0000}"/>
    <cellStyle name="Output 2 3 2 4 2" xfId="9583" xr:uid="{00000000-0005-0000-0000-00003B8D0000}"/>
    <cellStyle name="Output 2 3 2 4 3" xfId="13490" xr:uid="{00000000-0005-0000-0000-00003C8D0000}"/>
    <cellStyle name="Output 2 3 2 4 4" xfId="17582" xr:uid="{00000000-0005-0000-0000-00003D8D0000}"/>
    <cellStyle name="Output 2 3 2 4 5" xfId="21512" xr:uid="{00000000-0005-0000-0000-00003E8D0000}"/>
    <cellStyle name="Output 2 3 2 4 6" xfId="25538" xr:uid="{00000000-0005-0000-0000-00003F8D0000}"/>
    <cellStyle name="Output 2 3 2 4 7" xfId="29527" xr:uid="{00000000-0005-0000-0000-0000408D0000}"/>
    <cellStyle name="Output 2 3 2 4 8" xfId="33358" xr:uid="{00000000-0005-0000-0000-0000418D0000}"/>
    <cellStyle name="Output 2 3 2 4 9" xfId="37249" xr:uid="{00000000-0005-0000-0000-0000428D0000}"/>
    <cellStyle name="Output 2 3 2 5" xfId="3466" xr:uid="{00000000-0005-0000-0000-0000438D0000}"/>
    <cellStyle name="Output 2 3 2 5 10" xfId="40495" xr:uid="{00000000-0005-0000-0000-0000448D0000}"/>
    <cellStyle name="Output 2 3 2 5 2" xfId="9001" xr:uid="{00000000-0005-0000-0000-0000458D0000}"/>
    <cellStyle name="Output 2 3 2 5 3" xfId="12917" xr:uid="{00000000-0005-0000-0000-0000468D0000}"/>
    <cellStyle name="Output 2 3 2 5 4" xfId="17010" xr:uid="{00000000-0005-0000-0000-0000478D0000}"/>
    <cellStyle name="Output 2 3 2 5 5" xfId="20953" xr:uid="{00000000-0005-0000-0000-0000488D0000}"/>
    <cellStyle name="Output 2 3 2 5 6" xfId="24971" xr:uid="{00000000-0005-0000-0000-0000498D0000}"/>
    <cellStyle name="Output 2 3 2 5 7" xfId="28975" xr:uid="{00000000-0005-0000-0000-00004A8D0000}"/>
    <cellStyle name="Output 2 3 2 5 8" xfId="32798" xr:uid="{00000000-0005-0000-0000-00004B8D0000}"/>
    <cellStyle name="Output 2 3 2 5 9" xfId="36705" xr:uid="{00000000-0005-0000-0000-00004C8D0000}"/>
    <cellStyle name="Output 2 3 2 6" xfId="5944" xr:uid="{00000000-0005-0000-0000-00004D8D0000}"/>
    <cellStyle name="Output 2 3 2 6 10" xfId="42926" xr:uid="{00000000-0005-0000-0000-00004E8D0000}"/>
    <cellStyle name="Output 2 3 2 6 2" xfId="11472" xr:uid="{00000000-0005-0000-0000-00004F8D0000}"/>
    <cellStyle name="Output 2 3 2 6 3" xfId="15377" xr:uid="{00000000-0005-0000-0000-0000508D0000}"/>
    <cellStyle name="Output 2 3 2 6 4" xfId="19471" xr:uid="{00000000-0005-0000-0000-0000518D0000}"/>
    <cellStyle name="Output 2 3 2 6 5" xfId="23399" xr:uid="{00000000-0005-0000-0000-0000528D0000}"/>
    <cellStyle name="Output 2 3 2 6 6" xfId="27425" xr:uid="{00000000-0005-0000-0000-0000538D0000}"/>
    <cellStyle name="Output 2 3 2 6 7" xfId="31414" xr:uid="{00000000-0005-0000-0000-0000548D0000}"/>
    <cellStyle name="Output 2 3 2 6 8" xfId="35245" xr:uid="{00000000-0005-0000-0000-0000558D0000}"/>
    <cellStyle name="Output 2 3 2 6 9" xfId="39136" xr:uid="{00000000-0005-0000-0000-0000568D0000}"/>
    <cellStyle name="Output 2 3 2 7" xfId="7502" xr:uid="{00000000-0005-0000-0000-0000578D0000}"/>
    <cellStyle name="Output 2 3 2 8" xfId="12992" xr:uid="{00000000-0005-0000-0000-0000588D0000}"/>
    <cellStyle name="Output 2 3 2 9" xfId="6854" xr:uid="{00000000-0005-0000-0000-0000598D0000}"/>
    <cellStyle name="Output 2 3 3" xfId="3015" xr:uid="{00000000-0005-0000-0000-00005A8D0000}"/>
    <cellStyle name="Output 2 3 3 10" xfId="28524" xr:uid="{00000000-0005-0000-0000-00005B8D0000}"/>
    <cellStyle name="Output 2 3 3 11" xfId="32347" xr:uid="{00000000-0005-0000-0000-00005C8D0000}"/>
    <cellStyle name="Output 2 3 3 12" xfId="36254" xr:uid="{00000000-0005-0000-0000-00005D8D0000}"/>
    <cellStyle name="Output 2 3 3 13" xfId="40044" xr:uid="{00000000-0005-0000-0000-00005E8D0000}"/>
    <cellStyle name="Output 2 3 3 2" xfId="5316" xr:uid="{00000000-0005-0000-0000-00005F8D0000}"/>
    <cellStyle name="Output 2 3 3 2 10" xfId="42300" xr:uid="{00000000-0005-0000-0000-0000608D0000}"/>
    <cellStyle name="Output 2 3 3 2 2" xfId="10844" xr:uid="{00000000-0005-0000-0000-0000618D0000}"/>
    <cellStyle name="Output 2 3 3 2 3" xfId="14751" xr:uid="{00000000-0005-0000-0000-0000628D0000}"/>
    <cellStyle name="Output 2 3 3 2 4" xfId="18843" xr:uid="{00000000-0005-0000-0000-0000638D0000}"/>
    <cellStyle name="Output 2 3 3 2 5" xfId="22773" xr:uid="{00000000-0005-0000-0000-0000648D0000}"/>
    <cellStyle name="Output 2 3 3 2 6" xfId="26799" xr:uid="{00000000-0005-0000-0000-0000658D0000}"/>
    <cellStyle name="Output 2 3 3 2 7" xfId="30788" xr:uid="{00000000-0005-0000-0000-0000668D0000}"/>
    <cellStyle name="Output 2 3 3 2 8" xfId="34619" xr:uid="{00000000-0005-0000-0000-0000678D0000}"/>
    <cellStyle name="Output 2 3 3 2 9" xfId="38510" xr:uid="{00000000-0005-0000-0000-0000688D0000}"/>
    <cellStyle name="Output 2 3 3 3" xfId="4688" xr:uid="{00000000-0005-0000-0000-0000698D0000}"/>
    <cellStyle name="Output 2 3 3 3 10" xfId="41672" xr:uid="{00000000-0005-0000-0000-00006A8D0000}"/>
    <cellStyle name="Output 2 3 3 3 2" xfId="10216" xr:uid="{00000000-0005-0000-0000-00006B8D0000}"/>
    <cellStyle name="Output 2 3 3 3 3" xfId="14123" xr:uid="{00000000-0005-0000-0000-00006C8D0000}"/>
    <cellStyle name="Output 2 3 3 3 4" xfId="18215" xr:uid="{00000000-0005-0000-0000-00006D8D0000}"/>
    <cellStyle name="Output 2 3 3 3 5" xfId="22145" xr:uid="{00000000-0005-0000-0000-00006E8D0000}"/>
    <cellStyle name="Output 2 3 3 3 6" xfId="26171" xr:uid="{00000000-0005-0000-0000-00006F8D0000}"/>
    <cellStyle name="Output 2 3 3 3 7" xfId="30160" xr:uid="{00000000-0005-0000-0000-0000708D0000}"/>
    <cellStyle name="Output 2 3 3 3 8" xfId="33991" xr:uid="{00000000-0005-0000-0000-0000718D0000}"/>
    <cellStyle name="Output 2 3 3 3 9" xfId="37882" xr:uid="{00000000-0005-0000-0000-0000728D0000}"/>
    <cellStyle name="Output 2 3 3 4" xfId="6397" xr:uid="{00000000-0005-0000-0000-0000738D0000}"/>
    <cellStyle name="Output 2 3 3 4 10" xfId="43375" xr:uid="{00000000-0005-0000-0000-0000748D0000}"/>
    <cellStyle name="Output 2 3 3 4 2" xfId="11926" xr:uid="{00000000-0005-0000-0000-0000758D0000}"/>
    <cellStyle name="Output 2 3 3 4 3" xfId="15830" xr:uid="{00000000-0005-0000-0000-0000768D0000}"/>
    <cellStyle name="Output 2 3 3 4 4" xfId="19924" xr:uid="{00000000-0005-0000-0000-0000778D0000}"/>
    <cellStyle name="Output 2 3 3 4 5" xfId="23851" xr:uid="{00000000-0005-0000-0000-0000788D0000}"/>
    <cellStyle name="Output 2 3 3 4 6" xfId="27878" xr:uid="{00000000-0005-0000-0000-0000798D0000}"/>
    <cellStyle name="Output 2 3 3 4 7" xfId="31863" xr:uid="{00000000-0005-0000-0000-00007A8D0000}"/>
    <cellStyle name="Output 2 3 3 4 8" xfId="35696" xr:uid="{00000000-0005-0000-0000-00007B8D0000}"/>
    <cellStyle name="Output 2 3 3 4 9" xfId="39585" xr:uid="{00000000-0005-0000-0000-00007C8D0000}"/>
    <cellStyle name="Output 2 3 3 5" xfId="8550" xr:uid="{00000000-0005-0000-0000-00007D8D0000}"/>
    <cellStyle name="Output 2 3 3 6" xfId="12466" xr:uid="{00000000-0005-0000-0000-00007E8D0000}"/>
    <cellStyle name="Output 2 3 3 7" xfId="16559" xr:uid="{00000000-0005-0000-0000-00007F8D0000}"/>
    <cellStyle name="Output 2 3 3 8" xfId="20502" xr:uid="{00000000-0005-0000-0000-0000808D0000}"/>
    <cellStyle name="Output 2 3 3 9" xfId="24520" xr:uid="{00000000-0005-0000-0000-0000818D0000}"/>
    <cellStyle name="Output 2 3 4" xfId="3960" xr:uid="{00000000-0005-0000-0000-0000828D0000}"/>
    <cellStyle name="Output 2 3 4 10" xfId="40944" xr:uid="{00000000-0005-0000-0000-0000838D0000}"/>
    <cellStyle name="Output 2 3 4 2" xfId="9488" xr:uid="{00000000-0005-0000-0000-0000848D0000}"/>
    <cellStyle name="Output 2 3 4 3" xfId="13395" xr:uid="{00000000-0005-0000-0000-0000858D0000}"/>
    <cellStyle name="Output 2 3 4 4" xfId="17487" xr:uid="{00000000-0005-0000-0000-0000868D0000}"/>
    <cellStyle name="Output 2 3 4 5" xfId="21417" xr:uid="{00000000-0005-0000-0000-0000878D0000}"/>
    <cellStyle name="Output 2 3 4 6" xfId="25443" xr:uid="{00000000-0005-0000-0000-0000888D0000}"/>
    <cellStyle name="Output 2 3 4 7" xfId="29432" xr:uid="{00000000-0005-0000-0000-0000898D0000}"/>
    <cellStyle name="Output 2 3 4 8" xfId="33263" xr:uid="{00000000-0005-0000-0000-00008A8D0000}"/>
    <cellStyle name="Output 2 3 4 9" xfId="37154" xr:uid="{00000000-0005-0000-0000-00008B8D0000}"/>
    <cellStyle name="Output 2 3 5" xfId="4056" xr:uid="{00000000-0005-0000-0000-00008C8D0000}"/>
    <cellStyle name="Output 2 3 5 10" xfId="41040" xr:uid="{00000000-0005-0000-0000-00008D8D0000}"/>
    <cellStyle name="Output 2 3 5 2" xfId="9584" xr:uid="{00000000-0005-0000-0000-00008E8D0000}"/>
    <cellStyle name="Output 2 3 5 3" xfId="13491" xr:uid="{00000000-0005-0000-0000-00008F8D0000}"/>
    <cellStyle name="Output 2 3 5 4" xfId="17583" xr:uid="{00000000-0005-0000-0000-0000908D0000}"/>
    <cellStyle name="Output 2 3 5 5" xfId="21513" xr:uid="{00000000-0005-0000-0000-0000918D0000}"/>
    <cellStyle name="Output 2 3 5 6" xfId="25539" xr:uid="{00000000-0005-0000-0000-0000928D0000}"/>
    <cellStyle name="Output 2 3 5 7" xfId="29528" xr:uid="{00000000-0005-0000-0000-0000938D0000}"/>
    <cellStyle name="Output 2 3 5 8" xfId="33359" xr:uid="{00000000-0005-0000-0000-0000948D0000}"/>
    <cellStyle name="Output 2 3 5 9" xfId="37250" xr:uid="{00000000-0005-0000-0000-0000958D0000}"/>
    <cellStyle name="Output 2 3 6" xfId="3465" xr:uid="{00000000-0005-0000-0000-0000968D0000}"/>
    <cellStyle name="Output 2 3 6 10" xfId="40494" xr:uid="{00000000-0005-0000-0000-0000978D0000}"/>
    <cellStyle name="Output 2 3 6 2" xfId="9000" xr:uid="{00000000-0005-0000-0000-0000988D0000}"/>
    <cellStyle name="Output 2 3 6 3" xfId="12916" xr:uid="{00000000-0005-0000-0000-0000998D0000}"/>
    <cellStyle name="Output 2 3 6 4" xfId="17009" xr:uid="{00000000-0005-0000-0000-00009A8D0000}"/>
    <cellStyle name="Output 2 3 6 5" xfId="20952" xr:uid="{00000000-0005-0000-0000-00009B8D0000}"/>
    <cellStyle name="Output 2 3 6 6" xfId="24970" xr:uid="{00000000-0005-0000-0000-00009C8D0000}"/>
    <cellStyle name="Output 2 3 6 7" xfId="28974" xr:uid="{00000000-0005-0000-0000-00009D8D0000}"/>
    <cellStyle name="Output 2 3 6 8" xfId="32797" xr:uid="{00000000-0005-0000-0000-00009E8D0000}"/>
    <cellStyle name="Output 2 3 6 9" xfId="36704" xr:uid="{00000000-0005-0000-0000-00009F8D0000}"/>
    <cellStyle name="Output 2 3 7" xfId="5943" xr:uid="{00000000-0005-0000-0000-0000A08D0000}"/>
    <cellStyle name="Output 2 3 7 10" xfId="42925" xr:uid="{00000000-0005-0000-0000-0000A18D0000}"/>
    <cellStyle name="Output 2 3 7 2" xfId="11471" xr:uid="{00000000-0005-0000-0000-0000A28D0000}"/>
    <cellStyle name="Output 2 3 7 3" xfId="15376" xr:uid="{00000000-0005-0000-0000-0000A38D0000}"/>
    <cellStyle name="Output 2 3 7 4" xfId="19470" xr:uid="{00000000-0005-0000-0000-0000A48D0000}"/>
    <cellStyle name="Output 2 3 7 5" xfId="23398" xr:uid="{00000000-0005-0000-0000-0000A58D0000}"/>
    <cellStyle name="Output 2 3 7 6" xfId="27424" xr:uid="{00000000-0005-0000-0000-0000A68D0000}"/>
    <cellStyle name="Output 2 3 7 7" xfId="31413" xr:uid="{00000000-0005-0000-0000-0000A78D0000}"/>
    <cellStyle name="Output 2 3 7 8" xfId="35244" xr:uid="{00000000-0005-0000-0000-0000A88D0000}"/>
    <cellStyle name="Output 2 3 7 9" xfId="39135" xr:uid="{00000000-0005-0000-0000-0000A98D0000}"/>
    <cellStyle name="Output 2 3 8" xfId="7503" xr:uid="{00000000-0005-0000-0000-0000AA8D0000}"/>
    <cellStyle name="Output 2 3 9" xfId="7368" xr:uid="{00000000-0005-0000-0000-0000AB8D0000}"/>
    <cellStyle name="Output 2 4" xfId="775" xr:uid="{00000000-0005-0000-0000-0000AC8D0000}"/>
    <cellStyle name="Output 2 4 10" xfId="7258" xr:uid="{00000000-0005-0000-0000-0000AD8D0000}"/>
    <cellStyle name="Output 2 4 2" xfId="3017" xr:uid="{00000000-0005-0000-0000-0000AE8D0000}"/>
    <cellStyle name="Output 2 4 2 10" xfId="28526" xr:uid="{00000000-0005-0000-0000-0000AF8D0000}"/>
    <cellStyle name="Output 2 4 2 11" xfId="32349" xr:uid="{00000000-0005-0000-0000-0000B08D0000}"/>
    <cellStyle name="Output 2 4 2 12" xfId="36256" xr:uid="{00000000-0005-0000-0000-0000B18D0000}"/>
    <cellStyle name="Output 2 4 2 13" xfId="40046" xr:uid="{00000000-0005-0000-0000-0000B28D0000}"/>
    <cellStyle name="Output 2 4 2 2" xfId="5318" xr:uid="{00000000-0005-0000-0000-0000B38D0000}"/>
    <cellStyle name="Output 2 4 2 2 10" xfId="42302" xr:uid="{00000000-0005-0000-0000-0000B48D0000}"/>
    <cellStyle name="Output 2 4 2 2 2" xfId="10846" xr:uid="{00000000-0005-0000-0000-0000B58D0000}"/>
    <cellStyle name="Output 2 4 2 2 3" xfId="14753" xr:uid="{00000000-0005-0000-0000-0000B68D0000}"/>
    <cellStyle name="Output 2 4 2 2 4" xfId="18845" xr:uid="{00000000-0005-0000-0000-0000B78D0000}"/>
    <cellStyle name="Output 2 4 2 2 5" xfId="22775" xr:uid="{00000000-0005-0000-0000-0000B88D0000}"/>
    <cellStyle name="Output 2 4 2 2 6" xfId="26801" xr:uid="{00000000-0005-0000-0000-0000B98D0000}"/>
    <cellStyle name="Output 2 4 2 2 7" xfId="30790" xr:uid="{00000000-0005-0000-0000-0000BA8D0000}"/>
    <cellStyle name="Output 2 4 2 2 8" xfId="34621" xr:uid="{00000000-0005-0000-0000-0000BB8D0000}"/>
    <cellStyle name="Output 2 4 2 2 9" xfId="38512" xr:uid="{00000000-0005-0000-0000-0000BC8D0000}"/>
    <cellStyle name="Output 2 4 2 3" xfId="4690" xr:uid="{00000000-0005-0000-0000-0000BD8D0000}"/>
    <cellStyle name="Output 2 4 2 3 10" xfId="41674" xr:uid="{00000000-0005-0000-0000-0000BE8D0000}"/>
    <cellStyle name="Output 2 4 2 3 2" xfId="10218" xr:uid="{00000000-0005-0000-0000-0000BF8D0000}"/>
    <cellStyle name="Output 2 4 2 3 3" xfId="14125" xr:uid="{00000000-0005-0000-0000-0000C08D0000}"/>
    <cellStyle name="Output 2 4 2 3 4" xfId="18217" xr:uid="{00000000-0005-0000-0000-0000C18D0000}"/>
    <cellStyle name="Output 2 4 2 3 5" xfId="22147" xr:uid="{00000000-0005-0000-0000-0000C28D0000}"/>
    <cellStyle name="Output 2 4 2 3 6" xfId="26173" xr:uid="{00000000-0005-0000-0000-0000C38D0000}"/>
    <cellStyle name="Output 2 4 2 3 7" xfId="30162" xr:uid="{00000000-0005-0000-0000-0000C48D0000}"/>
    <cellStyle name="Output 2 4 2 3 8" xfId="33993" xr:uid="{00000000-0005-0000-0000-0000C58D0000}"/>
    <cellStyle name="Output 2 4 2 3 9" xfId="37884" xr:uid="{00000000-0005-0000-0000-0000C68D0000}"/>
    <cellStyle name="Output 2 4 2 4" xfId="6399" xr:uid="{00000000-0005-0000-0000-0000C78D0000}"/>
    <cellStyle name="Output 2 4 2 4 10" xfId="43377" xr:uid="{00000000-0005-0000-0000-0000C88D0000}"/>
    <cellStyle name="Output 2 4 2 4 2" xfId="11928" xr:uid="{00000000-0005-0000-0000-0000C98D0000}"/>
    <cellStyle name="Output 2 4 2 4 3" xfId="15832" xr:uid="{00000000-0005-0000-0000-0000CA8D0000}"/>
    <cellStyle name="Output 2 4 2 4 4" xfId="19926" xr:uid="{00000000-0005-0000-0000-0000CB8D0000}"/>
    <cellStyle name="Output 2 4 2 4 5" xfId="23853" xr:uid="{00000000-0005-0000-0000-0000CC8D0000}"/>
    <cellStyle name="Output 2 4 2 4 6" xfId="27880" xr:uid="{00000000-0005-0000-0000-0000CD8D0000}"/>
    <cellStyle name="Output 2 4 2 4 7" xfId="31865" xr:uid="{00000000-0005-0000-0000-0000CE8D0000}"/>
    <cellStyle name="Output 2 4 2 4 8" xfId="35698" xr:uid="{00000000-0005-0000-0000-0000CF8D0000}"/>
    <cellStyle name="Output 2 4 2 4 9" xfId="39587" xr:uid="{00000000-0005-0000-0000-0000D08D0000}"/>
    <cellStyle name="Output 2 4 2 5" xfId="8552" xr:uid="{00000000-0005-0000-0000-0000D18D0000}"/>
    <cellStyle name="Output 2 4 2 6" xfId="12468" xr:uid="{00000000-0005-0000-0000-0000D28D0000}"/>
    <cellStyle name="Output 2 4 2 7" xfId="16561" xr:uid="{00000000-0005-0000-0000-0000D38D0000}"/>
    <cellStyle name="Output 2 4 2 8" xfId="20504" xr:uid="{00000000-0005-0000-0000-0000D48D0000}"/>
    <cellStyle name="Output 2 4 2 9" xfId="24522" xr:uid="{00000000-0005-0000-0000-0000D58D0000}"/>
    <cellStyle name="Output 2 4 3" xfId="3962" xr:uid="{00000000-0005-0000-0000-0000D68D0000}"/>
    <cellStyle name="Output 2 4 3 10" xfId="40946" xr:uid="{00000000-0005-0000-0000-0000D78D0000}"/>
    <cellStyle name="Output 2 4 3 2" xfId="9490" xr:uid="{00000000-0005-0000-0000-0000D88D0000}"/>
    <cellStyle name="Output 2 4 3 3" xfId="13397" xr:uid="{00000000-0005-0000-0000-0000D98D0000}"/>
    <cellStyle name="Output 2 4 3 4" xfId="17489" xr:uid="{00000000-0005-0000-0000-0000DA8D0000}"/>
    <cellStyle name="Output 2 4 3 5" xfId="21419" xr:uid="{00000000-0005-0000-0000-0000DB8D0000}"/>
    <cellStyle name="Output 2 4 3 6" xfId="25445" xr:uid="{00000000-0005-0000-0000-0000DC8D0000}"/>
    <cellStyle name="Output 2 4 3 7" xfId="29434" xr:uid="{00000000-0005-0000-0000-0000DD8D0000}"/>
    <cellStyle name="Output 2 4 3 8" xfId="33265" xr:uid="{00000000-0005-0000-0000-0000DE8D0000}"/>
    <cellStyle name="Output 2 4 3 9" xfId="37156" xr:uid="{00000000-0005-0000-0000-0000DF8D0000}"/>
    <cellStyle name="Output 2 4 4" xfId="4054" xr:uid="{00000000-0005-0000-0000-0000E08D0000}"/>
    <cellStyle name="Output 2 4 4 10" xfId="41038" xr:uid="{00000000-0005-0000-0000-0000E18D0000}"/>
    <cellStyle name="Output 2 4 4 2" xfId="9582" xr:uid="{00000000-0005-0000-0000-0000E28D0000}"/>
    <cellStyle name="Output 2 4 4 3" xfId="13489" xr:uid="{00000000-0005-0000-0000-0000E38D0000}"/>
    <cellStyle name="Output 2 4 4 4" xfId="17581" xr:uid="{00000000-0005-0000-0000-0000E48D0000}"/>
    <cellStyle name="Output 2 4 4 5" xfId="21511" xr:uid="{00000000-0005-0000-0000-0000E58D0000}"/>
    <cellStyle name="Output 2 4 4 6" xfId="25537" xr:uid="{00000000-0005-0000-0000-0000E68D0000}"/>
    <cellStyle name="Output 2 4 4 7" xfId="29526" xr:uid="{00000000-0005-0000-0000-0000E78D0000}"/>
    <cellStyle name="Output 2 4 4 8" xfId="33357" xr:uid="{00000000-0005-0000-0000-0000E88D0000}"/>
    <cellStyle name="Output 2 4 4 9" xfId="37248" xr:uid="{00000000-0005-0000-0000-0000E98D0000}"/>
    <cellStyle name="Output 2 4 5" xfId="3467" xr:uid="{00000000-0005-0000-0000-0000EA8D0000}"/>
    <cellStyle name="Output 2 4 5 10" xfId="40496" xr:uid="{00000000-0005-0000-0000-0000EB8D0000}"/>
    <cellStyle name="Output 2 4 5 2" xfId="9002" xr:uid="{00000000-0005-0000-0000-0000EC8D0000}"/>
    <cellStyle name="Output 2 4 5 3" xfId="12918" xr:uid="{00000000-0005-0000-0000-0000ED8D0000}"/>
    <cellStyle name="Output 2 4 5 4" xfId="17011" xr:uid="{00000000-0005-0000-0000-0000EE8D0000}"/>
    <cellStyle name="Output 2 4 5 5" xfId="20954" xr:uid="{00000000-0005-0000-0000-0000EF8D0000}"/>
    <cellStyle name="Output 2 4 5 6" xfId="24972" xr:uid="{00000000-0005-0000-0000-0000F08D0000}"/>
    <cellStyle name="Output 2 4 5 7" xfId="28976" xr:uid="{00000000-0005-0000-0000-0000F18D0000}"/>
    <cellStyle name="Output 2 4 5 8" xfId="32799" xr:uid="{00000000-0005-0000-0000-0000F28D0000}"/>
    <cellStyle name="Output 2 4 5 9" xfId="36706" xr:uid="{00000000-0005-0000-0000-0000F38D0000}"/>
    <cellStyle name="Output 2 4 6" xfId="5945" xr:uid="{00000000-0005-0000-0000-0000F48D0000}"/>
    <cellStyle name="Output 2 4 6 10" xfId="42927" xr:uid="{00000000-0005-0000-0000-0000F58D0000}"/>
    <cellStyle name="Output 2 4 6 2" xfId="11473" xr:uid="{00000000-0005-0000-0000-0000F68D0000}"/>
    <cellStyle name="Output 2 4 6 3" xfId="15378" xr:uid="{00000000-0005-0000-0000-0000F78D0000}"/>
    <cellStyle name="Output 2 4 6 4" xfId="19472" xr:uid="{00000000-0005-0000-0000-0000F88D0000}"/>
    <cellStyle name="Output 2 4 6 5" xfId="23400" xr:uid="{00000000-0005-0000-0000-0000F98D0000}"/>
    <cellStyle name="Output 2 4 6 6" xfId="27426" xr:uid="{00000000-0005-0000-0000-0000FA8D0000}"/>
    <cellStyle name="Output 2 4 6 7" xfId="31415" xr:uid="{00000000-0005-0000-0000-0000FB8D0000}"/>
    <cellStyle name="Output 2 4 6 8" xfId="35246" xr:uid="{00000000-0005-0000-0000-0000FC8D0000}"/>
    <cellStyle name="Output 2 4 6 9" xfId="39137" xr:uid="{00000000-0005-0000-0000-0000FD8D0000}"/>
    <cellStyle name="Output 2 4 7" xfId="7501" xr:uid="{00000000-0005-0000-0000-0000FE8D0000}"/>
    <cellStyle name="Output 2 4 8" xfId="7361" xr:uid="{00000000-0005-0000-0000-0000FF8D0000}"/>
    <cellStyle name="Output 2 4 9" xfId="6855" xr:uid="{00000000-0005-0000-0000-0000008E0000}"/>
    <cellStyle name="Output 2 5" xfId="3012" xr:uid="{00000000-0005-0000-0000-0000018E0000}"/>
    <cellStyle name="Output 2 5 10" xfId="28521" xr:uid="{00000000-0005-0000-0000-0000028E0000}"/>
    <cellStyle name="Output 2 5 11" xfId="32344" xr:uid="{00000000-0005-0000-0000-0000038E0000}"/>
    <cellStyle name="Output 2 5 12" xfId="36251" xr:uid="{00000000-0005-0000-0000-0000048E0000}"/>
    <cellStyle name="Output 2 5 13" xfId="40041" xr:uid="{00000000-0005-0000-0000-0000058E0000}"/>
    <cellStyle name="Output 2 5 2" xfId="5313" xr:uid="{00000000-0005-0000-0000-0000068E0000}"/>
    <cellStyle name="Output 2 5 2 10" xfId="42297" xr:uid="{00000000-0005-0000-0000-0000078E0000}"/>
    <cellStyle name="Output 2 5 2 2" xfId="10841" xr:uid="{00000000-0005-0000-0000-0000088E0000}"/>
    <cellStyle name="Output 2 5 2 3" xfId="14748" xr:uid="{00000000-0005-0000-0000-0000098E0000}"/>
    <cellStyle name="Output 2 5 2 4" xfId="18840" xr:uid="{00000000-0005-0000-0000-00000A8E0000}"/>
    <cellStyle name="Output 2 5 2 5" xfId="22770" xr:uid="{00000000-0005-0000-0000-00000B8E0000}"/>
    <cellStyle name="Output 2 5 2 6" xfId="26796" xr:uid="{00000000-0005-0000-0000-00000C8E0000}"/>
    <cellStyle name="Output 2 5 2 7" xfId="30785" xr:uid="{00000000-0005-0000-0000-00000D8E0000}"/>
    <cellStyle name="Output 2 5 2 8" xfId="34616" xr:uid="{00000000-0005-0000-0000-00000E8E0000}"/>
    <cellStyle name="Output 2 5 2 9" xfId="38507" xr:uid="{00000000-0005-0000-0000-00000F8E0000}"/>
    <cellStyle name="Output 2 5 3" xfId="4685" xr:uid="{00000000-0005-0000-0000-0000108E0000}"/>
    <cellStyle name="Output 2 5 3 10" xfId="41669" xr:uid="{00000000-0005-0000-0000-0000118E0000}"/>
    <cellStyle name="Output 2 5 3 2" xfId="10213" xr:uid="{00000000-0005-0000-0000-0000128E0000}"/>
    <cellStyle name="Output 2 5 3 3" xfId="14120" xr:uid="{00000000-0005-0000-0000-0000138E0000}"/>
    <cellStyle name="Output 2 5 3 4" xfId="18212" xr:uid="{00000000-0005-0000-0000-0000148E0000}"/>
    <cellStyle name="Output 2 5 3 5" xfId="22142" xr:uid="{00000000-0005-0000-0000-0000158E0000}"/>
    <cellStyle name="Output 2 5 3 6" xfId="26168" xr:uid="{00000000-0005-0000-0000-0000168E0000}"/>
    <cellStyle name="Output 2 5 3 7" xfId="30157" xr:uid="{00000000-0005-0000-0000-0000178E0000}"/>
    <cellStyle name="Output 2 5 3 8" xfId="33988" xr:uid="{00000000-0005-0000-0000-0000188E0000}"/>
    <cellStyle name="Output 2 5 3 9" xfId="37879" xr:uid="{00000000-0005-0000-0000-0000198E0000}"/>
    <cellStyle name="Output 2 5 4" xfId="6394" xr:uid="{00000000-0005-0000-0000-00001A8E0000}"/>
    <cellStyle name="Output 2 5 4 10" xfId="43372" xr:uid="{00000000-0005-0000-0000-00001B8E0000}"/>
    <cellStyle name="Output 2 5 4 2" xfId="11923" xr:uid="{00000000-0005-0000-0000-00001C8E0000}"/>
    <cellStyle name="Output 2 5 4 3" xfId="15827" xr:uid="{00000000-0005-0000-0000-00001D8E0000}"/>
    <cellStyle name="Output 2 5 4 4" xfId="19921" xr:uid="{00000000-0005-0000-0000-00001E8E0000}"/>
    <cellStyle name="Output 2 5 4 5" xfId="23848" xr:uid="{00000000-0005-0000-0000-00001F8E0000}"/>
    <cellStyle name="Output 2 5 4 6" xfId="27875" xr:uid="{00000000-0005-0000-0000-0000208E0000}"/>
    <cellStyle name="Output 2 5 4 7" xfId="31860" xr:uid="{00000000-0005-0000-0000-0000218E0000}"/>
    <cellStyle name="Output 2 5 4 8" xfId="35693" xr:uid="{00000000-0005-0000-0000-0000228E0000}"/>
    <cellStyle name="Output 2 5 4 9" xfId="39582" xr:uid="{00000000-0005-0000-0000-0000238E0000}"/>
    <cellStyle name="Output 2 5 5" xfId="8547" xr:uid="{00000000-0005-0000-0000-0000248E0000}"/>
    <cellStyle name="Output 2 5 6" xfId="12463" xr:uid="{00000000-0005-0000-0000-0000258E0000}"/>
    <cellStyle name="Output 2 5 7" xfId="16556" xr:uid="{00000000-0005-0000-0000-0000268E0000}"/>
    <cellStyle name="Output 2 5 8" xfId="20499" xr:uid="{00000000-0005-0000-0000-0000278E0000}"/>
    <cellStyle name="Output 2 5 9" xfId="24517" xr:uid="{00000000-0005-0000-0000-0000288E0000}"/>
    <cellStyle name="Output 2 6" xfId="3957" xr:uid="{00000000-0005-0000-0000-0000298E0000}"/>
    <cellStyle name="Output 2 6 10" xfId="40941" xr:uid="{00000000-0005-0000-0000-00002A8E0000}"/>
    <cellStyle name="Output 2 6 2" xfId="9485" xr:uid="{00000000-0005-0000-0000-00002B8E0000}"/>
    <cellStyle name="Output 2 6 3" xfId="13392" xr:uid="{00000000-0005-0000-0000-00002C8E0000}"/>
    <cellStyle name="Output 2 6 4" xfId="17484" xr:uid="{00000000-0005-0000-0000-00002D8E0000}"/>
    <cellStyle name="Output 2 6 5" xfId="21414" xr:uid="{00000000-0005-0000-0000-00002E8E0000}"/>
    <cellStyle name="Output 2 6 6" xfId="25440" xr:uid="{00000000-0005-0000-0000-00002F8E0000}"/>
    <cellStyle name="Output 2 6 7" xfId="29429" xr:uid="{00000000-0005-0000-0000-0000308E0000}"/>
    <cellStyle name="Output 2 6 8" xfId="33260" xr:uid="{00000000-0005-0000-0000-0000318E0000}"/>
    <cellStyle name="Output 2 6 9" xfId="37151" xr:uid="{00000000-0005-0000-0000-0000328E0000}"/>
    <cellStyle name="Output 2 7" xfId="4059" xr:uid="{00000000-0005-0000-0000-0000338E0000}"/>
    <cellStyle name="Output 2 7 10" xfId="41043" xr:uid="{00000000-0005-0000-0000-0000348E0000}"/>
    <cellStyle name="Output 2 7 2" xfId="9587" xr:uid="{00000000-0005-0000-0000-0000358E0000}"/>
    <cellStyle name="Output 2 7 3" xfId="13494" xr:uid="{00000000-0005-0000-0000-0000368E0000}"/>
    <cellStyle name="Output 2 7 4" xfId="17586" xr:uid="{00000000-0005-0000-0000-0000378E0000}"/>
    <cellStyle name="Output 2 7 5" xfId="21516" xr:uid="{00000000-0005-0000-0000-0000388E0000}"/>
    <cellStyle name="Output 2 7 6" xfId="25542" xr:uid="{00000000-0005-0000-0000-0000398E0000}"/>
    <cellStyle name="Output 2 7 7" xfId="29531" xr:uid="{00000000-0005-0000-0000-00003A8E0000}"/>
    <cellStyle name="Output 2 7 8" xfId="33362" xr:uid="{00000000-0005-0000-0000-00003B8E0000}"/>
    <cellStyle name="Output 2 7 9" xfId="37253" xr:uid="{00000000-0005-0000-0000-00003C8E0000}"/>
    <cellStyle name="Output 2 8" xfId="3462" xr:uid="{00000000-0005-0000-0000-00003D8E0000}"/>
    <cellStyle name="Output 2 8 10" xfId="40491" xr:uid="{00000000-0005-0000-0000-00003E8E0000}"/>
    <cellStyle name="Output 2 8 2" xfId="8997" xr:uid="{00000000-0005-0000-0000-00003F8E0000}"/>
    <cellStyle name="Output 2 8 3" xfId="12913" xr:uid="{00000000-0005-0000-0000-0000408E0000}"/>
    <cellStyle name="Output 2 8 4" xfId="17006" xr:uid="{00000000-0005-0000-0000-0000418E0000}"/>
    <cellStyle name="Output 2 8 5" xfId="20949" xr:uid="{00000000-0005-0000-0000-0000428E0000}"/>
    <cellStyle name="Output 2 8 6" xfId="24967" xr:uid="{00000000-0005-0000-0000-0000438E0000}"/>
    <cellStyle name="Output 2 8 7" xfId="28971" xr:uid="{00000000-0005-0000-0000-0000448E0000}"/>
    <cellStyle name="Output 2 8 8" xfId="32794" xr:uid="{00000000-0005-0000-0000-0000458E0000}"/>
    <cellStyle name="Output 2 8 9" xfId="36701" xr:uid="{00000000-0005-0000-0000-0000468E0000}"/>
    <cellStyle name="Output 2 9" xfId="5940" xr:uid="{00000000-0005-0000-0000-0000478E0000}"/>
    <cellStyle name="Output 2 9 10" xfId="42922" xr:uid="{00000000-0005-0000-0000-0000488E0000}"/>
    <cellStyle name="Output 2 9 2" xfId="11468" xr:uid="{00000000-0005-0000-0000-0000498E0000}"/>
    <cellStyle name="Output 2 9 3" xfId="15373" xr:uid="{00000000-0005-0000-0000-00004A8E0000}"/>
    <cellStyle name="Output 2 9 4" xfId="19467" xr:uid="{00000000-0005-0000-0000-00004B8E0000}"/>
    <cellStyle name="Output 2 9 5" xfId="23395" xr:uid="{00000000-0005-0000-0000-00004C8E0000}"/>
    <cellStyle name="Output 2 9 6" xfId="27421" xr:uid="{00000000-0005-0000-0000-00004D8E0000}"/>
    <cellStyle name="Output 2 9 7" xfId="31410" xr:uid="{00000000-0005-0000-0000-00004E8E0000}"/>
    <cellStyle name="Output 2 9 8" xfId="35241" xr:uid="{00000000-0005-0000-0000-00004F8E0000}"/>
    <cellStyle name="Output 2 9 9" xfId="39132" xr:uid="{00000000-0005-0000-0000-0000508E0000}"/>
    <cellStyle name="Output 3" xfId="776" xr:uid="{00000000-0005-0000-0000-0000518E0000}"/>
    <cellStyle name="Output 3 10" xfId="7500" xr:uid="{00000000-0005-0000-0000-0000528E0000}"/>
    <cellStyle name="Output 3 11" xfId="12997" xr:uid="{00000000-0005-0000-0000-0000538E0000}"/>
    <cellStyle name="Output 3 12" xfId="6856" xr:uid="{00000000-0005-0000-0000-0000548E0000}"/>
    <cellStyle name="Output 3 13" xfId="25050" xr:uid="{00000000-0005-0000-0000-0000558E0000}"/>
    <cellStyle name="Output 3 2" xfId="777" xr:uid="{00000000-0005-0000-0000-0000568E0000}"/>
    <cellStyle name="Output 3 2 10" xfId="6857" xr:uid="{00000000-0005-0000-0000-0000578E0000}"/>
    <cellStyle name="Output 3 2 11" xfId="2" xr:uid="{00000000-0005-0000-0000-0000588E0000}"/>
    <cellStyle name="Output 3 2 2" xfId="778" xr:uid="{00000000-0005-0000-0000-0000598E0000}"/>
    <cellStyle name="Output 3 2 2 10" xfId="25035" xr:uid="{00000000-0005-0000-0000-00005A8E0000}"/>
    <cellStyle name="Output 3 2 2 2" xfId="3020" xr:uid="{00000000-0005-0000-0000-00005B8E0000}"/>
    <cellStyle name="Output 3 2 2 2 10" xfId="28529" xr:uid="{00000000-0005-0000-0000-00005C8E0000}"/>
    <cellStyle name="Output 3 2 2 2 11" xfId="32352" xr:uid="{00000000-0005-0000-0000-00005D8E0000}"/>
    <cellStyle name="Output 3 2 2 2 12" xfId="36259" xr:uid="{00000000-0005-0000-0000-00005E8E0000}"/>
    <cellStyle name="Output 3 2 2 2 13" xfId="40049" xr:uid="{00000000-0005-0000-0000-00005F8E0000}"/>
    <cellStyle name="Output 3 2 2 2 2" xfId="5321" xr:uid="{00000000-0005-0000-0000-0000608E0000}"/>
    <cellStyle name="Output 3 2 2 2 2 10" xfId="42305" xr:uid="{00000000-0005-0000-0000-0000618E0000}"/>
    <cellStyle name="Output 3 2 2 2 2 2" xfId="10849" xr:uid="{00000000-0005-0000-0000-0000628E0000}"/>
    <cellStyle name="Output 3 2 2 2 2 3" xfId="14756" xr:uid="{00000000-0005-0000-0000-0000638E0000}"/>
    <cellStyle name="Output 3 2 2 2 2 4" xfId="18848" xr:uid="{00000000-0005-0000-0000-0000648E0000}"/>
    <cellStyle name="Output 3 2 2 2 2 5" xfId="22778" xr:uid="{00000000-0005-0000-0000-0000658E0000}"/>
    <cellStyle name="Output 3 2 2 2 2 6" xfId="26804" xr:uid="{00000000-0005-0000-0000-0000668E0000}"/>
    <cellStyle name="Output 3 2 2 2 2 7" xfId="30793" xr:uid="{00000000-0005-0000-0000-0000678E0000}"/>
    <cellStyle name="Output 3 2 2 2 2 8" xfId="34624" xr:uid="{00000000-0005-0000-0000-0000688E0000}"/>
    <cellStyle name="Output 3 2 2 2 2 9" xfId="38515" xr:uid="{00000000-0005-0000-0000-0000698E0000}"/>
    <cellStyle name="Output 3 2 2 2 3" xfId="4693" xr:uid="{00000000-0005-0000-0000-00006A8E0000}"/>
    <cellStyle name="Output 3 2 2 2 3 10" xfId="41677" xr:uid="{00000000-0005-0000-0000-00006B8E0000}"/>
    <cellStyle name="Output 3 2 2 2 3 2" xfId="10221" xr:uid="{00000000-0005-0000-0000-00006C8E0000}"/>
    <cellStyle name="Output 3 2 2 2 3 3" xfId="14128" xr:uid="{00000000-0005-0000-0000-00006D8E0000}"/>
    <cellStyle name="Output 3 2 2 2 3 4" xfId="18220" xr:uid="{00000000-0005-0000-0000-00006E8E0000}"/>
    <cellStyle name="Output 3 2 2 2 3 5" xfId="22150" xr:uid="{00000000-0005-0000-0000-00006F8E0000}"/>
    <cellStyle name="Output 3 2 2 2 3 6" xfId="26176" xr:uid="{00000000-0005-0000-0000-0000708E0000}"/>
    <cellStyle name="Output 3 2 2 2 3 7" xfId="30165" xr:uid="{00000000-0005-0000-0000-0000718E0000}"/>
    <cellStyle name="Output 3 2 2 2 3 8" xfId="33996" xr:uid="{00000000-0005-0000-0000-0000728E0000}"/>
    <cellStyle name="Output 3 2 2 2 3 9" xfId="37887" xr:uid="{00000000-0005-0000-0000-0000738E0000}"/>
    <cellStyle name="Output 3 2 2 2 4" xfId="6402" xr:uid="{00000000-0005-0000-0000-0000748E0000}"/>
    <cellStyle name="Output 3 2 2 2 4 10" xfId="43380" xr:uid="{00000000-0005-0000-0000-0000758E0000}"/>
    <cellStyle name="Output 3 2 2 2 4 2" xfId="11931" xr:uid="{00000000-0005-0000-0000-0000768E0000}"/>
    <cellStyle name="Output 3 2 2 2 4 3" xfId="15835" xr:uid="{00000000-0005-0000-0000-0000778E0000}"/>
    <cellStyle name="Output 3 2 2 2 4 4" xfId="19929" xr:uid="{00000000-0005-0000-0000-0000788E0000}"/>
    <cellStyle name="Output 3 2 2 2 4 5" xfId="23856" xr:uid="{00000000-0005-0000-0000-0000798E0000}"/>
    <cellStyle name="Output 3 2 2 2 4 6" xfId="27883" xr:uid="{00000000-0005-0000-0000-00007A8E0000}"/>
    <cellStyle name="Output 3 2 2 2 4 7" xfId="31868" xr:uid="{00000000-0005-0000-0000-00007B8E0000}"/>
    <cellStyle name="Output 3 2 2 2 4 8" xfId="35701" xr:uid="{00000000-0005-0000-0000-00007C8E0000}"/>
    <cellStyle name="Output 3 2 2 2 4 9" xfId="39590" xr:uid="{00000000-0005-0000-0000-00007D8E0000}"/>
    <cellStyle name="Output 3 2 2 2 5" xfId="8555" xr:uid="{00000000-0005-0000-0000-00007E8E0000}"/>
    <cellStyle name="Output 3 2 2 2 6" xfId="12471" xr:uid="{00000000-0005-0000-0000-00007F8E0000}"/>
    <cellStyle name="Output 3 2 2 2 7" xfId="16564" xr:uid="{00000000-0005-0000-0000-0000808E0000}"/>
    <cellStyle name="Output 3 2 2 2 8" xfId="20507" xr:uid="{00000000-0005-0000-0000-0000818E0000}"/>
    <cellStyle name="Output 3 2 2 2 9" xfId="24525" xr:uid="{00000000-0005-0000-0000-0000828E0000}"/>
    <cellStyle name="Output 3 2 2 3" xfId="3965" xr:uid="{00000000-0005-0000-0000-0000838E0000}"/>
    <cellStyle name="Output 3 2 2 3 10" xfId="40949" xr:uid="{00000000-0005-0000-0000-0000848E0000}"/>
    <cellStyle name="Output 3 2 2 3 2" xfId="9493" xr:uid="{00000000-0005-0000-0000-0000858E0000}"/>
    <cellStyle name="Output 3 2 2 3 3" xfId="13400" xr:uid="{00000000-0005-0000-0000-0000868E0000}"/>
    <cellStyle name="Output 3 2 2 3 4" xfId="17492" xr:uid="{00000000-0005-0000-0000-0000878E0000}"/>
    <cellStyle name="Output 3 2 2 3 5" xfId="21422" xr:uid="{00000000-0005-0000-0000-0000888E0000}"/>
    <cellStyle name="Output 3 2 2 3 6" xfId="25448" xr:uid="{00000000-0005-0000-0000-0000898E0000}"/>
    <cellStyle name="Output 3 2 2 3 7" xfId="29437" xr:uid="{00000000-0005-0000-0000-00008A8E0000}"/>
    <cellStyle name="Output 3 2 2 3 8" xfId="33268" xr:uid="{00000000-0005-0000-0000-00008B8E0000}"/>
    <cellStyle name="Output 3 2 2 3 9" xfId="37159" xr:uid="{00000000-0005-0000-0000-00008C8E0000}"/>
    <cellStyle name="Output 3 2 2 4" xfId="4051" xr:uid="{00000000-0005-0000-0000-00008D8E0000}"/>
    <cellStyle name="Output 3 2 2 4 10" xfId="41035" xr:uid="{00000000-0005-0000-0000-00008E8E0000}"/>
    <cellStyle name="Output 3 2 2 4 2" xfId="9579" xr:uid="{00000000-0005-0000-0000-00008F8E0000}"/>
    <cellStyle name="Output 3 2 2 4 3" xfId="13486" xr:uid="{00000000-0005-0000-0000-0000908E0000}"/>
    <cellStyle name="Output 3 2 2 4 4" xfId="17578" xr:uid="{00000000-0005-0000-0000-0000918E0000}"/>
    <cellStyle name="Output 3 2 2 4 5" xfId="21508" xr:uid="{00000000-0005-0000-0000-0000928E0000}"/>
    <cellStyle name="Output 3 2 2 4 6" xfId="25534" xr:uid="{00000000-0005-0000-0000-0000938E0000}"/>
    <cellStyle name="Output 3 2 2 4 7" xfId="29523" xr:uid="{00000000-0005-0000-0000-0000948E0000}"/>
    <cellStyle name="Output 3 2 2 4 8" xfId="33354" xr:uid="{00000000-0005-0000-0000-0000958E0000}"/>
    <cellStyle name="Output 3 2 2 4 9" xfId="37245" xr:uid="{00000000-0005-0000-0000-0000968E0000}"/>
    <cellStyle name="Output 3 2 2 5" xfId="3470" xr:uid="{00000000-0005-0000-0000-0000978E0000}"/>
    <cellStyle name="Output 3 2 2 5 10" xfId="40499" xr:uid="{00000000-0005-0000-0000-0000988E0000}"/>
    <cellStyle name="Output 3 2 2 5 2" xfId="9005" xr:uid="{00000000-0005-0000-0000-0000998E0000}"/>
    <cellStyle name="Output 3 2 2 5 3" xfId="12921" xr:uid="{00000000-0005-0000-0000-00009A8E0000}"/>
    <cellStyle name="Output 3 2 2 5 4" xfId="17014" xr:uid="{00000000-0005-0000-0000-00009B8E0000}"/>
    <cellStyle name="Output 3 2 2 5 5" xfId="20957" xr:uid="{00000000-0005-0000-0000-00009C8E0000}"/>
    <cellStyle name="Output 3 2 2 5 6" xfId="24975" xr:uid="{00000000-0005-0000-0000-00009D8E0000}"/>
    <cellStyle name="Output 3 2 2 5 7" xfId="28979" xr:uid="{00000000-0005-0000-0000-00009E8E0000}"/>
    <cellStyle name="Output 3 2 2 5 8" xfId="32802" xr:uid="{00000000-0005-0000-0000-00009F8E0000}"/>
    <cellStyle name="Output 3 2 2 5 9" xfId="36709" xr:uid="{00000000-0005-0000-0000-0000A08E0000}"/>
    <cellStyle name="Output 3 2 2 6" xfId="5948" xr:uid="{00000000-0005-0000-0000-0000A18E0000}"/>
    <cellStyle name="Output 3 2 2 6 10" xfId="42930" xr:uid="{00000000-0005-0000-0000-0000A28E0000}"/>
    <cellStyle name="Output 3 2 2 6 2" xfId="11476" xr:uid="{00000000-0005-0000-0000-0000A38E0000}"/>
    <cellStyle name="Output 3 2 2 6 3" xfId="15381" xr:uid="{00000000-0005-0000-0000-0000A48E0000}"/>
    <cellStyle name="Output 3 2 2 6 4" xfId="19475" xr:uid="{00000000-0005-0000-0000-0000A58E0000}"/>
    <cellStyle name="Output 3 2 2 6 5" xfId="23403" xr:uid="{00000000-0005-0000-0000-0000A68E0000}"/>
    <cellStyle name="Output 3 2 2 6 6" xfId="27429" xr:uid="{00000000-0005-0000-0000-0000A78E0000}"/>
    <cellStyle name="Output 3 2 2 6 7" xfId="31418" xr:uid="{00000000-0005-0000-0000-0000A88E0000}"/>
    <cellStyle name="Output 3 2 2 6 8" xfId="35249" xr:uid="{00000000-0005-0000-0000-0000A98E0000}"/>
    <cellStyle name="Output 3 2 2 6 9" xfId="39140" xr:uid="{00000000-0005-0000-0000-0000AA8E0000}"/>
    <cellStyle name="Output 3 2 2 7" xfId="7498" xr:uid="{00000000-0005-0000-0000-0000AB8E0000}"/>
    <cellStyle name="Output 3 2 2 8" xfId="12981" xr:uid="{00000000-0005-0000-0000-0000AC8E0000}"/>
    <cellStyle name="Output 3 2 2 9" xfId="6858" xr:uid="{00000000-0005-0000-0000-0000AD8E0000}"/>
    <cellStyle name="Output 3 2 3" xfId="3019" xr:uid="{00000000-0005-0000-0000-0000AE8E0000}"/>
    <cellStyle name="Output 3 2 3 10" xfId="28528" xr:uid="{00000000-0005-0000-0000-0000AF8E0000}"/>
    <cellStyle name="Output 3 2 3 11" xfId="32351" xr:uid="{00000000-0005-0000-0000-0000B08E0000}"/>
    <cellStyle name="Output 3 2 3 12" xfId="36258" xr:uid="{00000000-0005-0000-0000-0000B18E0000}"/>
    <cellStyle name="Output 3 2 3 13" xfId="40048" xr:uid="{00000000-0005-0000-0000-0000B28E0000}"/>
    <cellStyle name="Output 3 2 3 2" xfId="5320" xr:uid="{00000000-0005-0000-0000-0000B38E0000}"/>
    <cellStyle name="Output 3 2 3 2 10" xfId="42304" xr:uid="{00000000-0005-0000-0000-0000B48E0000}"/>
    <cellStyle name="Output 3 2 3 2 2" xfId="10848" xr:uid="{00000000-0005-0000-0000-0000B58E0000}"/>
    <cellStyle name="Output 3 2 3 2 3" xfId="14755" xr:uid="{00000000-0005-0000-0000-0000B68E0000}"/>
    <cellStyle name="Output 3 2 3 2 4" xfId="18847" xr:uid="{00000000-0005-0000-0000-0000B78E0000}"/>
    <cellStyle name="Output 3 2 3 2 5" xfId="22777" xr:uid="{00000000-0005-0000-0000-0000B88E0000}"/>
    <cellStyle name="Output 3 2 3 2 6" xfId="26803" xr:uid="{00000000-0005-0000-0000-0000B98E0000}"/>
    <cellStyle name="Output 3 2 3 2 7" xfId="30792" xr:uid="{00000000-0005-0000-0000-0000BA8E0000}"/>
    <cellStyle name="Output 3 2 3 2 8" xfId="34623" xr:uid="{00000000-0005-0000-0000-0000BB8E0000}"/>
    <cellStyle name="Output 3 2 3 2 9" xfId="38514" xr:uid="{00000000-0005-0000-0000-0000BC8E0000}"/>
    <cellStyle name="Output 3 2 3 3" xfId="4692" xr:uid="{00000000-0005-0000-0000-0000BD8E0000}"/>
    <cellStyle name="Output 3 2 3 3 10" xfId="41676" xr:uid="{00000000-0005-0000-0000-0000BE8E0000}"/>
    <cellStyle name="Output 3 2 3 3 2" xfId="10220" xr:uid="{00000000-0005-0000-0000-0000BF8E0000}"/>
    <cellStyle name="Output 3 2 3 3 3" xfId="14127" xr:uid="{00000000-0005-0000-0000-0000C08E0000}"/>
    <cellStyle name="Output 3 2 3 3 4" xfId="18219" xr:uid="{00000000-0005-0000-0000-0000C18E0000}"/>
    <cellStyle name="Output 3 2 3 3 5" xfId="22149" xr:uid="{00000000-0005-0000-0000-0000C28E0000}"/>
    <cellStyle name="Output 3 2 3 3 6" xfId="26175" xr:uid="{00000000-0005-0000-0000-0000C38E0000}"/>
    <cellStyle name="Output 3 2 3 3 7" xfId="30164" xr:uid="{00000000-0005-0000-0000-0000C48E0000}"/>
    <cellStyle name="Output 3 2 3 3 8" xfId="33995" xr:uid="{00000000-0005-0000-0000-0000C58E0000}"/>
    <cellStyle name="Output 3 2 3 3 9" xfId="37886" xr:uid="{00000000-0005-0000-0000-0000C68E0000}"/>
    <cellStyle name="Output 3 2 3 4" xfId="6401" xr:uid="{00000000-0005-0000-0000-0000C78E0000}"/>
    <cellStyle name="Output 3 2 3 4 10" xfId="43379" xr:uid="{00000000-0005-0000-0000-0000C88E0000}"/>
    <cellStyle name="Output 3 2 3 4 2" xfId="11930" xr:uid="{00000000-0005-0000-0000-0000C98E0000}"/>
    <cellStyle name="Output 3 2 3 4 3" xfId="15834" xr:uid="{00000000-0005-0000-0000-0000CA8E0000}"/>
    <cellStyle name="Output 3 2 3 4 4" xfId="19928" xr:uid="{00000000-0005-0000-0000-0000CB8E0000}"/>
    <cellStyle name="Output 3 2 3 4 5" xfId="23855" xr:uid="{00000000-0005-0000-0000-0000CC8E0000}"/>
    <cellStyle name="Output 3 2 3 4 6" xfId="27882" xr:uid="{00000000-0005-0000-0000-0000CD8E0000}"/>
    <cellStyle name="Output 3 2 3 4 7" xfId="31867" xr:uid="{00000000-0005-0000-0000-0000CE8E0000}"/>
    <cellStyle name="Output 3 2 3 4 8" xfId="35700" xr:uid="{00000000-0005-0000-0000-0000CF8E0000}"/>
    <cellStyle name="Output 3 2 3 4 9" xfId="39589" xr:uid="{00000000-0005-0000-0000-0000D08E0000}"/>
    <cellStyle name="Output 3 2 3 5" xfId="8554" xr:uid="{00000000-0005-0000-0000-0000D18E0000}"/>
    <cellStyle name="Output 3 2 3 6" xfId="12470" xr:uid="{00000000-0005-0000-0000-0000D28E0000}"/>
    <cellStyle name="Output 3 2 3 7" xfId="16563" xr:uid="{00000000-0005-0000-0000-0000D38E0000}"/>
    <cellStyle name="Output 3 2 3 8" xfId="20506" xr:uid="{00000000-0005-0000-0000-0000D48E0000}"/>
    <cellStyle name="Output 3 2 3 9" xfId="24524" xr:uid="{00000000-0005-0000-0000-0000D58E0000}"/>
    <cellStyle name="Output 3 2 4" xfId="3964" xr:uid="{00000000-0005-0000-0000-0000D68E0000}"/>
    <cellStyle name="Output 3 2 4 10" xfId="40948" xr:uid="{00000000-0005-0000-0000-0000D78E0000}"/>
    <cellStyle name="Output 3 2 4 2" xfId="9492" xr:uid="{00000000-0005-0000-0000-0000D88E0000}"/>
    <cellStyle name="Output 3 2 4 3" xfId="13399" xr:uid="{00000000-0005-0000-0000-0000D98E0000}"/>
    <cellStyle name="Output 3 2 4 4" xfId="17491" xr:uid="{00000000-0005-0000-0000-0000DA8E0000}"/>
    <cellStyle name="Output 3 2 4 5" xfId="21421" xr:uid="{00000000-0005-0000-0000-0000DB8E0000}"/>
    <cellStyle name="Output 3 2 4 6" xfId="25447" xr:uid="{00000000-0005-0000-0000-0000DC8E0000}"/>
    <cellStyle name="Output 3 2 4 7" xfId="29436" xr:uid="{00000000-0005-0000-0000-0000DD8E0000}"/>
    <cellStyle name="Output 3 2 4 8" xfId="33267" xr:uid="{00000000-0005-0000-0000-0000DE8E0000}"/>
    <cellStyle name="Output 3 2 4 9" xfId="37158" xr:uid="{00000000-0005-0000-0000-0000DF8E0000}"/>
    <cellStyle name="Output 3 2 5" xfId="4052" xr:uid="{00000000-0005-0000-0000-0000E08E0000}"/>
    <cellStyle name="Output 3 2 5 10" xfId="41036" xr:uid="{00000000-0005-0000-0000-0000E18E0000}"/>
    <cellStyle name="Output 3 2 5 2" xfId="9580" xr:uid="{00000000-0005-0000-0000-0000E28E0000}"/>
    <cellStyle name="Output 3 2 5 3" xfId="13487" xr:uid="{00000000-0005-0000-0000-0000E38E0000}"/>
    <cellStyle name="Output 3 2 5 4" xfId="17579" xr:uid="{00000000-0005-0000-0000-0000E48E0000}"/>
    <cellStyle name="Output 3 2 5 5" xfId="21509" xr:uid="{00000000-0005-0000-0000-0000E58E0000}"/>
    <cellStyle name="Output 3 2 5 6" xfId="25535" xr:uid="{00000000-0005-0000-0000-0000E68E0000}"/>
    <cellStyle name="Output 3 2 5 7" xfId="29524" xr:uid="{00000000-0005-0000-0000-0000E78E0000}"/>
    <cellStyle name="Output 3 2 5 8" xfId="33355" xr:uid="{00000000-0005-0000-0000-0000E88E0000}"/>
    <cellStyle name="Output 3 2 5 9" xfId="37246" xr:uid="{00000000-0005-0000-0000-0000E98E0000}"/>
    <cellStyle name="Output 3 2 6" xfId="3469" xr:uid="{00000000-0005-0000-0000-0000EA8E0000}"/>
    <cellStyle name="Output 3 2 6 10" xfId="40498" xr:uid="{00000000-0005-0000-0000-0000EB8E0000}"/>
    <cellStyle name="Output 3 2 6 2" xfId="9004" xr:uid="{00000000-0005-0000-0000-0000EC8E0000}"/>
    <cellStyle name="Output 3 2 6 3" xfId="12920" xr:uid="{00000000-0005-0000-0000-0000ED8E0000}"/>
    <cellStyle name="Output 3 2 6 4" xfId="17013" xr:uid="{00000000-0005-0000-0000-0000EE8E0000}"/>
    <cellStyle name="Output 3 2 6 5" xfId="20956" xr:uid="{00000000-0005-0000-0000-0000EF8E0000}"/>
    <cellStyle name="Output 3 2 6 6" xfId="24974" xr:uid="{00000000-0005-0000-0000-0000F08E0000}"/>
    <cellStyle name="Output 3 2 6 7" xfId="28978" xr:uid="{00000000-0005-0000-0000-0000F18E0000}"/>
    <cellStyle name="Output 3 2 6 8" xfId="32801" xr:uid="{00000000-0005-0000-0000-0000F28E0000}"/>
    <cellStyle name="Output 3 2 6 9" xfId="36708" xr:uid="{00000000-0005-0000-0000-0000F38E0000}"/>
    <cellStyle name="Output 3 2 7" xfId="5947" xr:uid="{00000000-0005-0000-0000-0000F48E0000}"/>
    <cellStyle name="Output 3 2 7 10" xfId="42929" xr:uid="{00000000-0005-0000-0000-0000F58E0000}"/>
    <cellStyle name="Output 3 2 7 2" xfId="11475" xr:uid="{00000000-0005-0000-0000-0000F68E0000}"/>
    <cellStyle name="Output 3 2 7 3" xfId="15380" xr:uid="{00000000-0005-0000-0000-0000F78E0000}"/>
    <cellStyle name="Output 3 2 7 4" xfId="19474" xr:uid="{00000000-0005-0000-0000-0000F88E0000}"/>
    <cellStyle name="Output 3 2 7 5" xfId="23402" xr:uid="{00000000-0005-0000-0000-0000F98E0000}"/>
    <cellStyle name="Output 3 2 7 6" xfId="27428" xr:uid="{00000000-0005-0000-0000-0000FA8E0000}"/>
    <cellStyle name="Output 3 2 7 7" xfId="31417" xr:uid="{00000000-0005-0000-0000-0000FB8E0000}"/>
    <cellStyle name="Output 3 2 7 8" xfId="35248" xr:uid="{00000000-0005-0000-0000-0000FC8E0000}"/>
    <cellStyle name="Output 3 2 7 9" xfId="39139" xr:uid="{00000000-0005-0000-0000-0000FD8E0000}"/>
    <cellStyle name="Output 3 2 8" xfId="7499" xr:uid="{00000000-0005-0000-0000-0000FE8E0000}"/>
    <cellStyle name="Output 3 2 9" xfId="7402" xr:uid="{00000000-0005-0000-0000-0000FF8E0000}"/>
    <cellStyle name="Output 3 3" xfId="779" xr:uid="{00000000-0005-0000-0000-0000008F0000}"/>
    <cellStyle name="Output 3 3 10" xfId="6859" xr:uid="{00000000-0005-0000-0000-0000018F0000}"/>
    <cellStyle name="Output 3 3 11" xfId="25062" xr:uid="{00000000-0005-0000-0000-0000028F0000}"/>
    <cellStyle name="Output 3 3 2" xfId="780" xr:uid="{00000000-0005-0000-0000-0000038F0000}"/>
    <cellStyle name="Output 3 3 2 10" xfId="6931" xr:uid="{00000000-0005-0000-0000-0000048F0000}"/>
    <cellStyle name="Output 3 3 2 2" xfId="3022" xr:uid="{00000000-0005-0000-0000-0000058F0000}"/>
    <cellStyle name="Output 3 3 2 2 10" xfId="28531" xr:uid="{00000000-0005-0000-0000-0000068F0000}"/>
    <cellStyle name="Output 3 3 2 2 11" xfId="32354" xr:uid="{00000000-0005-0000-0000-0000078F0000}"/>
    <cellStyle name="Output 3 3 2 2 12" xfId="36261" xr:uid="{00000000-0005-0000-0000-0000088F0000}"/>
    <cellStyle name="Output 3 3 2 2 13" xfId="40051" xr:uid="{00000000-0005-0000-0000-0000098F0000}"/>
    <cellStyle name="Output 3 3 2 2 2" xfId="5323" xr:uid="{00000000-0005-0000-0000-00000A8F0000}"/>
    <cellStyle name="Output 3 3 2 2 2 10" xfId="42307" xr:uid="{00000000-0005-0000-0000-00000B8F0000}"/>
    <cellStyle name="Output 3 3 2 2 2 2" xfId="10851" xr:uid="{00000000-0005-0000-0000-00000C8F0000}"/>
    <cellStyle name="Output 3 3 2 2 2 3" xfId="14758" xr:uid="{00000000-0005-0000-0000-00000D8F0000}"/>
    <cellStyle name="Output 3 3 2 2 2 4" xfId="18850" xr:uid="{00000000-0005-0000-0000-00000E8F0000}"/>
    <cellStyle name="Output 3 3 2 2 2 5" xfId="22780" xr:uid="{00000000-0005-0000-0000-00000F8F0000}"/>
    <cellStyle name="Output 3 3 2 2 2 6" xfId="26806" xr:uid="{00000000-0005-0000-0000-0000108F0000}"/>
    <cellStyle name="Output 3 3 2 2 2 7" xfId="30795" xr:uid="{00000000-0005-0000-0000-0000118F0000}"/>
    <cellStyle name="Output 3 3 2 2 2 8" xfId="34626" xr:uid="{00000000-0005-0000-0000-0000128F0000}"/>
    <cellStyle name="Output 3 3 2 2 2 9" xfId="38517" xr:uid="{00000000-0005-0000-0000-0000138F0000}"/>
    <cellStyle name="Output 3 3 2 2 3" xfId="4695" xr:uid="{00000000-0005-0000-0000-0000148F0000}"/>
    <cellStyle name="Output 3 3 2 2 3 10" xfId="41679" xr:uid="{00000000-0005-0000-0000-0000158F0000}"/>
    <cellStyle name="Output 3 3 2 2 3 2" xfId="10223" xr:uid="{00000000-0005-0000-0000-0000168F0000}"/>
    <cellStyle name="Output 3 3 2 2 3 3" xfId="14130" xr:uid="{00000000-0005-0000-0000-0000178F0000}"/>
    <cellStyle name="Output 3 3 2 2 3 4" xfId="18222" xr:uid="{00000000-0005-0000-0000-0000188F0000}"/>
    <cellStyle name="Output 3 3 2 2 3 5" xfId="22152" xr:uid="{00000000-0005-0000-0000-0000198F0000}"/>
    <cellStyle name="Output 3 3 2 2 3 6" xfId="26178" xr:uid="{00000000-0005-0000-0000-00001A8F0000}"/>
    <cellStyle name="Output 3 3 2 2 3 7" xfId="30167" xr:uid="{00000000-0005-0000-0000-00001B8F0000}"/>
    <cellStyle name="Output 3 3 2 2 3 8" xfId="33998" xr:uid="{00000000-0005-0000-0000-00001C8F0000}"/>
    <cellStyle name="Output 3 3 2 2 3 9" xfId="37889" xr:uid="{00000000-0005-0000-0000-00001D8F0000}"/>
    <cellStyle name="Output 3 3 2 2 4" xfId="6404" xr:uid="{00000000-0005-0000-0000-00001E8F0000}"/>
    <cellStyle name="Output 3 3 2 2 4 10" xfId="43382" xr:uid="{00000000-0005-0000-0000-00001F8F0000}"/>
    <cellStyle name="Output 3 3 2 2 4 2" xfId="11933" xr:uid="{00000000-0005-0000-0000-0000208F0000}"/>
    <cellStyle name="Output 3 3 2 2 4 3" xfId="15837" xr:uid="{00000000-0005-0000-0000-0000218F0000}"/>
    <cellStyle name="Output 3 3 2 2 4 4" xfId="19931" xr:uid="{00000000-0005-0000-0000-0000228F0000}"/>
    <cellStyle name="Output 3 3 2 2 4 5" xfId="23858" xr:uid="{00000000-0005-0000-0000-0000238F0000}"/>
    <cellStyle name="Output 3 3 2 2 4 6" xfId="27885" xr:uid="{00000000-0005-0000-0000-0000248F0000}"/>
    <cellStyle name="Output 3 3 2 2 4 7" xfId="31870" xr:uid="{00000000-0005-0000-0000-0000258F0000}"/>
    <cellStyle name="Output 3 3 2 2 4 8" xfId="35703" xr:uid="{00000000-0005-0000-0000-0000268F0000}"/>
    <cellStyle name="Output 3 3 2 2 4 9" xfId="39592" xr:uid="{00000000-0005-0000-0000-0000278F0000}"/>
    <cellStyle name="Output 3 3 2 2 5" xfId="8557" xr:uid="{00000000-0005-0000-0000-0000288F0000}"/>
    <cellStyle name="Output 3 3 2 2 6" xfId="12473" xr:uid="{00000000-0005-0000-0000-0000298F0000}"/>
    <cellStyle name="Output 3 3 2 2 7" xfId="16566" xr:uid="{00000000-0005-0000-0000-00002A8F0000}"/>
    <cellStyle name="Output 3 3 2 2 8" xfId="20509" xr:uid="{00000000-0005-0000-0000-00002B8F0000}"/>
    <cellStyle name="Output 3 3 2 2 9" xfId="24527" xr:uid="{00000000-0005-0000-0000-00002C8F0000}"/>
    <cellStyle name="Output 3 3 2 3" xfId="3967" xr:uid="{00000000-0005-0000-0000-00002D8F0000}"/>
    <cellStyle name="Output 3 3 2 3 10" xfId="40951" xr:uid="{00000000-0005-0000-0000-00002E8F0000}"/>
    <cellStyle name="Output 3 3 2 3 2" xfId="9495" xr:uid="{00000000-0005-0000-0000-00002F8F0000}"/>
    <cellStyle name="Output 3 3 2 3 3" xfId="13402" xr:uid="{00000000-0005-0000-0000-0000308F0000}"/>
    <cellStyle name="Output 3 3 2 3 4" xfId="17494" xr:uid="{00000000-0005-0000-0000-0000318F0000}"/>
    <cellStyle name="Output 3 3 2 3 5" xfId="21424" xr:uid="{00000000-0005-0000-0000-0000328F0000}"/>
    <cellStyle name="Output 3 3 2 3 6" xfId="25450" xr:uid="{00000000-0005-0000-0000-0000338F0000}"/>
    <cellStyle name="Output 3 3 2 3 7" xfId="29439" xr:uid="{00000000-0005-0000-0000-0000348F0000}"/>
    <cellStyle name="Output 3 3 2 3 8" xfId="33270" xr:uid="{00000000-0005-0000-0000-0000358F0000}"/>
    <cellStyle name="Output 3 3 2 3 9" xfId="37161" xr:uid="{00000000-0005-0000-0000-0000368F0000}"/>
    <cellStyle name="Output 3 3 2 4" xfId="4049" xr:uid="{00000000-0005-0000-0000-0000378F0000}"/>
    <cellStyle name="Output 3 3 2 4 10" xfId="41033" xr:uid="{00000000-0005-0000-0000-0000388F0000}"/>
    <cellStyle name="Output 3 3 2 4 2" xfId="9577" xr:uid="{00000000-0005-0000-0000-0000398F0000}"/>
    <cellStyle name="Output 3 3 2 4 3" xfId="13484" xr:uid="{00000000-0005-0000-0000-00003A8F0000}"/>
    <cellStyle name="Output 3 3 2 4 4" xfId="17576" xr:uid="{00000000-0005-0000-0000-00003B8F0000}"/>
    <cellStyle name="Output 3 3 2 4 5" xfId="21506" xr:uid="{00000000-0005-0000-0000-00003C8F0000}"/>
    <cellStyle name="Output 3 3 2 4 6" xfId="25532" xr:uid="{00000000-0005-0000-0000-00003D8F0000}"/>
    <cellStyle name="Output 3 3 2 4 7" xfId="29521" xr:uid="{00000000-0005-0000-0000-00003E8F0000}"/>
    <cellStyle name="Output 3 3 2 4 8" xfId="33352" xr:uid="{00000000-0005-0000-0000-00003F8F0000}"/>
    <cellStyle name="Output 3 3 2 4 9" xfId="37243" xr:uid="{00000000-0005-0000-0000-0000408F0000}"/>
    <cellStyle name="Output 3 3 2 5" xfId="3472" xr:uid="{00000000-0005-0000-0000-0000418F0000}"/>
    <cellStyle name="Output 3 3 2 5 10" xfId="40501" xr:uid="{00000000-0005-0000-0000-0000428F0000}"/>
    <cellStyle name="Output 3 3 2 5 2" xfId="9007" xr:uid="{00000000-0005-0000-0000-0000438F0000}"/>
    <cellStyle name="Output 3 3 2 5 3" xfId="12923" xr:uid="{00000000-0005-0000-0000-0000448F0000}"/>
    <cellStyle name="Output 3 3 2 5 4" xfId="17016" xr:uid="{00000000-0005-0000-0000-0000458F0000}"/>
    <cellStyle name="Output 3 3 2 5 5" xfId="20959" xr:uid="{00000000-0005-0000-0000-0000468F0000}"/>
    <cellStyle name="Output 3 3 2 5 6" xfId="24977" xr:uid="{00000000-0005-0000-0000-0000478F0000}"/>
    <cellStyle name="Output 3 3 2 5 7" xfId="28981" xr:uid="{00000000-0005-0000-0000-0000488F0000}"/>
    <cellStyle name="Output 3 3 2 5 8" xfId="32804" xr:uid="{00000000-0005-0000-0000-0000498F0000}"/>
    <cellStyle name="Output 3 3 2 5 9" xfId="36711" xr:uid="{00000000-0005-0000-0000-00004A8F0000}"/>
    <cellStyle name="Output 3 3 2 6" xfId="5950" xr:uid="{00000000-0005-0000-0000-00004B8F0000}"/>
    <cellStyle name="Output 3 3 2 6 10" xfId="42932" xr:uid="{00000000-0005-0000-0000-00004C8F0000}"/>
    <cellStyle name="Output 3 3 2 6 2" xfId="11478" xr:uid="{00000000-0005-0000-0000-00004D8F0000}"/>
    <cellStyle name="Output 3 3 2 6 3" xfId="15383" xr:uid="{00000000-0005-0000-0000-00004E8F0000}"/>
    <cellStyle name="Output 3 3 2 6 4" xfId="19477" xr:uid="{00000000-0005-0000-0000-00004F8F0000}"/>
    <cellStyle name="Output 3 3 2 6 5" xfId="23405" xr:uid="{00000000-0005-0000-0000-0000508F0000}"/>
    <cellStyle name="Output 3 3 2 6 6" xfId="27431" xr:uid="{00000000-0005-0000-0000-0000518F0000}"/>
    <cellStyle name="Output 3 3 2 6 7" xfId="31420" xr:uid="{00000000-0005-0000-0000-0000528F0000}"/>
    <cellStyle name="Output 3 3 2 6 8" xfId="35251" xr:uid="{00000000-0005-0000-0000-0000538F0000}"/>
    <cellStyle name="Output 3 3 2 6 9" xfId="39142" xr:uid="{00000000-0005-0000-0000-0000548F0000}"/>
    <cellStyle name="Output 3 3 2 7" xfId="7496" xr:uid="{00000000-0005-0000-0000-0000558F0000}"/>
    <cellStyle name="Output 3 3 2 8" xfId="7434" xr:uid="{00000000-0005-0000-0000-0000568F0000}"/>
    <cellStyle name="Output 3 3 2 9" xfId="6860" xr:uid="{00000000-0005-0000-0000-0000578F0000}"/>
    <cellStyle name="Output 3 3 3" xfId="3021" xr:uid="{00000000-0005-0000-0000-0000588F0000}"/>
    <cellStyle name="Output 3 3 3 10" xfId="28530" xr:uid="{00000000-0005-0000-0000-0000598F0000}"/>
    <cellStyle name="Output 3 3 3 11" xfId="32353" xr:uid="{00000000-0005-0000-0000-00005A8F0000}"/>
    <cellStyle name="Output 3 3 3 12" xfId="36260" xr:uid="{00000000-0005-0000-0000-00005B8F0000}"/>
    <cellStyle name="Output 3 3 3 13" xfId="40050" xr:uid="{00000000-0005-0000-0000-00005C8F0000}"/>
    <cellStyle name="Output 3 3 3 2" xfId="5322" xr:uid="{00000000-0005-0000-0000-00005D8F0000}"/>
    <cellStyle name="Output 3 3 3 2 10" xfId="42306" xr:uid="{00000000-0005-0000-0000-00005E8F0000}"/>
    <cellStyle name="Output 3 3 3 2 2" xfId="10850" xr:uid="{00000000-0005-0000-0000-00005F8F0000}"/>
    <cellStyle name="Output 3 3 3 2 3" xfId="14757" xr:uid="{00000000-0005-0000-0000-0000608F0000}"/>
    <cellStyle name="Output 3 3 3 2 4" xfId="18849" xr:uid="{00000000-0005-0000-0000-0000618F0000}"/>
    <cellStyle name="Output 3 3 3 2 5" xfId="22779" xr:uid="{00000000-0005-0000-0000-0000628F0000}"/>
    <cellStyle name="Output 3 3 3 2 6" xfId="26805" xr:uid="{00000000-0005-0000-0000-0000638F0000}"/>
    <cellStyle name="Output 3 3 3 2 7" xfId="30794" xr:uid="{00000000-0005-0000-0000-0000648F0000}"/>
    <cellStyle name="Output 3 3 3 2 8" xfId="34625" xr:uid="{00000000-0005-0000-0000-0000658F0000}"/>
    <cellStyle name="Output 3 3 3 2 9" xfId="38516" xr:uid="{00000000-0005-0000-0000-0000668F0000}"/>
    <cellStyle name="Output 3 3 3 3" xfId="4694" xr:uid="{00000000-0005-0000-0000-0000678F0000}"/>
    <cellStyle name="Output 3 3 3 3 10" xfId="41678" xr:uid="{00000000-0005-0000-0000-0000688F0000}"/>
    <cellStyle name="Output 3 3 3 3 2" xfId="10222" xr:uid="{00000000-0005-0000-0000-0000698F0000}"/>
    <cellStyle name="Output 3 3 3 3 3" xfId="14129" xr:uid="{00000000-0005-0000-0000-00006A8F0000}"/>
    <cellStyle name="Output 3 3 3 3 4" xfId="18221" xr:uid="{00000000-0005-0000-0000-00006B8F0000}"/>
    <cellStyle name="Output 3 3 3 3 5" xfId="22151" xr:uid="{00000000-0005-0000-0000-00006C8F0000}"/>
    <cellStyle name="Output 3 3 3 3 6" xfId="26177" xr:uid="{00000000-0005-0000-0000-00006D8F0000}"/>
    <cellStyle name="Output 3 3 3 3 7" xfId="30166" xr:uid="{00000000-0005-0000-0000-00006E8F0000}"/>
    <cellStyle name="Output 3 3 3 3 8" xfId="33997" xr:uid="{00000000-0005-0000-0000-00006F8F0000}"/>
    <cellStyle name="Output 3 3 3 3 9" xfId="37888" xr:uid="{00000000-0005-0000-0000-0000708F0000}"/>
    <cellStyle name="Output 3 3 3 4" xfId="6403" xr:uid="{00000000-0005-0000-0000-0000718F0000}"/>
    <cellStyle name="Output 3 3 3 4 10" xfId="43381" xr:uid="{00000000-0005-0000-0000-0000728F0000}"/>
    <cellStyle name="Output 3 3 3 4 2" xfId="11932" xr:uid="{00000000-0005-0000-0000-0000738F0000}"/>
    <cellStyle name="Output 3 3 3 4 3" xfId="15836" xr:uid="{00000000-0005-0000-0000-0000748F0000}"/>
    <cellStyle name="Output 3 3 3 4 4" xfId="19930" xr:uid="{00000000-0005-0000-0000-0000758F0000}"/>
    <cellStyle name="Output 3 3 3 4 5" xfId="23857" xr:uid="{00000000-0005-0000-0000-0000768F0000}"/>
    <cellStyle name="Output 3 3 3 4 6" xfId="27884" xr:uid="{00000000-0005-0000-0000-0000778F0000}"/>
    <cellStyle name="Output 3 3 3 4 7" xfId="31869" xr:uid="{00000000-0005-0000-0000-0000788F0000}"/>
    <cellStyle name="Output 3 3 3 4 8" xfId="35702" xr:uid="{00000000-0005-0000-0000-0000798F0000}"/>
    <cellStyle name="Output 3 3 3 4 9" xfId="39591" xr:uid="{00000000-0005-0000-0000-00007A8F0000}"/>
    <cellStyle name="Output 3 3 3 5" xfId="8556" xr:uid="{00000000-0005-0000-0000-00007B8F0000}"/>
    <cellStyle name="Output 3 3 3 6" xfId="12472" xr:uid="{00000000-0005-0000-0000-00007C8F0000}"/>
    <cellStyle name="Output 3 3 3 7" xfId="16565" xr:uid="{00000000-0005-0000-0000-00007D8F0000}"/>
    <cellStyle name="Output 3 3 3 8" xfId="20508" xr:uid="{00000000-0005-0000-0000-00007E8F0000}"/>
    <cellStyle name="Output 3 3 3 9" xfId="24526" xr:uid="{00000000-0005-0000-0000-00007F8F0000}"/>
    <cellStyle name="Output 3 3 4" xfId="3966" xr:uid="{00000000-0005-0000-0000-0000808F0000}"/>
    <cellStyle name="Output 3 3 4 10" xfId="40950" xr:uid="{00000000-0005-0000-0000-0000818F0000}"/>
    <cellStyle name="Output 3 3 4 2" xfId="9494" xr:uid="{00000000-0005-0000-0000-0000828F0000}"/>
    <cellStyle name="Output 3 3 4 3" xfId="13401" xr:uid="{00000000-0005-0000-0000-0000838F0000}"/>
    <cellStyle name="Output 3 3 4 4" xfId="17493" xr:uid="{00000000-0005-0000-0000-0000848F0000}"/>
    <cellStyle name="Output 3 3 4 5" xfId="21423" xr:uid="{00000000-0005-0000-0000-0000858F0000}"/>
    <cellStyle name="Output 3 3 4 6" xfId="25449" xr:uid="{00000000-0005-0000-0000-0000868F0000}"/>
    <cellStyle name="Output 3 3 4 7" xfId="29438" xr:uid="{00000000-0005-0000-0000-0000878F0000}"/>
    <cellStyle name="Output 3 3 4 8" xfId="33269" xr:uid="{00000000-0005-0000-0000-0000888F0000}"/>
    <cellStyle name="Output 3 3 4 9" xfId="37160" xr:uid="{00000000-0005-0000-0000-0000898F0000}"/>
    <cellStyle name="Output 3 3 5" xfId="4050" xr:uid="{00000000-0005-0000-0000-00008A8F0000}"/>
    <cellStyle name="Output 3 3 5 10" xfId="41034" xr:uid="{00000000-0005-0000-0000-00008B8F0000}"/>
    <cellStyle name="Output 3 3 5 2" xfId="9578" xr:uid="{00000000-0005-0000-0000-00008C8F0000}"/>
    <cellStyle name="Output 3 3 5 3" xfId="13485" xr:uid="{00000000-0005-0000-0000-00008D8F0000}"/>
    <cellStyle name="Output 3 3 5 4" xfId="17577" xr:uid="{00000000-0005-0000-0000-00008E8F0000}"/>
    <cellStyle name="Output 3 3 5 5" xfId="21507" xr:uid="{00000000-0005-0000-0000-00008F8F0000}"/>
    <cellStyle name="Output 3 3 5 6" xfId="25533" xr:uid="{00000000-0005-0000-0000-0000908F0000}"/>
    <cellStyle name="Output 3 3 5 7" xfId="29522" xr:uid="{00000000-0005-0000-0000-0000918F0000}"/>
    <cellStyle name="Output 3 3 5 8" xfId="33353" xr:uid="{00000000-0005-0000-0000-0000928F0000}"/>
    <cellStyle name="Output 3 3 5 9" xfId="37244" xr:uid="{00000000-0005-0000-0000-0000938F0000}"/>
    <cellStyle name="Output 3 3 6" xfId="3471" xr:uid="{00000000-0005-0000-0000-0000948F0000}"/>
    <cellStyle name="Output 3 3 6 10" xfId="40500" xr:uid="{00000000-0005-0000-0000-0000958F0000}"/>
    <cellStyle name="Output 3 3 6 2" xfId="9006" xr:uid="{00000000-0005-0000-0000-0000968F0000}"/>
    <cellStyle name="Output 3 3 6 3" xfId="12922" xr:uid="{00000000-0005-0000-0000-0000978F0000}"/>
    <cellStyle name="Output 3 3 6 4" xfId="17015" xr:uid="{00000000-0005-0000-0000-0000988F0000}"/>
    <cellStyle name="Output 3 3 6 5" xfId="20958" xr:uid="{00000000-0005-0000-0000-0000998F0000}"/>
    <cellStyle name="Output 3 3 6 6" xfId="24976" xr:uid="{00000000-0005-0000-0000-00009A8F0000}"/>
    <cellStyle name="Output 3 3 6 7" xfId="28980" xr:uid="{00000000-0005-0000-0000-00009B8F0000}"/>
    <cellStyle name="Output 3 3 6 8" xfId="32803" xr:uid="{00000000-0005-0000-0000-00009C8F0000}"/>
    <cellStyle name="Output 3 3 6 9" xfId="36710" xr:uid="{00000000-0005-0000-0000-00009D8F0000}"/>
    <cellStyle name="Output 3 3 7" xfId="5949" xr:uid="{00000000-0005-0000-0000-00009E8F0000}"/>
    <cellStyle name="Output 3 3 7 10" xfId="42931" xr:uid="{00000000-0005-0000-0000-00009F8F0000}"/>
    <cellStyle name="Output 3 3 7 2" xfId="11477" xr:uid="{00000000-0005-0000-0000-0000A08F0000}"/>
    <cellStyle name="Output 3 3 7 3" xfId="15382" xr:uid="{00000000-0005-0000-0000-0000A18F0000}"/>
    <cellStyle name="Output 3 3 7 4" xfId="19476" xr:uid="{00000000-0005-0000-0000-0000A28F0000}"/>
    <cellStyle name="Output 3 3 7 5" xfId="23404" xr:uid="{00000000-0005-0000-0000-0000A38F0000}"/>
    <cellStyle name="Output 3 3 7 6" xfId="27430" xr:uid="{00000000-0005-0000-0000-0000A48F0000}"/>
    <cellStyle name="Output 3 3 7 7" xfId="31419" xr:uid="{00000000-0005-0000-0000-0000A58F0000}"/>
    <cellStyle name="Output 3 3 7 8" xfId="35250" xr:uid="{00000000-0005-0000-0000-0000A68F0000}"/>
    <cellStyle name="Output 3 3 7 9" xfId="39141" xr:uid="{00000000-0005-0000-0000-0000A78F0000}"/>
    <cellStyle name="Output 3 3 8" xfId="7497" xr:uid="{00000000-0005-0000-0000-0000A88F0000}"/>
    <cellStyle name="Output 3 3 9" xfId="13014" xr:uid="{00000000-0005-0000-0000-0000A98F0000}"/>
    <cellStyle name="Output 3 4" xfId="781" xr:uid="{00000000-0005-0000-0000-0000AA8F0000}"/>
    <cellStyle name="Output 3 4 10" xfId="24136" xr:uid="{00000000-0005-0000-0000-0000AB8F0000}"/>
    <cellStyle name="Output 3 4 2" xfId="3023" xr:uid="{00000000-0005-0000-0000-0000AC8F0000}"/>
    <cellStyle name="Output 3 4 2 10" xfId="28532" xr:uid="{00000000-0005-0000-0000-0000AD8F0000}"/>
    <cellStyle name="Output 3 4 2 11" xfId="32355" xr:uid="{00000000-0005-0000-0000-0000AE8F0000}"/>
    <cellStyle name="Output 3 4 2 12" xfId="36262" xr:uid="{00000000-0005-0000-0000-0000AF8F0000}"/>
    <cellStyle name="Output 3 4 2 13" xfId="40052" xr:uid="{00000000-0005-0000-0000-0000B08F0000}"/>
    <cellStyle name="Output 3 4 2 2" xfId="5324" xr:uid="{00000000-0005-0000-0000-0000B18F0000}"/>
    <cellStyle name="Output 3 4 2 2 10" xfId="42308" xr:uid="{00000000-0005-0000-0000-0000B28F0000}"/>
    <cellStyle name="Output 3 4 2 2 2" xfId="10852" xr:uid="{00000000-0005-0000-0000-0000B38F0000}"/>
    <cellStyle name="Output 3 4 2 2 3" xfId="14759" xr:uid="{00000000-0005-0000-0000-0000B48F0000}"/>
    <cellStyle name="Output 3 4 2 2 4" xfId="18851" xr:uid="{00000000-0005-0000-0000-0000B58F0000}"/>
    <cellStyle name="Output 3 4 2 2 5" xfId="22781" xr:uid="{00000000-0005-0000-0000-0000B68F0000}"/>
    <cellStyle name="Output 3 4 2 2 6" xfId="26807" xr:uid="{00000000-0005-0000-0000-0000B78F0000}"/>
    <cellStyle name="Output 3 4 2 2 7" xfId="30796" xr:uid="{00000000-0005-0000-0000-0000B88F0000}"/>
    <cellStyle name="Output 3 4 2 2 8" xfId="34627" xr:uid="{00000000-0005-0000-0000-0000B98F0000}"/>
    <cellStyle name="Output 3 4 2 2 9" xfId="38518" xr:uid="{00000000-0005-0000-0000-0000BA8F0000}"/>
    <cellStyle name="Output 3 4 2 3" xfId="4696" xr:uid="{00000000-0005-0000-0000-0000BB8F0000}"/>
    <cellStyle name="Output 3 4 2 3 10" xfId="41680" xr:uid="{00000000-0005-0000-0000-0000BC8F0000}"/>
    <cellStyle name="Output 3 4 2 3 2" xfId="10224" xr:uid="{00000000-0005-0000-0000-0000BD8F0000}"/>
    <cellStyle name="Output 3 4 2 3 3" xfId="14131" xr:uid="{00000000-0005-0000-0000-0000BE8F0000}"/>
    <cellStyle name="Output 3 4 2 3 4" xfId="18223" xr:uid="{00000000-0005-0000-0000-0000BF8F0000}"/>
    <cellStyle name="Output 3 4 2 3 5" xfId="22153" xr:uid="{00000000-0005-0000-0000-0000C08F0000}"/>
    <cellStyle name="Output 3 4 2 3 6" xfId="26179" xr:uid="{00000000-0005-0000-0000-0000C18F0000}"/>
    <cellStyle name="Output 3 4 2 3 7" xfId="30168" xr:uid="{00000000-0005-0000-0000-0000C28F0000}"/>
    <cellStyle name="Output 3 4 2 3 8" xfId="33999" xr:uid="{00000000-0005-0000-0000-0000C38F0000}"/>
    <cellStyle name="Output 3 4 2 3 9" xfId="37890" xr:uid="{00000000-0005-0000-0000-0000C48F0000}"/>
    <cellStyle name="Output 3 4 2 4" xfId="6405" xr:uid="{00000000-0005-0000-0000-0000C58F0000}"/>
    <cellStyle name="Output 3 4 2 4 10" xfId="43383" xr:uid="{00000000-0005-0000-0000-0000C68F0000}"/>
    <cellStyle name="Output 3 4 2 4 2" xfId="11934" xr:uid="{00000000-0005-0000-0000-0000C78F0000}"/>
    <cellStyle name="Output 3 4 2 4 3" xfId="15838" xr:uid="{00000000-0005-0000-0000-0000C88F0000}"/>
    <cellStyle name="Output 3 4 2 4 4" xfId="19932" xr:uid="{00000000-0005-0000-0000-0000C98F0000}"/>
    <cellStyle name="Output 3 4 2 4 5" xfId="23859" xr:uid="{00000000-0005-0000-0000-0000CA8F0000}"/>
    <cellStyle name="Output 3 4 2 4 6" xfId="27886" xr:uid="{00000000-0005-0000-0000-0000CB8F0000}"/>
    <cellStyle name="Output 3 4 2 4 7" xfId="31871" xr:uid="{00000000-0005-0000-0000-0000CC8F0000}"/>
    <cellStyle name="Output 3 4 2 4 8" xfId="35704" xr:uid="{00000000-0005-0000-0000-0000CD8F0000}"/>
    <cellStyle name="Output 3 4 2 4 9" xfId="39593" xr:uid="{00000000-0005-0000-0000-0000CE8F0000}"/>
    <cellStyle name="Output 3 4 2 5" xfId="8558" xr:uid="{00000000-0005-0000-0000-0000CF8F0000}"/>
    <cellStyle name="Output 3 4 2 6" xfId="12474" xr:uid="{00000000-0005-0000-0000-0000D08F0000}"/>
    <cellStyle name="Output 3 4 2 7" xfId="16567" xr:uid="{00000000-0005-0000-0000-0000D18F0000}"/>
    <cellStyle name="Output 3 4 2 8" xfId="20510" xr:uid="{00000000-0005-0000-0000-0000D28F0000}"/>
    <cellStyle name="Output 3 4 2 9" xfId="24528" xr:uid="{00000000-0005-0000-0000-0000D38F0000}"/>
    <cellStyle name="Output 3 4 3" xfId="3968" xr:uid="{00000000-0005-0000-0000-0000D48F0000}"/>
    <cellStyle name="Output 3 4 3 10" xfId="40952" xr:uid="{00000000-0005-0000-0000-0000D58F0000}"/>
    <cellStyle name="Output 3 4 3 2" xfId="9496" xr:uid="{00000000-0005-0000-0000-0000D68F0000}"/>
    <cellStyle name="Output 3 4 3 3" xfId="13403" xr:uid="{00000000-0005-0000-0000-0000D78F0000}"/>
    <cellStyle name="Output 3 4 3 4" xfId="17495" xr:uid="{00000000-0005-0000-0000-0000D88F0000}"/>
    <cellStyle name="Output 3 4 3 5" xfId="21425" xr:uid="{00000000-0005-0000-0000-0000D98F0000}"/>
    <cellStyle name="Output 3 4 3 6" xfId="25451" xr:uid="{00000000-0005-0000-0000-0000DA8F0000}"/>
    <cellStyle name="Output 3 4 3 7" xfId="29440" xr:uid="{00000000-0005-0000-0000-0000DB8F0000}"/>
    <cellStyle name="Output 3 4 3 8" xfId="33271" xr:uid="{00000000-0005-0000-0000-0000DC8F0000}"/>
    <cellStyle name="Output 3 4 3 9" xfId="37162" xr:uid="{00000000-0005-0000-0000-0000DD8F0000}"/>
    <cellStyle name="Output 3 4 4" xfId="4048" xr:uid="{00000000-0005-0000-0000-0000DE8F0000}"/>
    <cellStyle name="Output 3 4 4 10" xfId="41032" xr:uid="{00000000-0005-0000-0000-0000DF8F0000}"/>
    <cellStyle name="Output 3 4 4 2" xfId="9576" xr:uid="{00000000-0005-0000-0000-0000E08F0000}"/>
    <cellStyle name="Output 3 4 4 3" xfId="13483" xr:uid="{00000000-0005-0000-0000-0000E18F0000}"/>
    <cellStyle name="Output 3 4 4 4" xfId="17575" xr:uid="{00000000-0005-0000-0000-0000E28F0000}"/>
    <cellStyle name="Output 3 4 4 5" xfId="21505" xr:uid="{00000000-0005-0000-0000-0000E38F0000}"/>
    <cellStyle name="Output 3 4 4 6" xfId="25531" xr:uid="{00000000-0005-0000-0000-0000E48F0000}"/>
    <cellStyle name="Output 3 4 4 7" xfId="29520" xr:uid="{00000000-0005-0000-0000-0000E58F0000}"/>
    <cellStyle name="Output 3 4 4 8" xfId="33351" xr:uid="{00000000-0005-0000-0000-0000E68F0000}"/>
    <cellStyle name="Output 3 4 4 9" xfId="37242" xr:uid="{00000000-0005-0000-0000-0000E78F0000}"/>
    <cellStyle name="Output 3 4 5" xfId="3473" xr:uid="{00000000-0005-0000-0000-0000E88F0000}"/>
    <cellStyle name="Output 3 4 5 10" xfId="40502" xr:uid="{00000000-0005-0000-0000-0000E98F0000}"/>
    <cellStyle name="Output 3 4 5 2" xfId="9008" xr:uid="{00000000-0005-0000-0000-0000EA8F0000}"/>
    <cellStyle name="Output 3 4 5 3" xfId="12924" xr:uid="{00000000-0005-0000-0000-0000EB8F0000}"/>
    <cellStyle name="Output 3 4 5 4" xfId="17017" xr:uid="{00000000-0005-0000-0000-0000EC8F0000}"/>
    <cellStyle name="Output 3 4 5 5" xfId="20960" xr:uid="{00000000-0005-0000-0000-0000ED8F0000}"/>
    <cellStyle name="Output 3 4 5 6" xfId="24978" xr:uid="{00000000-0005-0000-0000-0000EE8F0000}"/>
    <cellStyle name="Output 3 4 5 7" xfId="28982" xr:uid="{00000000-0005-0000-0000-0000EF8F0000}"/>
    <cellStyle name="Output 3 4 5 8" xfId="32805" xr:uid="{00000000-0005-0000-0000-0000F08F0000}"/>
    <cellStyle name="Output 3 4 5 9" xfId="36712" xr:uid="{00000000-0005-0000-0000-0000F18F0000}"/>
    <cellStyle name="Output 3 4 6" xfId="5951" xr:uid="{00000000-0005-0000-0000-0000F28F0000}"/>
    <cellStyle name="Output 3 4 6 10" xfId="42933" xr:uid="{00000000-0005-0000-0000-0000F38F0000}"/>
    <cellStyle name="Output 3 4 6 2" xfId="11479" xr:uid="{00000000-0005-0000-0000-0000F48F0000}"/>
    <cellStyle name="Output 3 4 6 3" xfId="15384" xr:uid="{00000000-0005-0000-0000-0000F58F0000}"/>
    <cellStyle name="Output 3 4 6 4" xfId="19478" xr:uid="{00000000-0005-0000-0000-0000F68F0000}"/>
    <cellStyle name="Output 3 4 6 5" xfId="23406" xr:uid="{00000000-0005-0000-0000-0000F78F0000}"/>
    <cellStyle name="Output 3 4 6 6" xfId="27432" xr:uid="{00000000-0005-0000-0000-0000F88F0000}"/>
    <cellStyle name="Output 3 4 6 7" xfId="31421" xr:uid="{00000000-0005-0000-0000-0000F98F0000}"/>
    <cellStyle name="Output 3 4 6 8" xfId="35252" xr:uid="{00000000-0005-0000-0000-0000FA8F0000}"/>
    <cellStyle name="Output 3 4 6 9" xfId="39143" xr:uid="{00000000-0005-0000-0000-0000FB8F0000}"/>
    <cellStyle name="Output 3 4 7" xfId="7495" xr:uid="{00000000-0005-0000-0000-0000FC8F0000}"/>
    <cellStyle name="Output 3 4 8" xfId="12082" xr:uid="{00000000-0005-0000-0000-0000FD8F0000}"/>
    <cellStyle name="Output 3 4 9" xfId="6861" xr:uid="{00000000-0005-0000-0000-0000FE8F0000}"/>
    <cellStyle name="Output 3 5" xfId="3018" xr:uid="{00000000-0005-0000-0000-0000FF8F0000}"/>
    <cellStyle name="Output 3 5 10" xfId="28527" xr:uid="{00000000-0005-0000-0000-000000900000}"/>
    <cellStyle name="Output 3 5 11" xfId="32350" xr:uid="{00000000-0005-0000-0000-000001900000}"/>
    <cellStyle name="Output 3 5 12" xfId="36257" xr:uid="{00000000-0005-0000-0000-000002900000}"/>
    <cellStyle name="Output 3 5 13" xfId="40047" xr:uid="{00000000-0005-0000-0000-000003900000}"/>
    <cellStyle name="Output 3 5 2" xfId="5319" xr:uid="{00000000-0005-0000-0000-000004900000}"/>
    <cellStyle name="Output 3 5 2 10" xfId="42303" xr:uid="{00000000-0005-0000-0000-000005900000}"/>
    <cellStyle name="Output 3 5 2 2" xfId="10847" xr:uid="{00000000-0005-0000-0000-000006900000}"/>
    <cellStyle name="Output 3 5 2 3" xfId="14754" xr:uid="{00000000-0005-0000-0000-000007900000}"/>
    <cellStyle name="Output 3 5 2 4" xfId="18846" xr:uid="{00000000-0005-0000-0000-000008900000}"/>
    <cellStyle name="Output 3 5 2 5" xfId="22776" xr:uid="{00000000-0005-0000-0000-000009900000}"/>
    <cellStyle name="Output 3 5 2 6" xfId="26802" xr:uid="{00000000-0005-0000-0000-00000A900000}"/>
    <cellStyle name="Output 3 5 2 7" xfId="30791" xr:uid="{00000000-0005-0000-0000-00000B900000}"/>
    <cellStyle name="Output 3 5 2 8" xfId="34622" xr:uid="{00000000-0005-0000-0000-00000C900000}"/>
    <cellStyle name="Output 3 5 2 9" xfId="38513" xr:uid="{00000000-0005-0000-0000-00000D900000}"/>
    <cellStyle name="Output 3 5 3" xfId="4691" xr:uid="{00000000-0005-0000-0000-00000E900000}"/>
    <cellStyle name="Output 3 5 3 10" xfId="41675" xr:uid="{00000000-0005-0000-0000-00000F900000}"/>
    <cellStyle name="Output 3 5 3 2" xfId="10219" xr:uid="{00000000-0005-0000-0000-000010900000}"/>
    <cellStyle name="Output 3 5 3 3" xfId="14126" xr:uid="{00000000-0005-0000-0000-000011900000}"/>
    <cellStyle name="Output 3 5 3 4" xfId="18218" xr:uid="{00000000-0005-0000-0000-000012900000}"/>
    <cellStyle name="Output 3 5 3 5" xfId="22148" xr:uid="{00000000-0005-0000-0000-000013900000}"/>
    <cellStyle name="Output 3 5 3 6" xfId="26174" xr:uid="{00000000-0005-0000-0000-000014900000}"/>
    <cellStyle name="Output 3 5 3 7" xfId="30163" xr:uid="{00000000-0005-0000-0000-000015900000}"/>
    <cellStyle name="Output 3 5 3 8" xfId="33994" xr:uid="{00000000-0005-0000-0000-000016900000}"/>
    <cellStyle name="Output 3 5 3 9" xfId="37885" xr:uid="{00000000-0005-0000-0000-000017900000}"/>
    <cellStyle name="Output 3 5 4" xfId="6400" xr:uid="{00000000-0005-0000-0000-000018900000}"/>
    <cellStyle name="Output 3 5 4 10" xfId="43378" xr:uid="{00000000-0005-0000-0000-000019900000}"/>
    <cellStyle name="Output 3 5 4 2" xfId="11929" xr:uid="{00000000-0005-0000-0000-00001A900000}"/>
    <cellStyle name="Output 3 5 4 3" xfId="15833" xr:uid="{00000000-0005-0000-0000-00001B900000}"/>
    <cellStyle name="Output 3 5 4 4" xfId="19927" xr:uid="{00000000-0005-0000-0000-00001C900000}"/>
    <cellStyle name="Output 3 5 4 5" xfId="23854" xr:uid="{00000000-0005-0000-0000-00001D900000}"/>
    <cellStyle name="Output 3 5 4 6" xfId="27881" xr:uid="{00000000-0005-0000-0000-00001E900000}"/>
    <cellStyle name="Output 3 5 4 7" xfId="31866" xr:uid="{00000000-0005-0000-0000-00001F900000}"/>
    <cellStyle name="Output 3 5 4 8" xfId="35699" xr:uid="{00000000-0005-0000-0000-000020900000}"/>
    <cellStyle name="Output 3 5 4 9" xfId="39588" xr:uid="{00000000-0005-0000-0000-000021900000}"/>
    <cellStyle name="Output 3 5 5" xfId="8553" xr:uid="{00000000-0005-0000-0000-000022900000}"/>
    <cellStyle name="Output 3 5 6" xfId="12469" xr:uid="{00000000-0005-0000-0000-000023900000}"/>
    <cellStyle name="Output 3 5 7" xfId="16562" xr:uid="{00000000-0005-0000-0000-000024900000}"/>
    <cellStyle name="Output 3 5 8" xfId="20505" xr:uid="{00000000-0005-0000-0000-000025900000}"/>
    <cellStyle name="Output 3 5 9" xfId="24523" xr:uid="{00000000-0005-0000-0000-000026900000}"/>
    <cellStyle name="Output 3 6" xfId="3963" xr:uid="{00000000-0005-0000-0000-000027900000}"/>
    <cellStyle name="Output 3 6 10" xfId="40947" xr:uid="{00000000-0005-0000-0000-000028900000}"/>
    <cellStyle name="Output 3 6 2" xfId="9491" xr:uid="{00000000-0005-0000-0000-000029900000}"/>
    <cellStyle name="Output 3 6 3" xfId="13398" xr:uid="{00000000-0005-0000-0000-00002A900000}"/>
    <cellStyle name="Output 3 6 4" xfId="17490" xr:uid="{00000000-0005-0000-0000-00002B900000}"/>
    <cellStyle name="Output 3 6 5" xfId="21420" xr:uid="{00000000-0005-0000-0000-00002C900000}"/>
    <cellStyle name="Output 3 6 6" xfId="25446" xr:uid="{00000000-0005-0000-0000-00002D900000}"/>
    <cellStyle name="Output 3 6 7" xfId="29435" xr:uid="{00000000-0005-0000-0000-00002E900000}"/>
    <cellStyle name="Output 3 6 8" xfId="33266" xr:uid="{00000000-0005-0000-0000-00002F900000}"/>
    <cellStyle name="Output 3 6 9" xfId="37157" xr:uid="{00000000-0005-0000-0000-000030900000}"/>
    <cellStyle name="Output 3 7" xfId="4053" xr:uid="{00000000-0005-0000-0000-000031900000}"/>
    <cellStyle name="Output 3 7 10" xfId="41037" xr:uid="{00000000-0005-0000-0000-000032900000}"/>
    <cellStyle name="Output 3 7 2" xfId="9581" xr:uid="{00000000-0005-0000-0000-000033900000}"/>
    <cellStyle name="Output 3 7 3" xfId="13488" xr:uid="{00000000-0005-0000-0000-000034900000}"/>
    <cellStyle name="Output 3 7 4" xfId="17580" xr:uid="{00000000-0005-0000-0000-000035900000}"/>
    <cellStyle name="Output 3 7 5" xfId="21510" xr:uid="{00000000-0005-0000-0000-000036900000}"/>
    <cellStyle name="Output 3 7 6" xfId="25536" xr:uid="{00000000-0005-0000-0000-000037900000}"/>
    <cellStyle name="Output 3 7 7" xfId="29525" xr:uid="{00000000-0005-0000-0000-000038900000}"/>
    <cellStyle name="Output 3 7 8" xfId="33356" xr:uid="{00000000-0005-0000-0000-000039900000}"/>
    <cellStyle name="Output 3 7 9" xfId="37247" xr:uid="{00000000-0005-0000-0000-00003A900000}"/>
    <cellStyle name="Output 3 8" xfId="3468" xr:uid="{00000000-0005-0000-0000-00003B900000}"/>
    <cellStyle name="Output 3 8 10" xfId="40497" xr:uid="{00000000-0005-0000-0000-00003C900000}"/>
    <cellStyle name="Output 3 8 2" xfId="9003" xr:uid="{00000000-0005-0000-0000-00003D900000}"/>
    <cellStyle name="Output 3 8 3" xfId="12919" xr:uid="{00000000-0005-0000-0000-00003E900000}"/>
    <cellStyle name="Output 3 8 4" xfId="17012" xr:uid="{00000000-0005-0000-0000-00003F900000}"/>
    <cellStyle name="Output 3 8 5" xfId="20955" xr:uid="{00000000-0005-0000-0000-000040900000}"/>
    <cellStyle name="Output 3 8 6" xfId="24973" xr:uid="{00000000-0005-0000-0000-000041900000}"/>
    <cellStyle name="Output 3 8 7" xfId="28977" xr:uid="{00000000-0005-0000-0000-000042900000}"/>
    <cellStyle name="Output 3 8 8" xfId="32800" xr:uid="{00000000-0005-0000-0000-000043900000}"/>
    <cellStyle name="Output 3 8 9" xfId="36707" xr:uid="{00000000-0005-0000-0000-000044900000}"/>
    <cellStyle name="Output 3 9" xfId="5946" xr:uid="{00000000-0005-0000-0000-000045900000}"/>
    <cellStyle name="Output 3 9 10" xfId="42928" xr:uid="{00000000-0005-0000-0000-000046900000}"/>
    <cellStyle name="Output 3 9 2" xfId="11474" xr:uid="{00000000-0005-0000-0000-000047900000}"/>
    <cellStyle name="Output 3 9 3" xfId="15379" xr:uid="{00000000-0005-0000-0000-000048900000}"/>
    <cellStyle name="Output 3 9 4" xfId="19473" xr:uid="{00000000-0005-0000-0000-000049900000}"/>
    <cellStyle name="Output 3 9 5" xfId="23401" xr:uid="{00000000-0005-0000-0000-00004A900000}"/>
    <cellStyle name="Output 3 9 6" xfId="27427" xr:uid="{00000000-0005-0000-0000-00004B900000}"/>
    <cellStyle name="Output 3 9 7" xfId="31416" xr:uid="{00000000-0005-0000-0000-00004C900000}"/>
    <cellStyle name="Output 3 9 8" xfId="35247" xr:uid="{00000000-0005-0000-0000-00004D900000}"/>
    <cellStyle name="Output 3 9 9" xfId="39138" xr:uid="{00000000-0005-0000-0000-00004E900000}"/>
    <cellStyle name="Output 4" xfId="3090" xr:uid="{00000000-0005-0000-0000-00004F900000}"/>
    <cellStyle name="Output 4 10" xfId="28599" xr:uid="{00000000-0005-0000-0000-000050900000}"/>
    <cellStyle name="Output 4 11" xfId="32422" xr:uid="{00000000-0005-0000-0000-000051900000}"/>
    <cellStyle name="Output 4 12" xfId="36329" xr:uid="{00000000-0005-0000-0000-000052900000}"/>
    <cellStyle name="Output 4 13" xfId="40119" xr:uid="{00000000-0005-0000-0000-000053900000}"/>
    <cellStyle name="Output 4 2" xfId="5391" xr:uid="{00000000-0005-0000-0000-000054900000}"/>
    <cellStyle name="Output 4 2 10" xfId="42375" xr:uid="{00000000-0005-0000-0000-000055900000}"/>
    <cellStyle name="Output 4 2 2" xfId="10919" xr:uid="{00000000-0005-0000-0000-000056900000}"/>
    <cellStyle name="Output 4 2 3" xfId="14826" xr:uid="{00000000-0005-0000-0000-000057900000}"/>
    <cellStyle name="Output 4 2 4" xfId="18918" xr:uid="{00000000-0005-0000-0000-000058900000}"/>
    <cellStyle name="Output 4 2 5" xfId="22848" xr:uid="{00000000-0005-0000-0000-000059900000}"/>
    <cellStyle name="Output 4 2 6" xfId="26874" xr:uid="{00000000-0005-0000-0000-00005A900000}"/>
    <cellStyle name="Output 4 2 7" xfId="30863" xr:uid="{00000000-0005-0000-0000-00005B900000}"/>
    <cellStyle name="Output 4 2 8" xfId="34694" xr:uid="{00000000-0005-0000-0000-00005C900000}"/>
    <cellStyle name="Output 4 2 9" xfId="38585" xr:uid="{00000000-0005-0000-0000-00005D900000}"/>
    <cellStyle name="Output 4 3" xfId="4763" xr:uid="{00000000-0005-0000-0000-00005E900000}"/>
    <cellStyle name="Output 4 3 10" xfId="41747" xr:uid="{00000000-0005-0000-0000-00005F900000}"/>
    <cellStyle name="Output 4 3 2" xfId="10291" xr:uid="{00000000-0005-0000-0000-000060900000}"/>
    <cellStyle name="Output 4 3 3" xfId="14198" xr:uid="{00000000-0005-0000-0000-000061900000}"/>
    <cellStyle name="Output 4 3 4" xfId="18290" xr:uid="{00000000-0005-0000-0000-000062900000}"/>
    <cellStyle name="Output 4 3 5" xfId="22220" xr:uid="{00000000-0005-0000-0000-000063900000}"/>
    <cellStyle name="Output 4 3 6" xfId="26246" xr:uid="{00000000-0005-0000-0000-000064900000}"/>
    <cellStyle name="Output 4 3 7" xfId="30235" xr:uid="{00000000-0005-0000-0000-000065900000}"/>
    <cellStyle name="Output 4 3 8" xfId="34066" xr:uid="{00000000-0005-0000-0000-000066900000}"/>
    <cellStyle name="Output 4 3 9" xfId="37957" xr:uid="{00000000-0005-0000-0000-000067900000}"/>
    <cellStyle name="Output 4 4" xfId="6472" xr:uid="{00000000-0005-0000-0000-000068900000}"/>
    <cellStyle name="Output 4 4 10" xfId="43450" xr:uid="{00000000-0005-0000-0000-000069900000}"/>
    <cellStyle name="Output 4 4 2" xfId="12001" xr:uid="{00000000-0005-0000-0000-00006A900000}"/>
    <cellStyle name="Output 4 4 3" xfId="15905" xr:uid="{00000000-0005-0000-0000-00006B900000}"/>
    <cellStyle name="Output 4 4 4" xfId="19999" xr:uid="{00000000-0005-0000-0000-00006C900000}"/>
    <cellStyle name="Output 4 4 5" xfId="23926" xr:uid="{00000000-0005-0000-0000-00006D900000}"/>
    <cellStyle name="Output 4 4 6" xfId="27953" xr:uid="{00000000-0005-0000-0000-00006E900000}"/>
    <cellStyle name="Output 4 4 7" xfId="31938" xr:uid="{00000000-0005-0000-0000-00006F900000}"/>
    <cellStyle name="Output 4 4 8" xfId="35771" xr:uid="{00000000-0005-0000-0000-000070900000}"/>
    <cellStyle name="Output 4 4 9" xfId="39660" xr:uid="{00000000-0005-0000-0000-000071900000}"/>
    <cellStyle name="Output 4 5" xfId="8625" xr:uid="{00000000-0005-0000-0000-000072900000}"/>
    <cellStyle name="Output 4 6" xfId="12541" xr:uid="{00000000-0005-0000-0000-000073900000}"/>
    <cellStyle name="Output 4 7" xfId="16634" xr:uid="{00000000-0005-0000-0000-000074900000}"/>
    <cellStyle name="Output 4 8" xfId="20577" xr:uid="{00000000-0005-0000-0000-000075900000}"/>
    <cellStyle name="Output 4 9" xfId="24595" xr:uid="{00000000-0005-0000-0000-000076900000}"/>
    <cellStyle name="Output 5" xfId="4313" xr:uid="{00000000-0005-0000-0000-000077900000}"/>
    <cellStyle name="Output 5 10" xfId="41297" xr:uid="{00000000-0005-0000-0000-000078900000}"/>
    <cellStyle name="Output 5 2" xfId="9841" xr:uid="{00000000-0005-0000-0000-000079900000}"/>
    <cellStyle name="Output 5 3" xfId="13748" xr:uid="{00000000-0005-0000-0000-00007A900000}"/>
    <cellStyle name="Output 5 4" xfId="17840" xr:uid="{00000000-0005-0000-0000-00007B900000}"/>
    <cellStyle name="Output 5 5" xfId="21770" xr:uid="{00000000-0005-0000-0000-00007C900000}"/>
    <cellStyle name="Output 5 6" xfId="25796" xr:uid="{00000000-0005-0000-0000-00007D900000}"/>
    <cellStyle name="Output 5 7" xfId="29785" xr:uid="{00000000-0005-0000-0000-00007E900000}"/>
    <cellStyle name="Output 5 8" xfId="33616" xr:uid="{00000000-0005-0000-0000-00007F900000}"/>
    <cellStyle name="Output 5 9" xfId="37507" xr:uid="{00000000-0005-0000-0000-000080900000}"/>
    <cellStyle name="Output 6" xfId="4946" xr:uid="{00000000-0005-0000-0000-000081900000}"/>
    <cellStyle name="Output 6 10" xfId="41930" xr:uid="{00000000-0005-0000-0000-000082900000}"/>
    <cellStyle name="Output 6 2" xfId="10474" xr:uid="{00000000-0005-0000-0000-000083900000}"/>
    <cellStyle name="Output 6 3" xfId="14381" xr:uid="{00000000-0005-0000-0000-000084900000}"/>
    <cellStyle name="Output 6 4" xfId="18473" xr:uid="{00000000-0005-0000-0000-000085900000}"/>
    <cellStyle name="Output 6 5" xfId="22403" xr:uid="{00000000-0005-0000-0000-000086900000}"/>
    <cellStyle name="Output 6 6" xfId="26429" xr:uid="{00000000-0005-0000-0000-000087900000}"/>
    <cellStyle name="Output 6 7" xfId="30418" xr:uid="{00000000-0005-0000-0000-000088900000}"/>
    <cellStyle name="Output 6 8" xfId="34249" xr:uid="{00000000-0005-0000-0000-000089900000}"/>
    <cellStyle name="Output 6 9" xfId="38140" xr:uid="{00000000-0005-0000-0000-00008A900000}"/>
    <cellStyle name="Output 7" xfId="3584" xr:uid="{00000000-0005-0000-0000-00008B900000}"/>
    <cellStyle name="Output 7 10" xfId="40569" xr:uid="{00000000-0005-0000-0000-00008C900000}"/>
    <cellStyle name="Output 7 2" xfId="9112" xr:uid="{00000000-0005-0000-0000-00008D900000}"/>
    <cellStyle name="Output 7 3" xfId="13019" xr:uid="{00000000-0005-0000-0000-00008E900000}"/>
    <cellStyle name="Output 7 4" xfId="17112" xr:uid="{00000000-0005-0000-0000-00008F900000}"/>
    <cellStyle name="Output 7 5" xfId="21041" xr:uid="{00000000-0005-0000-0000-000090900000}"/>
    <cellStyle name="Output 7 6" xfId="25067" xr:uid="{00000000-0005-0000-0000-000091900000}"/>
    <cellStyle name="Output 7 7" xfId="29057" xr:uid="{00000000-0005-0000-0000-000092900000}"/>
    <cellStyle name="Output 7 8" xfId="32888" xr:uid="{00000000-0005-0000-0000-000093900000}"/>
    <cellStyle name="Output 7 9" xfId="36779" xr:uid="{00000000-0005-0000-0000-000094900000}"/>
    <cellStyle name="Output 8" xfId="6021" xr:uid="{00000000-0005-0000-0000-000095900000}"/>
    <cellStyle name="Output 8 10" xfId="43000" xr:uid="{00000000-0005-0000-0000-000096900000}"/>
    <cellStyle name="Output 8 2" xfId="11550" xr:uid="{00000000-0005-0000-0000-000097900000}"/>
    <cellStyle name="Output 8 3" xfId="15454" xr:uid="{00000000-0005-0000-0000-000098900000}"/>
    <cellStyle name="Output 8 4" xfId="19549" xr:uid="{00000000-0005-0000-0000-000099900000}"/>
    <cellStyle name="Output 8 5" xfId="23475" xr:uid="{00000000-0005-0000-0000-00009A900000}"/>
    <cellStyle name="Output 8 6" xfId="27502" xr:uid="{00000000-0005-0000-0000-00009B900000}"/>
    <cellStyle name="Output 8 7" xfId="31488" xr:uid="{00000000-0005-0000-0000-00009C900000}"/>
    <cellStyle name="Output 8 8" xfId="35321" xr:uid="{00000000-0005-0000-0000-00009D900000}"/>
    <cellStyle name="Output 8 9" xfId="39210" xr:uid="{00000000-0005-0000-0000-00009E900000}"/>
    <cellStyle name="Output 9" xfId="12085" xr:uid="{00000000-0005-0000-0000-00009F900000}"/>
    <cellStyle name="Parameterfeld" xfId="2627" xr:uid="{00000000-0005-0000-0000-0000A0900000}"/>
    <cellStyle name="Pattern" xfId="782" xr:uid="{00000000-0005-0000-0000-0000A1900000}"/>
    <cellStyle name="Pattern 10" xfId="7686" xr:uid="{00000000-0005-0000-0000-0000A2900000}"/>
    <cellStyle name="Pattern 11" xfId="6862" xr:uid="{00000000-0005-0000-0000-0000A3900000}"/>
    <cellStyle name="Pattern 12" xfId="8065" xr:uid="{00000000-0005-0000-0000-0000A4900000}"/>
    <cellStyle name="Pattern 13" xfId="6803" xr:uid="{00000000-0005-0000-0000-0000A5900000}"/>
    <cellStyle name="Pattern 14" xfId="32862" xr:uid="{00000000-0005-0000-0000-0000A6900000}"/>
    <cellStyle name="Pattern 2" xfId="783" xr:uid="{00000000-0005-0000-0000-0000A7900000}"/>
    <cellStyle name="Pattern 2 10" xfId="7685" xr:uid="{00000000-0005-0000-0000-0000A8900000}"/>
    <cellStyle name="Pattern 2 11" xfId="6863" xr:uid="{00000000-0005-0000-0000-0000A9900000}"/>
    <cellStyle name="Pattern 2 12" xfId="12067" xr:uid="{00000000-0005-0000-0000-0000AA900000}"/>
    <cellStyle name="Pattern 2 13" xfId="11267" xr:uid="{00000000-0005-0000-0000-0000AB900000}"/>
    <cellStyle name="Pattern 2 14" xfId="32883" xr:uid="{00000000-0005-0000-0000-0000AC900000}"/>
    <cellStyle name="Pattern 2 2" xfId="784" xr:uid="{00000000-0005-0000-0000-0000AD900000}"/>
    <cellStyle name="Pattern 2 2 10" xfId="6864" xr:uid="{00000000-0005-0000-0000-0000AE900000}"/>
    <cellStyle name="Pattern 2 2 11" xfId="12068" xr:uid="{00000000-0005-0000-0000-0000AF900000}"/>
    <cellStyle name="Pattern 2 2 12" xfId="6804" xr:uid="{00000000-0005-0000-0000-0000B0900000}"/>
    <cellStyle name="Pattern 2 2 13" xfId="7316" xr:uid="{00000000-0005-0000-0000-0000B1900000}"/>
    <cellStyle name="Pattern 2 2 2" xfId="785" xr:uid="{00000000-0005-0000-0000-0000B2900000}"/>
    <cellStyle name="Pattern 2 2 2 10" xfId="12069" xr:uid="{00000000-0005-0000-0000-0000B3900000}"/>
    <cellStyle name="Pattern 2 2 2 11" xfId="6945" xr:uid="{00000000-0005-0000-0000-0000B4900000}"/>
    <cellStyle name="Pattern 2 2 2 12" xfId="31970" xr:uid="{00000000-0005-0000-0000-0000B5900000}"/>
    <cellStyle name="Pattern 2 2 2 2" xfId="3027" xr:uid="{00000000-0005-0000-0000-0000B6900000}"/>
    <cellStyle name="Pattern 2 2 2 2 10" xfId="28536" xr:uid="{00000000-0005-0000-0000-0000B7900000}"/>
    <cellStyle name="Pattern 2 2 2 2 11" xfId="32359" xr:uid="{00000000-0005-0000-0000-0000B8900000}"/>
    <cellStyle name="Pattern 2 2 2 2 12" xfId="36266" xr:uid="{00000000-0005-0000-0000-0000B9900000}"/>
    <cellStyle name="Pattern 2 2 2 2 13" xfId="40056" xr:uid="{00000000-0005-0000-0000-0000BA900000}"/>
    <cellStyle name="Pattern 2 2 2 2 2" xfId="5328" xr:uid="{00000000-0005-0000-0000-0000BB900000}"/>
    <cellStyle name="Pattern 2 2 2 2 2 10" xfId="42312" xr:uid="{00000000-0005-0000-0000-0000BC900000}"/>
    <cellStyle name="Pattern 2 2 2 2 2 2" xfId="10856" xr:uid="{00000000-0005-0000-0000-0000BD900000}"/>
    <cellStyle name="Pattern 2 2 2 2 2 3" xfId="14763" xr:uid="{00000000-0005-0000-0000-0000BE900000}"/>
    <cellStyle name="Pattern 2 2 2 2 2 4" xfId="18855" xr:uid="{00000000-0005-0000-0000-0000BF900000}"/>
    <cellStyle name="Pattern 2 2 2 2 2 5" xfId="22785" xr:uid="{00000000-0005-0000-0000-0000C0900000}"/>
    <cellStyle name="Pattern 2 2 2 2 2 6" xfId="26811" xr:uid="{00000000-0005-0000-0000-0000C1900000}"/>
    <cellStyle name="Pattern 2 2 2 2 2 7" xfId="30800" xr:uid="{00000000-0005-0000-0000-0000C2900000}"/>
    <cellStyle name="Pattern 2 2 2 2 2 8" xfId="34631" xr:uid="{00000000-0005-0000-0000-0000C3900000}"/>
    <cellStyle name="Pattern 2 2 2 2 2 9" xfId="38522" xr:uid="{00000000-0005-0000-0000-0000C4900000}"/>
    <cellStyle name="Pattern 2 2 2 2 3" xfId="4700" xr:uid="{00000000-0005-0000-0000-0000C5900000}"/>
    <cellStyle name="Pattern 2 2 2 2 3 10" xfId="41684" xr:uid="{00000000-0005-0000-0000-0000C6900000}"/>
    <cellStyle name="Pattern 2 2 2 2 3 2" xfId="10228" xr:uid="{00000000-0005-0000-0000-0000C7900000}"/>
    <cellStyle name="Pattern 2 2 2 2 3 3" xfId="14135" xr:uid="{00000000-0005-0000-0000-0000C8900000}"/>
    <cellStyle name="Pattern 2 2 2 2 3 4" xfId="18227" xr:uid="{00000000-0005-0000-0000-0000C9900000}"/>
    <cellStyle name="Pattern 2 2 2 2 3 5" xfId="22157" xr:uid="{00000000-0005-0000-0000-0000CA900000}"/>
    <cellStyle name="Pattern 2 2 2 2 3 6" xfId="26183" xr:uid="{00000000-0005-0000-0000-0000CB900000}"/>
    <cellStyle name="Pattern 2 2 2 2 3 7" xfId="30172" xr:uid="{00000000-0005-0000-0000-0000CC900000}"/>
    <cellStyle name="Pattern 2 2 2 2 3 8" xfId="34003" xr:uid="{00000000-0005-0000-0000-0000CD900000}"/>
    <cellStyle name="Pattern 2 2 2 2 3 9" xfId="37894" xr:uid="{00000000-0005-0000-0000-0000CE900000}"/>
    <cellStyle name="Pattern 2 2 2 2 4" xfId="6409" xr:uid="{00000000-0005-0000-0000-0000CF900000}"/>
    <cellStyle name="Pattern 2 2 2 2 4 10" xfId="43387" xr:uid="{00000000-0005-0000-0000-0000D0900000}"/>
    <cellStyle name="Pattern 2 2 2 2 4 2" xfId="11938" xr:uid="{00000000-0005-0000-0000-0000D1900000}"/>
    <cellStyle name="Pattern 2 2 2 2 4 3" xfId="15842" xr:uid="{00000000-0005-0000-0000-0000D2900000}"/>
    <cellStyle name="Pattern 2 2 2 2 4 4" xfId="19936" xr:uid="{00000000-0005-0000-0000-0000D3900000}"/>
    <cellStyle name="Pattern 2 2 2 2 4 5" xfId="23863" xr:uid="{00000000-0005-0000-0000-0000D4900000}"/>
    <cellStyle name="Pattern 2 2 2 2 4 6" xfId="27890" xr:uid="{00000000-0005-0000-0000-0000D5900000}"/>
    <cellStyle name="Pattern 2 2 2 2 4 7" xfId="31875" xr:uid="{00000000-0005-0000-0000-0000D6900000}"/>
    <cellStyle name="Pattern 2 2 2 2 4 8" xfId="35708" xr:uid="{00000000-0005-0000-0000-0000D7900000}"/>
    <cellStyle name="Pattern 2 2 2 2 4 9" xfId="39597" xr:uid="{00000000-0005-0000-0000-0000D8900000}"/>
    <cellStyle name="Pattern 2 2 2 2 5" xfId="8562" xr:uid="{00000000-0005-0000-0000-0000D9900000}"/>
    <cellStyle name="Pattern 2 2 2 2 6" xfId="12478" xr:uid="{00000000-0005-0000-0000-0000DA900000}"/>
    <cellStyle name="Pattern 2 2 2 2 7" xfId="16571" xr:uid="{00000000-0005-0000-0000-0000DB900000}"/>
    <cellStyle name="Pattern 2 2 2 2 8" xfId="20514" xr:uid="{00000000-0005-0000-0000-0000DC900000}"/>
    <cellStyle name="Pattern 2 2 2 2 9" xfId="24532" xr:uid="{00000000-0005-0000-0000-0000DD900000}"/>
    <cellStyle name="Pattern 2 2 2 3" xfId="3972" xr:uid="{00000000-0005-0000-0000-0000DE900000}"/>
    <cellStyle name="Pattern 2 2 2 3 10" xfId="40956" xr:uid="{00000000-0005-0000-0000-0000DF900000}"/>
    <cellStyle name="Pattern 2 2 2 3 2" xfId="9500" xr:uid="{00000000-0005-0000-0000-0000E0900000}"/>
    <cellStyle name="Pattern 2 2 2 3 3" xfId="13407" xr:uid="{00000000-0005-0000-0000-0000E1900000}"/>
    <cellStyle name="Pattern 2 2 2 3 4" xfId="17499" xr:uid="{00000000-0005-0000-0000-0000E2900000}"/>
    <cellStyle name="Pattern 2 2 2 3 5" xfId="21429" xr:uid="{00000000-0005-0000-0000-0000E3900000}"/>
    <cellStyle name="Pattern 2 2 2 3 6" xfId="25455" xr:uid="{00000000-0005-0000-0000-0000E4900000}"/>
    <cellStyle name="Pattern 2 2 2 3 7" xfId="29444" xr:uid="{00000000-0005-0000-0000-0000E5900000}"/>
    <cellStyle name="Pattern 2 2 2 3 8" xfId="33275" xr:uid="{00000000-0005-0000-0000-0000E6900000}"/>
    <cellStyle name="Pattern 2 2 2 3 9" xfId="37166" xr:uid="{00000000-0005-0000-0000-0000E7900000}"/>
    <cellStyle name="Pattern 2 2 2 4" xfId="3477" xr:uid="{00000000-0005-0000-0000-0000E8900000}"/>
    <cellStyle name="Pattern 2 2 2 4 10" xfId="40506" xr:uid="{00000000-0005-0000-0000-0000E9900000}"/>
    <cellStyle name="Pattern 2 2 2 4 2" xfId="9012" xr:uid="{00000000-0005-0000-0000-0000EA900000}"/>
    <cellStyle name="Pattern 2 2 2 4 3" xfId="12928" xr:uid="{00000000-0005-0000-0000-0000EB900000}"/>
    <cellStyle name="Pattern 2 2 2 4 4" xfId="17021" xr:uid="{00000000-0005-0000-0000-0000EC900000}"/>
    <cellStyle name="Pattern 2 2 2 4 5" xfId="20964" xr:uid="{00000000-0005-0000-0000-0000ED900000}"/>
    <cellStyle name="Pattern 2 2 2 4 6" xfId="24982" xr:uid="{00000000-0005-0000-0000-0000EE900000}"/>
    <cellStyle name="Pattern 2 2 2 4 7" xfId="28986" xr:uid="{00000000-0005-0000-0000-0000EF900000}"/>
    <cellStyle name="Pattern 2 2 2 4 8" xfId="32809" xr:uid="{00000000-0005-0000-0000-0000F0900000}"/>
    <cellStyle name="Pattern 2 2 2 4 9" xfId="36716" xr:uid="{00000000-0005-0000-0000-0000F1900000}"/>
    <cellStyle name="Pattern 2 2 2 5" xfId="5955" xr:uid="{00000000-0005-0000-0000-0000F2900000}"/>
    <cellStyle name="Pattern 2 2 2 5 10" xfId="42937" xr:uid="{00000000-0005-0000-0000-0000F3900000}"/>
    <cellStyle name="Pattern 2 2 2 5 2" xfId="11483" xr:uid="{00000000-0005-0000-0000-0000F4900000}"/>
    <cellStyle name="Pattern 2 2 2 5 3" xfId="15388" xr:uid="{00000000-0005-0000-0000-0000F5900000}"/>
    <cellStyle name="Pattern 2 2 2 5 4" xfId="19482" xr:uid="{00000000-0005-0000-0000-0000F6900000}"/>
    <cellStyle name="Pattern 2 2 2 5 5" xfId="23410" xr:uid="{00000000-0005-0000-0000-0000F7900000}"/>
    <cellStyle name="Pattern 2 2 2 5 6" xfId="27436" xr:uid="{00000000-0005-0000-0000-0000F8900000}"/>
    <cellStyle name="Pattern 2 2 2 5 7" xfId="31425" xr:uid="{00000000-0005-0000-0000-0000F9900000}"/>
    <cellStyle name="Pattern 2 2 2 5 8" xfId="35256" xr:uid="{00000000-0005-0000-0000-0000FA900000}"/>
    <cellStyle name="Pattern 2 2 2 5 9" xfId="39147" xr:uid="{00000000-0005-0000-0000-0000FB900000}"/>
    <cellStyle name="Pattern 2 2 2 6" xfId="7491" xr:uid="{00000000-0005-0000-0000-0000FC900000}"/>
    <cellStyle name="Pattern 2 2 2 7" xfId="7031" xr:uid="{00000000-0005-0000-0000-0000FD900000}"/>
    <cellStyle name="Pattern 2 2 2 8" xfId="7399" xr:uid="{00000000-0005-0000-0000-0000FE900000}"/>
    <cellStyle name="Pattern 2 2 2 9" xfId="6865" xr:uid="{00000000-0005-0000-0000-0000FF900000}"/>
    <cellStyle name="Pattern 2 2 3" xfId="3026" xr:uid="{00000000-0005-0000-0000-000000910000}"/>
    <cellStyle name="Pattern 2 2 3 10" xfId="28535" xr:uid="{00000000-0005-0000-0000-000001910000}"/>
    <cellStyle name="Pattern 2 2 3 11" xfId="32358" xr:uid="{00000000-0005-0000-0000-000002910000}"/>
    <cellStyle name="Pattern 2 2 3 12" xfId="36265" xr:uid="{00000000-0005-0000-0000-000003910000}"/>
    <cellStyle name="Pattern 2 2 3 13" xfId="40055" xr:uid="{00000000-0005-0000-0000-000004910000}"/>
    <cellStyle name="Pattern 2 2 3 2" xfId="5327" xr:uid="{00000000-0005-0000-0000-000005910000}"/>
    <cellStyle name="Pattern 2 2 3 2 10" xfId="42311" xr:uid="{00000000-0005-0000-0000-000006910000}"/>
    <cellStyle name="Pattern 2 2 3 2 2" xfId="10855" xr:uid="{00000000-0005-0000-0000-000007910000}"/>
    <cellStyle name="Pattern 2 2 3 2 3" xfId="14762" xr:uid="{00000000-0005-0000-0000-000008910000}"/>
    <cellStyle name="Pattern 2 2 3 2 4" xfId="18854" xr:uid="{00000000-0005-0000-0000-000009910000}"/>
    <cellStyle name="Pattern 2 2 3 2 5" xfId="22784" xr:uid="{00000000-0005-0000-0000-00000A910000}"/>
    <cellStyle name="Pattern 2 2 3 2 6" xfId="26810" xr:uid="{00000000-0005-0000-0000-00000B910000}"/>
    <cellStyle name="Pattern 2 2 3 2 7" xfId="30799" xr:uid="{00000000-0005-0000-0000-00000C910000}"/>
    <cellStyle name="Pattern 2 2 3 2 8" xfId="34630" xr:uid="{00000000-0005-0000-0000-00000D910000}"/>
    <cellStyle name="Pattern 2 2 3 2 9" xfId="38521" xr:uid="{00000000-0005-0000-0000-00000E910000}"/>
    <cellStyle name="Pattern 2 2 3 3" xfId="4699" xr:uid="{00000000-0005-0000-0000-00000F910000}"/>
    <cellStyle name="Pattern 2 2 3 3 10" xfId="41683" xr:uid="{00000000-0005-0000-0000-000010910000}"/>
    <cellStyle name="Pattern 2 2 3 3 2" xfId="10227" xr:uid="{00000000-0005-0000-0000-000011910000}"/>
    <cellStyle name="Pattern 2 2 3 3 3" xfId="14134" xr:uid="{00000000-0005-0000-0000-000012910000}"/>
    <cellStyle name="Pattern 2 2 3 3 4" xfId="18226" xr:uid="{00000000-0005-0000-0000-000013910000}"/>
    <cellStyle name="Pattern 2 2 3 3 5" xfId="22156" xr:uid="{00000000-0005-0000-0000-000014910000}"/>
    <cellStyle name="Pattern 2 2 3 3 6" xfId="26182" xr:uid="{00000000-0005-0000-0000-000015910000}"/>
    <cellStyle name="Pattern 2 2 3 3 7" xfId="30171" xr:uid="{00000000-0005-0000-0000-000016910000}"/>
    <cellStyle name="Pattern 2 2 3 3 8" xfId="34002" xr:uid="{00000000-0005-0000-0000-000017910000}"/>
    <cellStyle name="Pattern 2 2 3 3 9" xfId="37893" xr:uid="{00000000-0005-0000-0000-000018910000}"/>
    <cellStyle name="Pattern 2 2 3 4" xfId="6408" xr:uid="{00000000-0005-0000-0000-000019910000}"/>
    <cellStyle name="Pattern 2 2 3 4 10" xfId="43386" xr:uid="{00000000-0005-0000-0000-00001A910000}"/>
    <cellStyle name="Pattern 2 2 3 4 2" xfId="11937" xr:uid="{00000000-0005-0000-0000-00001B910000}"/>
    <cellStyle name="Pattern 2 2 3 4 3" xfId="15841" xr:uid="{00000000-0005-0000-0000-00001C910000}"/>
    <cellStyle name="Pattern 2 2 3 4 4" xfId="19935" xr:uid="{00000000-0005-0000-0000-00001D910000}"/>
    <cellStyle name="Pattern 2 2 3 4 5" xfId="23862" xr:uid="{00000000-0005-0000-0000-00001E910000}"/>
    <cellStyle name="Pattern 2 2 3 4 6" xfId="27889" xr:uid="{00000000-0005-0000-0000-00001F910000}"/>
    <cellStyle name="Pattern 2 2 3 4 7" xfId="31874" xr:uid="{00000000-0005-0000-0000-000020910000}"/>
    <cellStyle name="Pattern 2 2 3 4 8" xfId="35707" xr:uid="{00000000-0005-0000-0000-000021910000}"/>
    <cellStyle name="Pattern 2 2 3 4 9" xfId="39596" xr:uid="{00000000-0005-0000-0000-000022910000}"/>
    <cellStyle name="Pattern 2 2 3 5" xfId="8561" xr:uid="{00000000-0005-0000-0000-000023910000}"/>
    <cellStyle name="Pattern 2 2 3 6" xfId="12477" xr:uid="{00000000-0005-0000-0000-000024910000}"/>
    <cellStyle name="Pattern 2 2 3 7" xfId="16570" xr:uid="{00000000-0005-0000-0000-000025910000}"/>
    <cellStyle name="Pattern 2 2 3 8" xfId="20513" xr:uid="{00000000-0005-0000-0000-000026910000}"/>
    <cellStyle name="Pattern 2 2 3 9" xfId="24531" xr:uid="{00000000-0005-0000-0000-000027910000}"/>
    <cellStyle name="Pattern 2 2 4" xfId="3971" xr:uid="{00000000-0005-0000-0000-000028910000}"/>
    <cellStyle name="Pattern 2 2 4 10" xfId="40955" xr:uid="{00000000-0005-0000-0000-000029910000}"/>
    <cellStyle name="Pattern 2 2 4 2" xfId="9499" xr:uid="{00000000-0005-0000-0000-00002A910000}"/>
    <cellStyle name="Pattern 2 2 4 3" xfId="13406" xr:uid="{00000000-0005-0000-0000-00002B910000}"/>
    <cellStyle name="Pattern 2 2 4 4" xfId="17498" xr:uid="{00000000-0005-0000-0000-00002C910000}"/>
    <cellStyle name="Pattern 2 2 4 5" xfId="21428" xr:uid="{00000000-0005-0000-0000-00002D910000}"/>
    <cellStyle name="Pattern 2 2 4 6" xfId="25454" xr:uid="{00000000-0005-0000-0000-00002E910000}"/>
    <cellStyle name="Pattern 2 2 4 7" xfId="29443" xr:uid="{00000000-0005-0000-0000-00002F910000}"/>
    <cellStyle name="Pattern 2 2 4 8" xfId="33274" xr:uid="{00000000-0005-0000-0000-000030910000}"/>
    <cellStyle name="Pattern 2 2 4 9" xfId="37165" xr:uid="{00000000-0005-0000-0000-000031910000}"/>
    <cellStyle name="Pattern 2 2 5" xfId="3476" xr:uid="{00000000-0005-0000-0000-000032910000}"/>
    <cellStyle name="Pattern 2 2 5 10" xfId="40505" xr:uid="{00000000-0005-0000-0000-000033910000}"/>
    <cellStyle name="Pattern 2 2 5 2" xfId="9011" xr:uid="{00000000-0005-0000-0000-000034910000}"/>
    <cellStyle name="Pattern 2 2 5 3" xfId="12927" xr:uid="{00000000-0005-0000-0000-000035910000}"/>
    <cellStyle name="Pattern 2 2 5 4" xfId="17020" xr:uid="{00000000-0005-0000-0000-000036910000}"/>
    <cellStyle name="Pattern 2 2 5 5" xfId="20963" xr:uid="{00000000-0005-0000-0000-000037910000}"/>
    <cellStyle name="Pattern 2 2 5 6" xfId="24981" xr:uid="{00000000-0005-0000-0000-000038910000}"/>
    <cellStyle name="Pattern 2 2 5 7" xfId="28985" xr:uid="{00000000-0005-0000-0000-000039910000}"/>
    <cellStyle name="Pattern 2 2 5 8" xfId="32808" xr:uid="{00000000-0005-0000-0000-00003A910000}"/>
    <cellStyle name="Pattern 2 2 5 9" xfId="36715" xr:uid="{00000000-0005-0000-0000-00003B910000}"/>
    <cellStyle name="Pattern 2 2 6" xfId="5954" xr:uid="{00000000-0005-0000-0000-00003C910000}"/>
    <cellStyle name="Pattern 2 2 6 10" xfId="42936" xr:uid="{00000000-0005-0000-0000-00003D910000}"/>
    <cellStyle name="Pattern 2 2 6 2" xfId="11482" xr:uid="{00000000-0005-0000-0000-00003E910000}"/>
    <cellStyle name="Pattern 2 2 6 3" xfId="15387" xr:uid="{00000000-0005-0000-0000-00003F910000}"/>
    <cellStyle name="Pattern 2 2 6 4" xfId="19481" xr:uid="{00000000-0005-0000-0000-000040910000}"/>
    <cellStyle name="Pattern 2 2 6 5" xfId="23409" xr:uid="{00000000-0005-0000-0000-000041910000}"/>
    <cellStyle name="Pattern 2 2 6 6" xfId="27435" xr:uid="{00000000-0005-0000-0000-000042910000}"/>
    <cellStyle name="Pattern 2 2 6 7" xfId="31424" xr:uid="{00000000-0005-0000-0000-000043910000}"/>
    <cellStyle name="Pattern 2 2 6 8" xfId="35255" xr:uid="{00000000-0005-0000-0000-000044910000}"/>
    <cellStyle name="Pattern 2 2 6 9" xfId="39146" xr:uid="{00000000-0005-0000-0000-000045910000}"/>
    <cellStyle name="Pattern 2 2 7" xfId="7492" xr:uid="{00000000-0005-0000-0000-000046910000}"/>
    <cellStyle name="Pattern 2 2 8" xfId="7030" xr:uid="{00000000-0005-0000-0000-000047910000}"/>
    <cellStyle name="Pattern 2 2 9" xfId="7684" xr:uid="{00000000-0005-0000-0000-000048910000}"/>
    <cellStyle name="Pattern 2 3" xfId="786" xr:uid="{00000000-0005-0000-0000-000049910000}"/>
    <cellStyle name="Pattern 2 3 10" xfId="7336" xr:uid="{00000000-0005-0000-0000-00004A910000}"/>
    <cellStyle name="Pattern 2 3 11" xfId="11268" xr:uid="{00000000-0005-0000-0000-00004B910000}"/>
    <cellStyle name="Pattern 2 3 12" xfId="8165" xr:uid="{00000000-0005-0000-0000-00004C910000}"/>
    <cellStyle name="Pattern 2 3 2" xfId="3028" xr:uid="{00000000-0005-0000-0000-00004D910000}"/>
    <cellStyle name="Pattern 2 3 2 10" xfId="28537" xr:uid="{00000000-0005-0000-0000-00004E910000}"/>
    <cellStyle name="Pattern 2 3 2 11" xfId="32360" xr:uid="{00000000-0005-0000-0000-00004F910000}"/>
    <cellStyle name="Pattern 2 3 2 12" xfId="36267" xr:uid="{00000000-0005-0000-0000-000050910000}"/>
    <cellStyle name="Pattern 2 3 2 13" xfId="40057" xr:uid="{00000000-0005-0000-0000-000051910000}"/>
    <cellStyle name="Pattern 2 3 2 2" xfId="5329" xr:uid="{00000000-0005-0000-0000-000052910000}"/>
    <cellStyle name="Pattern 2 3 2 2 10" xfId="42313" xr:uid="{00000000-0005-0000-0000-000053910000}"/>
    <cellStyle name="Pattern 2 3 2 2 2" xfId="10857" xr:uid="{00000000-0005-0000-0000-000054910000}"/>
    <cellStyle name="Pattern 2 3 2 2 3" xfId="14764" xr:uid="{00000000-0005-0000-0000-000055910000}"/>
    <cellStyle name="Pattern 2 3 2 2 4" xfId="18856" xr:uid="{00000000-0005-0000-0000-000056910000}"/>
    <cellStyle name="Pattern 2 3 2 2 5" xfId="22786" xr:uid="{00000000-0005-0000-0000-000057910000}"/>
    <cellStyle name="Pattern 2 3 2 2 6" xfId="26812" xr:uid="{00000000-0005-0000-0000-000058910000}"/>
    <cellStyle name="Pattern 2 3 2 2 7" xfId="30801" xr:uid="{00000000-0005-0000-0000-000059910000}"/>
    <cellStyle name="Pattern 2 3 2 2 8" xfId="34632" xr:uid="{00000000-0005-0000-0000-00005A910000}"/>
    <cellStyle name="Pattern 2 3 2 2 9" xfId="38523" xr:uid="{00000000-0005-0000-0000-00005B910000}"/>
    <cellStyle name="Pattern 2 3 2 3" xfId="4701" xr:uid="{00000000-0005-0000-0000-00005C910000}"/>
    <cellStyle name="Pattern 2 3 2 3 10" xfId="41685" xr:uid="{00000000-0005-0000-0000-00005D910000}"/>
    <cellStyle name="Pattern 2 3 2 3 2" xfId="10229" xr:uid="{00000000-0005-0000-0000-00005E910000}"/>
    <cellStyle name="Pattern 2 3 2 3 3" xfId="14136" xr:uid="{00000000-0005-0000-0000-00005F910000}"/>
    <cellStyle name="Pattern 2 3 2 3 4" xfId="18228" xr:uid="{00000000-0005-0000-0000-000060910000}"/>
    <cellStyle name="Pattern 2 3 2 3 5" xfId="22158" xr:uid="{00000000-0005-0000-0000-000061910000}"/>
    <cellStyle name="Pattern 2 3 2 3 6" xfId="26184" xr:uid="{00000000-0005-0000-0000-000062910000}"/>
    <cellStyle name="Pattern 2 3 2 3 7" xfId="30173" xr:uid="{00000000-0005-0000-0000-000063910000}"/>
    <cellStyle name="Pattern 2 3 2 3 8" xfId="34004" xr:uid="{00000000-0005-0000-0000-000064910000}"/>
    <cellStyle name="Pattern 2 3 2 3 9" xfId="37895" xr:uid="{00000000-0005-0000-0000-000065910000}"/>
    <cellStyle name="Pattern 2 3 2 4" xfId="6410" xr:uid="{00000000-0005-0000-0000-000066910000}"/>
    <cellStyle name="Pattern 2 3 2 4 10" xfId="43388" xr:uid="{00000000-0005-0000-0000-000067910000}"/>
    <cellStyle name="Pattern 2 3 2 4 2" xfId="11939" xr:uid="{00000000-0005-0000-0000-000068910000}"/>
    <cellStyle name="Pattern 2 3 2 4 3" xfId="15843" xr:uid="{00000000-0005-0000-0000-000069910000}"/>
    <cellStyle name="Pattern 2 3 2 4 4" xfId="19937" xr:uid="{00000000-0005-0000-0000-00006A910000}"/>
    <cellStyle name="Pattern 2 3 2 4 5" xfId="23864" xr:uid="{00000000-0005-0000-0000-00006B910000}"/>
    <cellStyle name="Pattern 2 3 2 4 6" xfId="27891" xr:uid="{00000000-0005-0000-0000-00006C910000}"/>
    <cellStyle name="Pattern 2 3 2 4 7" xfId="31876" xr:uid="{00000000-0005-0000-0000-00006D910000}"/>
    <cellStyle name="Pattern 2 3 2 4 8" xfId="35709" xr:uid="{00000000-0005-0000-0000-00006E910000}"/>
    <cellStyle name="Pattern 2 3 2 4 9" xfId="39598" xr:uid="{00000000-0005-0000-0000-00006F910000}"/>
    <cellStyle name="Pattern 2 3 2 5" xfId="8563" xr:uid="{00000000-0005-0000-0000-000070910000}"/>
    <cellStyle name="Pattern 2 3 2 6" xfId="12479" xr:uid="{00000000-0005-0000-0000-000071910000}"/>
    <cellStyle name="Pattern 2 3 2 7" xfId="16572" xr:uid="{00000000-0005-0000-0000-000072910000}"/>
    <cellStyle name="Pattern 2 3 2 8" xfId="20515" xr:uid="{00000000-0005-0000-0000-000073910000}"/>
    <cellStyle name="Pattern 2 3 2 9" xfId="24533" xr:uid="{00000000-0005-0000-0000-000074910000}"/>
    <cellStyle name="Pattern 2 3 3" xfId="3973" xr:uid="{00000000-0005-0000-0000-000075910000}"/>
    <cellStyle name="Pattern 2 3 3 10" xfId="40957" xr:uid="{00000000-0005-0000-0000-000076910000}"/>
    <cellStyle name="Pattern 2 3 3 2" xfId="9501" xr:uid="{00000000-0005-0000-0000-000077910000}"/>
    <cellStyle name="Pattern 2 3 3 3" xfId="13408" xr:uid="{00000000-0005-0000-0000-000078910000}"/>
    <cellStyle name="Pattern 2 3 3 4" xfId="17500" xr:uid="{00000000-0005-0000-0000-000079910000}"/>
    <cellStyle name="Pattern 2 3 3 5" xfId="21430" xr:uid="{00000000-0005-0000-0000-00007A910000}"/>
    <cellStyle name="Pattern 2 3 3 6" xfId="25456" xr:uid="{00000000-0005-0000-0000-00007B910000}"/>
    <cellStyle name="Pattern 2 3 3 7" xfId="29445" xr:uid="{00000000-0005-0000-0000-00007C910000}"/>
    <cellStyle name="Pattern 2 3 3 8" xfId="33276" xr:uid="{00000000-0005-0000-0000-00007D910000}"/>
    <cellStyle name="Pattern 2 3 3 9" xfId="37167" xr:uid="{00000000-0005-0000-0000-00007E910000}"/>
    <cellStyle name="Pattern 2 3 4" xfId="3478" xr:uid="{00000000-0005-0000-0000-00007F910000}"/>
    <cellStyle name="Pattern 2 3 4 10" xfId="40507" xr:uid="{00000000-0005-0000-0000-000080910000}"/>
    <cellStyle name="Pattern 2 3 4 2" xfId="9013" xr:uid="{00000000-0005-0000-0000-000081910000}"/>
    <cellStyle name="Pattern 2 3 4 3" xfId="12929" xr:uid="{00000000-0005-0000-0000-000082910000}"/>
    <cellStyle name="Pattern 2 3 4 4" xfId="17022" xr:uid="{00000000-0005-0000-0000-000083910000}"/>
    <cellStyle name="Pattern 2 3 4 5" xfId="20965" xr:uid="{00000000-0005-0000-0000-000084910000}"/>
    <cellStyle name="Pattern 2 3 4 6" xfId="24983" xr:uid="{00000000-0005-0000-0000-000085910000}"/>
    <cellStyle name="Pattern 2 3 4 7" xfId="28987" xr:uid="{00000000-0005-0000-0000-000086910000}"/>
    <cellStyle name="Pattern 2 3 4 8" xfId="32810" xr:uid="{00000000-0005-0000-0000-000087910000}"/>
    <cellStyle name="Pattern 2 3 4 9" xfId="36717" xr:uid="{00000000-0005-0000-0000-000088910000}"/>
    <cellStyle name="Pattern 2 3 5" xfId="5956" xr:uid="{00000000-0005-0000-0000-000089910000}"/>
    <cellStyle name="Pattern 2 3 5 10" xfId="42938" xr:uid="{00000000-0005-0000-0000-00008A910000}"/>
    <cellStyle name="Pattern 2 3 5 2" xfId="11484" xr:uid="{00000000-0005-0000-0000-00008B910000}"/>
    <cellStyle name="Pattern 2 3 5 3" xfId="15389" xr:uid="{00000000-0005-0000-0000-00008C910000}"/>
    <cellStyle name="Pattern 2 3 5 4" xfId="19483" xr:uid="{00000000-0005-0000-0000-00008D910000}"/>
    <cellStyle name="Pattern 2 3 5 5" xfId="23411" xr:uid="{00000000-0005-0000-0000-00008E910000}"/>
    <cellStyle name="Pattern 2 3 5 6" xfId="27437" xr:uid="{00000000-0005-0000-0000-00008F910000}"/>
    <cellStyle name="Pattern 2 3 5 7" xfId="31426" xr:uid="{00000000-0005-0000-0000-000090910000}"/>
    <cellStyle name="Pattern 2 3 5 8" xfId="35257" xr:uid="{00000000-0005-0000-0000-000091910000}"/>
    <cellStyle name="Pattern 2 3 5 9" xfId="39148" xr:uid="{00000000-0005-0000-0000-000092910000}"/>
    <cellStyle name="Pattern 2 3 6" xfId="7490" xr:uid="{00000000-0005-0000-0000-000093910000}"/>
    <cellStyle name="Pattern 2 3 7" xfId="7032" xr:uid="{00000000-0005-0000-0000-000094910000}"/>
    <cellStyle name="Pattern 2 3 8" xfId="7683" xr:uid="{00000000-0005-0000-0000-000095910000}"/>
    <cellStyle name="Pattern 2 3 9" xfId="6866" xr:uid="{00000000-0005-0000-0000-000096910000}"/>
    <cellStyle name="Pattern 2 4" xfId="3025" xr:uid="{00000000-0005-0000-0000-000097910000}"/>
    <cellStyle name="Pattern 2 4 10" xfId="28534" xr:uid="{00000000-0005-0000-0000-000098910000}"/>
    <cellStyle name="Pattern 2 4 11" xfId="32357" xr:uid="{00000000-0005-0000-0000-000099910000}"/>
    <cellStyle name="Pattern 2 4 12" xfId="36264" xr:uid="{00000000-0005-0000-0000-00009A910000}"/>
    <cellStyle name="Pattern 2 4 13" xfId="40054" xr:uid="{00000000-0005-0000-0000-00009B910000}"/>
    <cellStyle name="Pattern 2 4 2" xfId="5326" xr:uid="{00000000-0005-0000-0000-00009C910000}"/>
    <cellStyle name="Pattern 2 4 2 10" xfId="42310" xr:uid="{00000000-0005-0000-0000-00009D910000}"/>
    <cellStyle name="Pattern 2 4 2 2" xfId="10854" xr:uid="{00000000-0005-0000-0000-00009E910000}"/>
    <cellStyle name="Pattern 2 4 2 3" xfId="14761" xr:uid="{00000000-0005-0000-0000-00009F910000}"/>
    <cellStyle name="Pattern 2 4 2 4" xfId="18853" xr:uid="{00000000-0005-0000-0000-0000A0910000}"/>
    <cellStyle name="Pattern 2 4 2 5" xfId="22783" xr:uid="{00000000-0005-0000-0000-0000A1910000}"/>
    <cellStyle name="Pattern 2 4 2 6" xfId="26809" xr:uid="{00000000-0005-0000-0000-0000A2910000}"/>
    <cellStyle name="Pattern 2 4 2 7" xfId="30798" xr:uid="{00000000-0005-0000-0000-0000A3910000}"/>
    <cellStyle name="Pattern 2 4 2 8" xfId="34629" xr:uid="{00000000-0005-0000-0000-0000A4910000}"/>
    <cellStyle name="Pattern 2 4 2 9" xfId="38520" xr:uid="{00000000-0005-0000-0000-0000A5910000}"/>
    <cellStyle name="Pattern 2 4 3" xfId="4698" xr:uid="{00000000-0005-0000-0000-0000A6910000}"/>
    <cellStyle name="Pattern 2 4 3 10" xfId="41682" xr:uid="{00000000-0005-0000-0000-0000A7910000}"/>
    <cellStyle name="Pattern 2 4 3 2" xfId="10226" xr:uid="{00000000-0005-0000-0000-0000A8910000}"/>
    <cellStyle name="Pattern 2 4 3 3" xfId="14133" xr:uid="{00000000-0005-0000-0000-0000A9910000}"/>
    <cellStyle name="Pattern 2 4 3 4" xfId="18225" xr:uid="{00000000-0005-0000-0000-0000AA910000}"/>
    <cellStyle name="Pattern 2 4 3 5" xfId="22155" xr:uid="{00000000-0005-0000-0000-0000AB910000}"/>
    <cellStyle name="Pattern 2 4 3 6" xfId="26181" xr:uid="{00000000-0005-0000-0000-0000AC910000}"/>
    <cellStyle name="Pattern 2 4 3 7" xfId="30170" xr:uid="{00000000-0005-0000-0000-0000AD910000}"/>
    <cellStyle name="Pattern 2 4 3 8" xfId="34001" xr:uid="{00000000-0005-0000-0000-0000AE910000}"/>
    <cellStyle name="Pattern 2 4 3 9" xfId="37892" xr:uid="{00000000-0005-0000-0000-0000AF910000}"/>
    <cellStyle name="Pattern 2 4 4" xfId="6407" xr:uid="{00000000-0005-0000-0000-0000B0910000}"/>
    <cellStyle name="Pattern 2 4 4 10" xfId="43385" xr:uid="{00000000-0005-0000-0000-0000B1910000}"/>
    <cellStyle name="Pattern 2 4 4 2" xfId="11936" xr:uid="{00000000-0005-0000-0000-0000B2910000}"/>
    <cellStyle name="Pattern 2 4 4 3" xfId="15840" xr:uid="{00000000-0005-0000-0000-0000B3910000}"/>
    <cellStyle name="Pattern 2 4 4 4" xfId="19934" xr:uid="{00000000-0005-0000-0000-0000B4910000}"/>
    <cellStyle name="Pattern 2 4 4 5" xfId="23861" xr:uid="{00000000-0005-0000-0000-0000B5910000}"/>
    <cellStyle name="Pattern 2 4 4 6" xfId="27888" xr:uid="{00000000-0005-0000-0000-0000B6910000}"/>
    <cellStyle name="Pattern 2 4 4 7" xfId="31873" xr:uid="{00000000-0005-0000-0000-0000B7910000}"/>
    <cellStyle name="Pattern 2 4 4 8" xfId="35706" xr:uid="{00000000-0005-0000-0000-0000B8910000}"/>
    <cellStyle name="Pattern 2 4 4 9" xfId="39595" xr:uid="{00000000-0005-0000-0000-0000B9910000}"/>
    <cellStyle name="Pattern 2 4 5" xfId="8560" xr:uid="{00000000-0005-0000-0000-0000BA910000}"/>
    <cellStyle name="Pattern 2 4 6" xfId="12476" xr:uid="{00000000-0005-0000-0000-0000BB910000}"/>
    <cellStyle name="Pattern 2 4 7" xfId="16569" xr:uid="{00000000-0005-0000-0000-0000BC910000}"/>
    <cellStyle name="Pattern 2 4 8" xfId="20512" xr:uid="{00000000-0005-0000-0000-0000BD910000}"/>
    <cellStyle name="Pattern 2 4 9" xfId="24530" xr:uid="{00000000-0005-0000-0000-0000BE910000}"/>
    <cellStyle name="Pattern 2 5" xfId="3970" xr:uid="{00000000-0005-0000-0000-0000BF910000}"/>
    <cellStyle name="Pattern 2 5 10" xfId="40954" xr:uid="{00000000-0005-0000-0000-0000C0910000}"/>
    <cellStyle name="Pattern 2 5 2" xfId="9498" xr:uid="{00000000-0005-0000-0000-0000C1910000}"/>
    <cellStyle name="Pattern 2 5 3" xfId="13405" xr:uid="{00000000-0005-0000-0000-0000C2910000}"/>
    <cellStyle name="Pattern 2 5 4" xfId="17497" xr:uid="{00000000-0005-0000-0000-0000C3910000}"/>
    <cellStyle name="Pattern 2 5 5" xfId="21427" xr:uid="{00000000-0005-0000-0000-0000C4910000}"/>
    <cellStyle name="Pattern 2 5 6" xfId="25453" xr:uid="{00000000-0005-0000-0000-0000C5910000}"/>
    <cellStyle name="Pattern 2 5 7" xfId="29442" xr:uid="{00000000-0005-0000-0000-0000C6910000}"/>
    <cellStyle name="Pattern 2 5 8" xfId="33273" xr:uid="{00000000-0005-0000-0000-0000C7910000}"/>
    <cellStyle name="Pattern 2 5 9" xfId="37164" xr:uid="{00000000-0005-0000-0000-0000C8910000}"/>
    <cellStyle name="Pattern 2 6" xfId="3475" xr:uid="{00000000-0005-0000-0000-0000C9910000}"/>
    <cellStyle name="Pattern 2 6 10" xfId="40504" xr:uid="{00000000-0005-0000-0000-0000CA910000}"/>
    <cellStyle name="Pattern 2 6 2" xfId="9010" xr:uid="{00000000-0005-0000-0000-0000CB910000}"/>
    <cellStyle name="Pattern 2 6 3" xfId="12926" xr:uid="{00000000-0005-0000-0000-0000CC910000}"/>
    <cellStyle name="Pattern 2 6 4" xfId="17019" xr:uid="{00000000-0005-0000-0000-0000CD910000}"/>
    <cellStyle name="Pattern 2 6 5" xfId="20962" xr:uid="{00000000-0005-0000-0000-0000CE910000}"/>
    <cellStyle name="Pattern 2 6 6" xfId="24980" xr:uid="{00000000-0005-0000-0000-0000CF910000}"/>
    <cellStyle name="Pattern 2 6 7" xfId="28984" xr:uid="{00000000-0005-0000-0000-0000D0910000}"/>
    <cellStyle name="Pattern 2 6 8" xfId="32807" xr:uid="{00000000-0005-0000-0000-0000D1910000}"/>
    <cellStyle name="Pattern 2 6 9" xfId="36714" xr:uid="{00000000-0005-0000-0000-0000D2910000}"/>
    <cellStyle name="Pattern 2 7" xfId="5953" xr:uid="{00000000-0005-0000-0000-0000D3910000}"/>
    <cellStyle name="Pattern 2 7 10" xfId="42935" xr:uid="{00000000-0005-0000-0000-0000D4910000}"/>
    <cellStyle name="Pattern 2 7 2" xfId="11481" xr:uid="{00000000-0005-0000-0000-0000D5910000}"/>
    <cellStyle name="Pattern 2 7 3" xfId="15386" xr:uid="{00000000-0005-0000-0000-0000D6910000}"/>
    <cellStyle name="Pattern 2 7 4" xfId="19480" xr:uid="{00000000-0005-0000-0000-0000D7910000}"/>
    <cellStyle name="Pattern 2 7 5" xfId="23408" xr:uid="{00000000-0005-0000-0000-0000D8910000}"/>
    <cellStyle name="Pattern 2 7 6" xfId="27434" xr:uid="{00000000-0005-0000-0000-0000D9910000}"/>
    <cellStyle name="Pattern 2 7 7" xfId="31423" xr:uid="{00000000-0005-0000-0000-0000DA910000}"/>
    <cellStyle name="Pattern 2 7 8" xfId="35254" xr:uid="{00000000-0005-0000-0000-0000DB910000}"/>
    <cellStyle name="Pattern 2 7 9" xfId="39145" xr:uid="{00000000-0005-0000-0000-0000DC910000}"/>
    <cellStyle name="Pattern 2 8" xfId="7493" xr:uid="{00000000-0005-0000-0000-0000DD910000}"/>
    <cellStyle name="Pattern 2 9" xfId="7029" xr:uid="{00000000-0005-0000-0000-0000DE910000}"/>
    <cellStyle name="Pattern 3" xfId="787" xr:uid="{00000000-0005-0000-0000-0000DF910000}"/>
    <cellStyle name="Pattern 3 10" xfId="7033" xr:uid="{00000000-0005-0000-0000-0000E0910000}"/>
    <cellStyle name="Pattern 3 11" xfId="7682" xr:uid="{00000000-0005-0000-0000-0000E1910000}"/>
    <cellStyle name="Pattern 3 12" xfId="6867" xr:uid="{00000000-0005-0000-0000-0000E2910000}"/>
    <cellStyle name="Pattern 3 13" xfId="12070" xr:uid="{00000000-0005-0000-0000-0000E3910000}"/>
    <cellStyle name="Pattern 3 14" xfId="6481" xr:uid="{00000000-0005-0000-0000-0000E4910000}"/>
    <cellStyle name="Pattern 3 15" xfId="7040" xr:uid="{00000000-0005-0000-0000-0000E5910000}"/>
    <cellStyle name="Pattern 3 2" xfId="788" xr:uid="{00000000-0005-0000-0000-0000E6910000}"/>
    <cellStyle name="Pattern 3 2 10" xfId="6868" xr:uid="{00000000-0005-0000-0000-0000E7910000}"/>
    <cellStyle name="Pattern 3 2 11" xfId="12071" xr:uid="{00000000-0005-0000-0000-0000E8910000}"/>
    <cellStyle name="Pattern 3 2 12" xfId="6805" xr:uid="{00000000-0005-0000-0000-0000E9910000}"/>
    <cellStyle name="Pattern 3 2 13" xfId="6939" xr:uid="{00000000-0005-0000-0000-0000EA910000}"/>
    <cellStyle name="Pattern 3 2 2" xfId="789" xr:uid="{00000000-0005-0000-0000-0000EB910000}"/>
    <cellStyle name="Pattern 3 2 2 10" xfId="12072" xr:uid="{00000000-0005-0000-0000-0000EC910000}"/>
    <cellStyle name="Pattern 3 2 2 11" xfId="11547" xr:uid="{00000000-0005-0000-0000-0000ED910000}"/>
    <cellStyle name="Pattern 3 2 2 12" xfId="6821" xr:uid="{00000000-0005-0000-0000-0000EE910000}"/>
    <cellStyle name="Pattern 3 2 2 2" xfId="3031" xr:uid="{00000000-0005-0000-0000-0000EF910000}"/>
    <cellStyle name="Pattern 3 2 2 2 10" xfId="28540" xr:uid="{00000000-0005-0000-0000-0000F0910000}"/>
    <cellStyle name="Pattern 3 2 2 2 11" xfId="32363" xr:uid="{00000000-0005-0000-0000-0000F1910000}"/>
    <cellStyle name="Pattern 3 2 2 2 12" xfId="36270" xr:uid="{00000000-0005-0000-0000-0000F2910000}"/>
    <cellStyle name="Pattern 3 2 2 2 13" xfId="40060" xr:uid="{00000000-0005-0000-0000-0000F3910000}"/>
    <cellStyle name="Pattern 3 2 2 2 2" xfId="5332" xr:uid="{00000000-0005-0000-0000-0000F4910000}"/>
    <cellStyle name="Pattern 3 2 2 2 2 10" xfId="42316" xr:uid="{00000000-0005-0000-0000-0000F5910000}"/>
    <cellStyle name="Pattern 3 2 2 2 2 2" xfId="10860" xr:uid="{00000000-0005-0000-0000-0000F6910000}"/>
    <cellStyle name="Pattern 3 2 2 2 2 3" xfId="14767" xr:uid="{00000000-0005-0000-0000-0000F7910000}"/>
    <cellStyle name="Pattern 3 2 2 2 2 4" xfId="18859" xr:uid="{00000000-0005-0000-0000-0000F8910000}"/>
    <cellStyle name="Pattern 3 2 2 2 2 5" xfId="22789" xr:uid="{00000000-0005-0000-0000-0000F9910000}"/>
    <cellStyle name="Pattern 3 2 2 2 2 6" xfId="26815" xr:uid="{00000000-0005-0000-0000-0000FA910000}"/>
    <cellStyle name="Pattern 3 2 2 2 2 7" xfId="30804" xr:uid="{00000000-0005-0000-0000-0000FB910000}"/>
    <cellStyle name="Pattern 3 2 2 2 2 8" xfId="34635" xr:uid="{00000000-0005-0000-0000-0000FC910000}"/>
    <cellStyle name="Pattern 3 2 2 2 2 9" xfId="38526" xr:uid="{00000000-0005-0000-0000-0000FD910000}"/>
    <cellStyle name="Pattern 3 2 2 2 3" xfId="4704" xr:uid="{00000000-0005-0000-0000-0000FE910000}"/>
    <cellStyle name="Pattern 3 2 2 2 3 10" xfId="41688" xr:uid="{00000000-0005-0000-0000-0000FF910000}"/>
    <cellStyle name="Pattern 3 2 2 2 3 2" xfId="10232" xr:uid="{00000000-0005-0000-0000-000000920000}"/>
    <cellStyle name="Pattern 3 2 2 2 3 3" xfId="14139" xr:uid="{00000000-0005-0000-0000-000001920000}"/>
    <cellStyle name="Pattern 3 2 2 2 3 4" xfId="18231" xr:uid="{00000000-0005-0000-0000-000002920000}"/>
    <cellStyle name="Pattern 3 2 2 2 3 5" xfId="22161" xr:uid="{00000000-0005-0000-0000-000003920000}"/>
    <cellStyle name="Pattern 3 2 2 2 3 6" xfId="26187" xr:uid="{00000000-0005-0000-0000-000004920000}"/>
    <cellStyle name="Pattern 3 2 2 2 3 7" xfId="30176" xr:uid="{00000000-0005-0000-0000-000005920000}"/>
    <cellStyle name="Pattern 3 2 2 2 3 8" xfId="34007" xr:uid="{00000000-0005-0000-0000-000006920000}"/>
    <cellStyle name="Pattern 3 2 2 2 3 9" xfId="37898" xr:uid="{00000000-0005-0000-0000-000007920000}"/>
    <cellStyle name="Pattern 3 2 2 2 4" xfId="6413" xr:uid="{00000000-0005-0000-0000-000008920000}"/>
    <cellStyle name="Pattern 3 2 2 2 4 10" xfId="43391" xr:uid="{00000000-0005-0000-0000-000009920000}"/>
    <cellStyle name="Pattern 3 2 2 2 4 2" xfId="11942" xr:uid="{00000000-0005-0000-0000-00000A920000}"/>
    <cellStyle name="Pattern 3 2 2 2 4 3" xfId="15846" xr:uid="{00000000-0005-0000-0000-00000B920000}"/>
    <cellStyle name="Pattern 3 2 2 2 4 4" xfId="19940" xr:uid="{00000000-0005-0000-0000-00000C920000}"/>
    <cellStyle name="Pattern 3 2 2 2 4 5" xfId="23867" xr:uid="{00000000-0005-0000-0000-00000D920000}"/>
    <cellStyle name="Pattern 3 2 2 2 4 6" xfId="27894" xr:uid="{00000000-0005-0000-0000-00000E920000}"/>
    <cellStyle name="Pattern 3 2 2 2 4 7" xfId="31879" xr:uid="{00000000-0005-0000-0000-00000F920000}"/>
    <cellStyle name="Pattern 3 2 2 2 4 8" xfId="35712" xr:uid="{00000000-0005-0000-0000-000010920000}"/>
    <cellStyle name="Pattern 3 2 2 2 4 9" xfId="39601" xr:uid="{00000000-0005-0000-0000-000011920000}"/>
    <cellStyle name="Pattern 3 2 2 2 5" xfId="8566" xr:uid="{00000000-0005-0000-0000-000012920000}"/>
    <cellStyle name="Pattern 3 2 2 2 6" xfId="12482" xr:uid="{00000000-0005-0000-0000-000013920000}"/>
    <cellStyle name="Pattern 3 2 2 2 7" xfId="16575" xr:uid="{00000000-0005-0000-0000-000014920000}"/>
    <cellStyle name="Pattern 3 2 2 2 8" xfId="20518" xr:uid="{00000000-0005-0000-0000-000015920000}"/>
    <cellStyle name="Pattern 3 2 2 2 9" xfId="24536" xr:uid="{00000000-0005-0000-0000-000016920000}"/>
    <cellStyle name="Pattern 3 2 2 3" xfId="3976" xr:uid="{00000000-0005-0000-0000-000017920000}"/>
    <cellStyle name="Pattern 3 2 2 3 10" xfId="40960" xr:uid="{00000000-0005-0000-0000-000018920000}"/>
    <cellStyle name="Pattern 3 2 2 3 2" xfId="9504" xr:uid="{00000000-0005-0000-0000-000019920000}"/>
    <cellStyle name="Pattern 3 2 2 3 3" xfId="13411" xr:uid="{00000000-0005-0000-0000-00001A920000}"/>
    <cellStyle name="Pattern 3 2 2 3 4" xfId="17503" xr:uid="{00000000-0005-0000-0000-00001B920000}"/>
    <cellStyle name="Pattern 3 2 2 3 5" xfId="21433" xr:uid="{00000000-0005-0000-0000-00001C920000}"/>
    <cellStyle name="Pattern 3 2 2 3 6" xfId="25459" xr:uid="{00000000-0005-0000-0000-00001D920000}"/>
    <cellStyle name="Pattern 3 2 2 3 7" xfId="29448" xr:uid="{00000000-0005-0000-0000-00001E920000}"/>
    <cellStyle name="Pattern 3 2 2 3 8" xfId="33279" xr:uid="{00000000-0005-0000-0000-00001F920000}"/>
    <cellStyle name="Pattern 3 2 2 3 9" xfId="37170" xr:uid="{00000000-0005-0000-0000-000020920000}"/>
    <cellStyle name="Pattern 3 2 2 4" xfId="3481" xr:uid="{00000000-0005-0000-0000-000021920000}"/>
    <cellStyle name="Pattern 3 2 2 4 10" xfId="40510" xr:uid="{00000000-0005-0000-0000-000022920000}"/>
    <cellStyle name="Pattern 3 2 2 4 2" xfId="9016" xr:uid="{00000000-0005-0000-0000-000023920000}"/>
    <cellStyle name="Pattern 3 2 2 4 3" xfId="12932" xr:uid="{00000000-0005-0000-0000-000024920000}"/>
    <cellStyle name="Pattern 3 2 2 4 4" xfId="17025" xr:uid="{00000000-0005-0000-0000-000025920000}"/>
    <cellStyle name="Pattern 3 2 2 4 5" xfId="20968" xr:uid="{00000000-0005-0000-0000-000026920000}"/>
    <cellStyle name="Pattern 3 2 2 4 6" xfId="24986" xr:uid="{00000000-0005-0000-0000-000027920000}"/>
    <cellStyle name="Pattern 3 2 2 4 7" xfId="28990" xr:uid="{00000000-0005-0000-0000-000028920000}"/>
    <cellStyle name="Pattern 3 2 2 4 8" xfId="32813" xr:uid="{00000000-0005-0000-0000-000029920000}"/>
    <cellStyle name="Pattern 3 2 2 4 9" xfId="36720" xr:uid="{00000000-0005-0000-0000-00002A920000}"/>
    <cellStyle name="Pattern 3 2 2 5" xfId="5959" xr:uid="{00000000-0005-0000-0000-00002B920000}"/>
    <cellStyle name="Pattern 3 2 2 5 10" xfId="42941" xr:uid="{00000000-0005-0000-0000-00002C920000}"/>
    <cellStyle name="Pattern 3 2 2 5 2" xfId="11487" xr:uid="{00000000-0005-0000-0000-00002D920000}"/>
    <cellStyle name="Pattern 3 2 2 5 3" xfId="15392" xr:uid="{00000000-0005-0000-0000-00002E920000}"/>
    <cellStyle name="Pattern 3 2 2 5 4" xfId="19486" xr:uid="{00000000-0005-0000-0000-00002F920000}"/>
    <cellStyle name="Pattern 3 2 2 5 5" xfId="23414" xr:uid="{00000000-0005-0000-0000-000030920000}"/>
    <cellStyle name="Pattern 3 2 2 5 6" xfId="27440" xr:uid="{00000000-0005-0000-0000-000031920000}"/>
    <cellStyle name="Pattern 3 2 2 5 7" xfId="31429" xr:uid="{00000000-0005-0000-0000-000032920000}"/>
    <cellStyle name="Pattern 3 2 2 5 8" xfId="35260" xr:uid="{00000000-0005-0000-0000-000033920000}"/>
    <cellStyle name="Pattern 3 2 2 5 9" xfId="39151" xr:uid="{00000000-0005-0000-0000-000034920000}"/>
    <cellStyle name="Pattern 3 2 2 6" xfId="7487" xr:uid="{00000000-0005-0000-0000-000035920000}"/>
    <cellStyle name="Pattern 3 2 2 7" xfId="7035" xr:uid="{00000000-0005-0000-0000-000036920000}"/>
    <cellStyle name="Pattern 3 2 2 8" xfId="7680" xr:uid="{00000000-0005-0000-0000-000037920000}"/>
    <cellStyle name="Pattern 3 2 2 9" xfId="6869" xr:uid="{00000000-0005-0000-0000-000038920000}"/>
    <cellStyle name="Pattern 3 2 3" xfId="3030" xr:uid="{00000000-0005-0000-0000-000039920000}"/>
    <cellStyle name="Pattern 3 2 3 10" xfId="28539" xr:uid="{00000000-0005-0000-0000-00003A920000}"/>
    <cellStyle name="Pattern 3 2 3 11" xfId="32362" xr:uid="{00000000-0005-0000-0000-00003B920000}"/>
    <cellStyle name="Pattern 3 2 3 12" xfId="36269" xr:uid="{00000000-0005-0000-0000-00003C920000}"/>
    <cellStyle name="Pattern 3 2 3 13" xfId="40059" xr:uid="{00000000-0005-0000-0000-00003D920000}"/>
    <cellStyle name="Pattern 3 2 3 2" xfId="5331" xr:uid="{00000000-0005-0000-0000-00003E920000}"/>
    <cellStyle name="Pattern 3 2 3 2 10" xfId="42315" xr:uid="{00000000-0005-0000-0000-00003F920000}"/>
    <cellStyle name="Pattern 3 2 3 2 2" xfId="10859" xr:uid="{00000000-0005-0000-0000-000040920000}"/>
    <cellStyle name="Pattern 3 2 3 2 3" xfId="14766" xr:uid="{00000000-0005-0000-0000-000041920000}"/>
    <cellStyle name="Pattern 3 2 3 2 4" xfId="18858" xr:uid="{00000000-0005-0000-0000-000042920000}"/>
    <cellStyle name="Pattern 3 2 3 2 5" xfId="22788" xr:uid="{00000000-0005-0000-0000-000043920000}"/>
    <cellStyle name="Pattern 3 2 3 2 6" xfId="26814" xr:uid="{00000000-0005-0000-0000-000044920000}"/>
    <cellStyle name="Pattern 3 2 3 2 7" xfId="30803" xr:uid="{00000000-0005-0000-0000-000045920000}"/>
    <cellStyle name="Pattern 3 2 3 2 8" xfId="34634" xr:uid="{00000000-0005-0000-0000-000046920000}"/>
    <cellStyle name="Pattern 3 2 3 2 9" xfId="38525" xr:uid="{00000000-0005-0000-0000-000047920000}"/>
    <cellStyle name="Pattern 3 2 3 3" xfId="4703" xr:uid="{00000000-0005-0000-0000-000048920000}"/>
    <cellStyle name="Pattern 3 2 3 3 10" xfId="41687" xr:uid="{00000000-0005-0000-0000-000049920000}"/>
    <cellStyle name="Pattern 3 2 3 3 2" xfId="10231" xr:uid="{00000000-0005-0000-0000-00004A920000}"/>
    <cellStyle name="Pattern 3 2 3 3 3" xfId="14138" xr:uid="{00000000-0005-0000-0000-00004B920000}"/>
    <cellStyle name="Pattern 3 2 3 3 4" xfId="18230" xr:uid="{00000000-0005-0000-0000-00004C920000}"/>
    <cellStyle name="Pattern 3 2 3 3 5" xfId="22160" xr:uid="{00000000-0005-0000-0000-00004D920000}"/>
    <cellStyle name="Pattern 3 2 3 3 6" xfId="26186" xr:uid="{00000000-0005-0000-0000-00004E920000}"/>
    <cellStyle name="Pattern 3 2 3 3 7" xfId="30175" xr:uid="{00000000-0005-0000-0000-00004F920000}"/>
    <cellStyle name="Pattern 3 2 3 3 8" xfId="34006" xr:uid="{00000000-0005-0000-0000-000050920000}"/>
    <cellStyle name="Pattern 3 2 3 3 9" xfId="37897" xr:uid="{00000000-0005-0000-0000-000051920000}"/>
    <cellStyle name="Pattern 3 2 3 4" xfId="6412" xr:uid="{00000000-0005-0000-0000-000052920000}"/>
    <cellStyle name="Pattern 3 2 3 4 10" xfId="43390" xr:uid="{00000000-0005-0000-0000-000053920000}"/>
    <cellStyle name="Pattern 3 2 3 4 2" xfId="11941" xr:uid="{00000000-0005-0000-0000-000054920000}"/>
    <cellStyle name="Pattern 3 2 3 4 3" xfId="15845" xr:uid="{00000000-0005-0000-0000-000055920000}"/>
    <cellStyle name="Pattern 3 2 3 4 4" xfId="19939" xr:uid="{00000000-0005-0000-0000-000056920000}"/>
    <cellStyle name="Pattern 3 2 3 4 5" xfId="23866" xr:uid="{00000000-0005-0000-0000-000057920000}"/>
    <cellStyle name="Pattern 3 2 3 4 6" xfId="27893" xr:uid="{00000000-0005-0000-0000-000058920000}"/>
    <cellStyle name="Pattern 3 2 3 4 7" xfId="31878" xr:uid="{00000000-0005-0000-0000-000059920000}"/>
    <cellStyle name="Pattern 3 2 3 4 8" xfId="35711" xr:uid="{00000000-0005-0000-0000-00005A920000}"/>
    <cellStyle name="Pattern 3 2 3 4 9" xfId="39600" xr:uid="{00000000-0005-0000-0000-00005B920000}"/>
    <cellStyle name="Pattern 3 2 3 5" xfId="8565" xr:uid="{00000000-0005-0000-0000-00005C920000}"/>
    <cellStyle name="Pattern 3 2 3 6" xfId="12481" xr:uid="{00000000-0005-0000-0000-00005D920000}"/>
    <cellStyle name="Pattern 3 2 3 7" xfId="16574" xr:uid="{00000000-0005-0000-0000-00005E920000}"/>
    <cellStyle name="Pattern 3 2 3 8" xfId="20517" xr:uid="{00000000-0005-0000-0000-00005F920000}"/>
    <cellStyle name="Pattern 3 2 3 9" xfId="24535" xr:uid="{00000000-0005-0000-0000-000060920000}"/>
    <cellStyle name="Pattern 3 2 4" xfId="3975" xr:uid="{00000000-0005-0000-0000-000061920000}"/>
    <cellStyle name="Pattern 3 2 4 10" xfId="40959" xr:uid="{00000000-0005-0000-0000-000062920000}"/>
    <cellStyle name="Pattern 3 2 4 2" xfId="9503" xr:uid="{00000000-0005-0000-0000-000063920000}"/>
    <cellStyle name="Pattern 3 2 4 3" xfId="13410" xr:uid="{00000000-0005-0000-0000-000064920000}"/>
    <cellStyle name="Pattern 3 2 4 4" xfId="17502" xr:uid="{00000000-0005-0000-0000-000065920000}"/>
    <cellStyle name="Pattern 3 2 4 5" xfId="21432" xr:uid="{00000000-0005-0000-0000-000066920000}"/>
    <cellStyle name="Pattern 3 2 4 6" xfId="25458" xr:uid="{00000000-0005-0000-0000-000067920000}"/>
    <cellStyle name="Pattern 3 2 4 7" xfId="29447" xr:uid="{00000000-0005-0000-0000-000068920000}"/>
    <cellStyle name="Pattern 3 2 4 8" xfId="33278" xr:uid="{00000000-0005-0000-0000-000069920000}"/>
    <cellStyle name="Pattern 3 2 4 9" xfId="37169" xr:uid="{00000000-0005-0000-0000-00006A920000}"/>
    <cellStyle name="Pattern 3 2 5" xfId="3480" xr:uid="{00000000-0005-0000-0000-00006B920000}"/>
    <cellStyle name="Pattern 3 2 5 10" xfId="40509" xr:uid="{00000000-0005-0000-0000-00006C920000}"/>
    <cellStyle name="Pattern 3 2 5 2" xfId="9015" xr:uid="{00000000-0005-0000-0000-00006D920000}"/>
    <cellStyle name="Pattern 3 2 5 3" xfId="12931" xr:uid="{00000000-0005-0000-0000-00006E920000}"/>
    <cellStyle name="Pattern 3 2 5 4" xfId="17024" xr:uid="{00000000-0005-0000-0000-00006F920000}"/>
    <cellStyle name="Pattern 3 2 5 5" xfId="20967" xr:uid="{00000000-0005-0000-0000-000070920000}"/>
    <cellStyle name="Pattern 3 2 5 6" xfId="24985" xr:uid="{00000000-0005-0000-0000-000071920000}"/>
    <cellStyle name="Pattern 3 2 5 7" xfId="28989" xr:uid="{00000000-0005-0000-0000-000072920000}"/>
    <cellStyle name="Pattern 3 2 5 8" xfId="32812" xr:uid="{00000000-0005-0000-0000-000073920000}"/>
    <cellStyle name="Pattern 3 2 5 9" xfId="36719" xr:uid="{00000000-0005-0000-0000-000074920000}"/>
    <cellStyle name="Pattern 3 2 6" xfId="5958" xr:uid="{00000000-0005-0000-0000-000075920000}"/>
    <cellStyle name="Pattern 3 2 6 10" xfId="42940" xr:uid="{00000000-0005-0000-0000-000076920000}"/>
    <cellStyle name="Pattern 3 2 6 2" xfId="11486" xr:uid="{00000000-0005-0000-0000-000077920000}"/>
    <cellStyle name="Pattern 3 2 6 3" xfId="15391" xr:uid="{00000000-0005-0000-0000-000078920000}"/>
    <cellStyle name="Pattern 3 2 6 4" xfId="19485" xr:uid="{00000000-0005-0000-0000-000079920000}"/>
    <cellStyle name="Pattern 3 2 6 5" xfId="23413" xr:uid="{00000000-0005-0000-0000-00007A920000}"/>
    <cellStyle name="Pattern 3 2 6 6" xfId="27439" xr:uid="{00000000-0005-0000-0000-00007B920000}"/>
    <cellStyle name="Pattern 3 2 6 7" xfId="31428" xr:uid="{00000000-0005-0000-0000-00007C920000}"/>
    <cellStyle name="Pattern 3 2 6 8" xfId="35259" xr:uid="{00000000-0005-0000-0000-00007D920000}"/>
    <cellStyle name="Pattern 3 2 6 9" xfId="39150" xr:uid="{00000000-0005-0000-0000-00007E920000}"/>
    <cellStyle name="Pattern 3 2 7" xfId="7488" xr:uid="{00000000-0005-0000-0000-00007F920000}"/>
    <cellStyle name="Pattern 3 2 8" xfId="7034" xr:uid="{00000000-0005-0000-0000-000080920000}"/>
    <cellStyle name="Pattern 3 2 9" xfId="7681" xr:uid="{00000000-0005-0000-0000-000081920000}"/>
    <cellStyle name="Pattern 3 3" xfId="790" xr:uid="{00000000-0005-0000-0000-000082920000}"/>
    <cellStyle name="Pattern 3 3 10" xfId="6870" xr:uid="{00000000-0005-0000-0000-000083920000}"/>
    <cellStyle name="Pattern 3 3 11" xfId="7420" xr:uid="{00000000-0005-0000-0000-000084920000}"/>
    <cellStyle name="Pattern 3 3 12" xfId="24137" xr:uid="{00000000-0005-0000-0000-000085920000}"/>
    <cellStyle name="Pattern 3 3 13" xfId="7041" xr:uid="{00000000-0005-0000-0000-000086920000}"/>
    <cellStyle name="Pattern 3 3 2" xfId="791" xr:uid="{00000000-0005-0000-0000-000087920000}"/>
    <cellStyle name="Pattern 3 3 2 10" xfId="7381" xr:uid="{00000000-0005-0000-0000-000088920000}"/>
    <cellStyle name="Pattern 3 3 2 11" xfId="7134" xr:uid="{00000000-0005-0000-0000-000089920000}"/>
    <cellStyle name="Pattern 3 3 2 12" xfId="6940" xr:uid="{00000000-0005-0000-0000-00008A920000}"/>
    <cellStyle name="Pattern 3 3 2 2" xfId="3033" xr:uid="{00000000-0005-0000-0000-00008B920000}"/>
    <cellStyle name="Pattern 3 3 2 2 10" xfId="28542" xr:uid="{00000000-0005-0000-0000-00008C920000}"/>
    <cellStyle name="Pattern 3 3 2 2 11" xfId="32365" xr:uid="{00000000-0005-0000-0000-00008D920000}"/>
    <cellStyle name="Pattern 3 3 2 2 12" xfId="36272" xr:uid="{00000000-0005-0000-0000-00008E920000}"/>
    <cellStyle name="Pattern 3 3 2 2 13" xfId="40062" xr:uid="{00000000-0005-0000-0000-00008F920000}"/>
    <cellStyle name="Pattern 3 3 2 2 2" xfId="5334" xr:uid="{00000000-0005-0000-0000-000090920000}"/>
    <cellStyle name="Pattern 3 3 2 2 2 10" xfId="42318" xr:uid="{00000000-0005-0000-0000-000091920000}"/>
    <cellStyle name="Pattern 3 3 2 2 2 2" xfId="10862" xr:uid="{00000000-0005-0000-0000-000092920000}"/>
    <cellStyle name="Pattern 3 3 2 2 2 3" xfId="14769" xr:uid="{00000000-0005-0000-0000-000093920000}"/>
    <cellStyle name="Pattern 3 3 2 2 2 4" xfId="18861" xr:uid="{00000000-0005-0000-0000-000094920000}"/>
    <cellStyle name="Pattern 3 3 2 2 2 5" xfId="22791" xr:uid="{00000000-0005-0000-0000-000095920000}"/>
    <cellStyle name="Pattern 3 3 2 2 2 6" xfId="26817" xr:uid="{00000000-0005-0000-0000-000096920000}"/>
    <cellStyle name="Pattern 3 3 2 2 2 7" xfId="30806" xr:uid="{00000000-0005-0000-0000-000097920000}"/>
    <cellStyle name="Pattern 3 3 2 2 2 8" xfId="34637" xr:uid="{00000000-0005-0000-0000-000098920000}"/>
    <cellStyle name="Pattern 3 3 2 2 2 9" xfId="38528" xr:uid="{00000000-0005-0000-0000-000099920000}"/>
    <cellStyle name="Pattern 3 3 2 2 3" xfId="4706" xr:uid="{00000000-0005-0000-0000-00009A920000}"/>
    <cellStyle name="Pattern 3 3 2 2 3 10" xfId="41690" xr:uid="{00000000-0005-0000-0000-00009B920000}"/>
    <cellStyle name="Pattern 3 3 2 2 3 2" xfId="10234" xr:uid="{00000000-0005-0000-0000-00009C920000}"/>
    <cellStyle name="Pattern 3 3 2 2 3 3" xfId="14141" xr:uid="{00000000-0005-0000-0000-00009D920000}"/>
    <cellStyle name="Pattern 3 3 2 2 3 4" xfId="18233" xr:uid="{00000000-0005-0000-0000-00009E920000}"/>
    <cellStyle name="Pattern 3 3 2 2 3 5" xfId="22163" xr:uid="{00000000-0005-0000-0000-00009F920000}"/>
    <cellStyle name="Pattern 3 3 2 2 3 6" xfId="26189" xr:uid="{00000000-0005-0000-0000-0000A0920000}"/>
    <cellStyle name="Pattern 3 3 2 2 3 7" xfId="30178" xr:uid="{00000000-0005-0000-0000-0000A1920000}"/>
    <cellStyle name="Pattern 3 3 2 2 3 8" xfId="34009" xr:uid="{00000000-0005-0000-0000-0000A2920000}"/>
    <cellStyle name="Pattern 3 3 2 2 3 9" xfId="37900" xr:uid="{00000000-0005-0000-0000-0000A3920000}"/>
    <cellStyle name="Pattern 3 3 2 2 4" xfId="6415" xr:uid="{00000000-0005-0000-0000-0000A4920000}"/>
    <cellStyle name="Pattern 3 3 2 2 4 10" xfId="43393" xr:uid="{00000000-0005-0000-0000-0000A5920000}"/>
    <cellStyle name="Pattern 3 3 2 2 4 2" xfId="11944" xr:uid="{00000000-0005-0000-0000-0000A6920000}"/>
    <cellStyle name="Pattern 3 3 2 2 4 3" xfId="15848" xr:uid="{00000000-0005-0000-0000-0000A7920000}"/>
    <cellStyle name="Pattern 3 3 2 2 4 4" xfId="19942" xr:uid="{00000000-0005-0000-0000-0000A8920000}"/>
    <cellStyle name="Pattern 3 3 2 2 4 5" xfId="23869" xr:uid="{00000000-0005-0000-0000-0000A9920000}"/>
    <cellStyle name="Pattern 3 3 2 2 4 6" xfId="27896" xr:uid="{00000000-0005-0000-0000-0000AA920000}"/>
    <cellStyle name="Pattern 3 3 2 2 4 7" xfId="31881" xr:uid="{00000000-0005-0000-0000-0000AB920000}"/>
    <cellStyle name="Pattern 3 3 2 2 4 8" xfId="35714" xr:uid="{00000000-0005-0000-0000-0000AC920000}"/>
    <cellStyle name="Pattern 3 3 2 2 4 9" xfId="39603" xr:uid="{00000000-0005-0000-0000-0000AD920000}"/>
    <cellStyle name="Pattern 3 3 2 2 5" xfId="8568" xr:uid="{00000000-0005-0000-0000-0000AE920000}"/>
    <cellStyle name="Pattern 3 3 2 2 6" xfId="12484" xr:uid="{00000000-0005-0000-0000-0000AF920000}"/>
    <cellStyle name="Pattern 3 3 2 2 7" xfId="16577" xr:uid="{00000000-0005-0000-0000-0000B0920000}"/>
    <cellStyle name="Pattern 3 3 2 2 8" xfId="20520" xr:uid="{00000000-0005-0000-0000-0000B1920000}"/>
    <cellStyle name="Pattern 3 3 2 2 9" xfId="24538" xr:uid="{00000000-0005-0000-0000-0000B2920000}"/>
    <cellStyle name="Pattern 3 3 2 3" xfId="3978" xr:uid="{00000000-0005-0000-0000-0000B3920000}"/>
    <cellStyle name="Pattern 3 3 2 3 10" xfId="40962" xr:uid="{00000000-0005-0000-0000-0000B4920000}"/>
    <cellStyle name="Pattern 3 3 2 3 2" xfId="9506" xr:uid="{00000000-0005-0000-0000-0000B5920000}"/>
    <cellStyle name="Pattern 3 3 2 3 3" xfId="13413" xr:uid="{00000000-0005-0000-0000-0000B6920000}"/>
    <cellStyle name="Pattern 3 3 2 3 4" xfId="17505" xr:uid="{00000000-0005-0000-0000-0000B7920000}"/>
    <cellStyle name="Pattern 3 3 2 3 5" xfId="21435" xr:uid="{00000000-0005-0000-0000-0000B8920000}"/>
    <cellStyle name="Pattern 3 3 2 3 6" xfId="25461" xr:uid="{00000000-0005-0000-0000-0000B9920000}"/>
    <cellStyle name="Pattern 3 3 2 3 7" xfId="29450" xr:uid="{00000000-0005-0000-0000-0000BA920000}"/>
    <cellStyle name="Pattern 3 3 2 3 8" xfId="33281" xr:uid="{00000000-0005-0000-0000-0000BB920000}"/>
    <cellStyle name="Pattern 3 3 2 3 9" xfId="37172" xr:uid="{00000000-0005-0000-0000-0000BC920000}"/>
    <cellStyle name="Pattern 3 3 2 4" xfId="3483" xr:uid="{00000000-0005-0000-0000-0000BD920000}"/>
    <cellStyle name="Pattern 3 3 2 4 10" xfId="40512" xr:uid="{00000000-0005-0000-0000-0000BE920000}"/>
    <cellStyle name="Pattern 3 3 2 4 2" xfId="9018" xr:uid="{00000000-0005-0000-0000-0000BF920000}"/>
    <cellStyle name="Pattern 3 3 2 4 3" xfId="12934" xr:uid="{00000000-0005-0000-0000-0000C0920000}"/>
    <cellStyle name="Pattern 3 3 2 4 4" xfId="17027" xr:uid="{00000000-0005-0000-0000-0000C1920000}"/>
    <cellStyle name="Pattern 3 3 2 4 5" xfId="20970" xr:uid="{00000000-0005-0000-0000-0000C2920000}"/>
    <cellStyle name="Pattern 3 3 2 4 6" xfId="24988" xr:uid="{00000000-0005-0000-0000-0000C3920000}"/>
    <cellStyle name="Pattern 3 3 2 4 7" xfId="28992" xr:uid="{00000000-0005-0000-0000-0000C4920000}"/>
    <cellStyle name="Pattern 3 3 2 4 8" xfId="32815" xr:uid="{00000000-0005-0000-0000-0000C5920000}"/>
    <cellStyle name="Pattern 3 3 2 4 9" xfId="36722" xr:uid="{00000000-0005-0000-0000-0000C6920000}"/>
    <cellStyle name="Pattern 3 3 2 5" xfId="5961" xr:uid="{00000000-0005-0000-0000-0000C7920000}"/>
    <cellStyle name="Pattern 3 3 2 5 10" xfId="42943" xr:uid="{00000000-0005-0000-0000-0000C8920000}"/>
    <cellStyle name="Pattern 3 3 2 5 2" xfId="11489" xr:uid="{00000000-0005-0000-0000-0000C9920000}"/>
    <cellStyle name="Pattern 3 3 2 5 3" xfId="15394" xr:uid="{00000000-0005-0000-0000-0000CA920000}"/>
    <cellStyle name="Pattern 3 3 2 5 4" xfId="19488" xr:uid="{00000000-0005-0000-0000-0000CB920000}"/>
    <cellStyle name="Pattern 3 3 2 5 5" xfId="23416" xr:uid="{00000000-0005-0000-0000-0000CC920000}"/>
    <cellStyle name="Pattern 3 3 2 5 6" xfId="27442" xr:uid="{00000000-0005-0000-0000-0000CD920000}"/>
    <cellStyle name="Pattern 3 3 2 5 7" xfId="31431" xr:uid="{00000000-0005-0000-0000-0000CE920000}"/>
    <cellStyle name="Pattern 3 3 2 5 8" xfId="35262" xr:uid="{00000000-0005-0000-0000-0000CF920000}"/>
    <cellStyle name="Pattern 3 3 2 5 9" xfId="39153" xr:uid="{00000000-0005-0000-0000-0000D0920000}"/>
    <cellStyle name="Pattern 3 3 2 6" xfId="7485" xr:uid="{00000000-0005-0000-0000-0000D1920000}"/>
    <cellStyle name="Pattern 3 3 2 7" xfId="7037" xr:uid="{00000000-0005-0000-0000-0000D2920000}"/>
    <cellStyle name="Pattern 3 3 2 8" xfId="7679" xr:uid="{00000000-0005-0000-0000-0000D3920000}"/>
    <cellStyle name="Pattern 3 3 2 9" xfId="6871" xr:uid="{00000000-0005-0000-0000-0000D4920000}"/>
    <cellStyle name="Pattern 3 3 3" xfId="3032" xr:uid="{00000000-0005-0000-0000-0000D5920000}"/>
    <cellStyle name="Pattern 3 3 3 10" xfId="28541" xr:uid="{00000000-0005-0000-0000-0000D6920000}"/>
    <cellStyle name="Pattern 3 3 3 11" xfId="32364" xr:uid="{00000000-0005-0000-0000-0000D7920000}"/>
    <cellStyle name="Pattern 3 3 3 12" xfId="36271" xr:uid="{00000000-0005-0000-0000-0000D8920000}"/>
    <cellStyle name="Pattern 3 3 3 13" xfId="40061" xr:uid="{00000000-0005-0000-0000-0000D9920000}"/>
    <cellStyle name="Pattern 3 3 3 2" xfId="5333" xr:uid="{00000000-0005-0000-0000-0000DA920000}"/>
    <cellStyle name="Pattern 3 3 3 2 10" xfId="42317" xr:uid="{00000000-0005-0000-0000-0000DB920000}"/>
    <cellStyle name="Pattern 3 3 3 2 2" xfId="10861" xr:uid="{00000000-0005-0000-0000-0000DC920000}"/>
    <cellStyle name="Pattern 3 3 3 2 3" xfId="14768" xr:uid="{00000000-0005-0000-0000-0000DD920000}"/>
    <cellStyle name="Pattern 3 3 3 2 4" xfId="18860" xr:uid="{00000000-0005-0000-0000-0000DE920000}"/>
    <cellStyle name="Pattern 3 3 3 2 5" xfId="22790" xr:uid="{00000000-0005-0000-0000-0000DF920000}"/>
    <cellStyle name="Pattern 3 3 3 2 6" xfId="26816" xr:uid="{00000000-0005-0000-0000-0000E0920000}"/>
    <cellStyle name="Pattern 3 3 3 2 7" xfId="30805" xr:uid="{00000000-0005-0000-0000-0000E1920000}"/>
    <cellStyle name="Pattern 3 3 3 2 8" xfId="34636" xr:uid="{00000000-0005-0000-0000-0000E2920000}"/>
    <cellStyle name="Pattern 3 3 3 2 9" xfId="38527" xr:uid="{00000000-0005-0000-0000-0000E3920000}"/>
    <cellStyle name="Pattern 3 3 3 3" xfId="4705" xr:uid="{00000000-0005-0000-0000-0000E4920000}"/>
    <cellStyle name="Pattern 3 3 3 3 10" xfId="41689" xr:uid="{00000000-0005-0000-0000-0000E5920000}"/>
    <cellStyle name="Pattern 3 3 3 3 2" xfId="10233" xr:uid="{00000000-0005-0000-0000-0000E6920000}"/>
    <cellStyle name="Pattern 3 3 3 3 3" xfId="14140" xr:uid="{00000000-0005-0000-0000-0000E7920000}"/>
    <cellStyle name="Pattern 3 3 3 3 4" xfId="18232" xr:uid="{00000000-0005-0000-0000-0000E8920000}"/>
    <cellStyle name="Pattern 3 3 3 3 5" xfId="22162" xr:uid="{00000000-0005-0000-0000-0000E9920000}"/>
    <cellStyle name="Pattern 3 3 3 3 6" xfId="26188" xr:uid="{00000000-0005-0000-0000-0000EA920000}"/>
    <cellStyle name="Pattern 3 3 3 3 7" xfId="30177" xr:uid="{00000000-0005-0000-0000-0000EB920000}"/>
    <cellStyle name="Pattern 3 3 3 3 8" xfId="34008" xr:uid="{00000000-0005-0000-0000-0000EC920000}"/>
    <cellStyle name="Pattern 3 3 3 3 9" xfId="37899" xr:uid="{00000000-0005-0000-0000-0000ED920000}"/>
    <cellStyle name="Pattern 3 3 3 4" xfId="6414" xr:uid="{00000000-0005-0000-0000-0000EE920000}"/>
    <cellStyle name="Pattern 3 3 3 4 10" xfId="43392" xr:uid="{00000000-0005-0000-0000-0000EF920000}"/>
    <cellStyle name="Pattern 3 3 3 4 2" xfId="11943" xr:uid="{00000000-0005-0000-0000-0000F0920000}"/>
    <cellStyle name="Pattern 3 3 3 4 3" xfId="15847" xr:uid="{00000000-0005-0000-0000-0000F1920000}"/>
    <cellStyle name="Pattern 3 3 3 4 4" xfId="19941" xr:uid="{00000000-0005-0000-0000-0000F2920000}"/>
    <cellStyle name="Pattern 3 3 3 4 5" xfId="23868" xr:uid="{00000000-0005-0000-0000-0000F3920000}"/>
    <cellStyle name="Pattern 3 3 3 4 6" xfId="27895" xr:uid="{00000000-0005-0000-0000-0000F4920000}"/>
    <cellStyle name="Pattern 3 3 3 4 7" xfId="31880" xr:uid="{00000000-0005-0000-0000-0000F5920000}"/>
    <cellStyle name="Pattern 3 3 3 4 8" xfId="35713" xr:uid="{00000000-0005-0000-0000-0000F6920000}"/>
    <cellStyle name="Pattern 3 3 3 4 9" xfId="39602" xr:uid="{00000000-0005-0000-0000-0000F7920000}"/>
    <cellStyle name="Pattern 3 3 3 5" xfId="8567" xr:uid="{00000000-0005-0000-0000-0000F8920000}"/>
    <cellStyle name="Pattern 3 3 3 6" xfId="12483" xr:uid="{00000000-0005-0000-0000-0000F9920000}"/>
    <cellStyle name="Pattern 3 3 3 7" xfId="16576" xr:uid="{00000000-0005-0000-0000-0000FA920000}"/>
    <cellStyle name="Pattern 3 3 3 8" xfId="20519" xr:uid="{00000000-0005-0000-0000-0000FB920000}"/>
    <cellStyle name="Pattern 3 3 3 9" xfId="24537" xr:uid="{00000000-0005-0000-0000-0000FC920000}"/>
    <cellStyle name="Pattern 3 3 4" xfId="3977" xr:uid="{00000000-0005-0000-0000-0000FD920000}"/>
    <cellStyle name="Pattern 3 3 4 10" xfId="40961" xr:uid="{00000000-0005-0000-0000-0000FE920000}"/>
    <cellStyle name="Pattern 3 3 4 2" xfId="9505" xr:uid="{00000000-0005-0000-0000-0000FF920000}"/>
    <cellStyle name="Pattern 3 3 4 3" xfId="13412" xr:uid="{00000000-0005-0000-0000-000000930000}"/>
    <cellStyle name="Pattern 3 3 4 4" xfId="17504" xr:uid="{00000000-0005-0000-0000-000001930000}"/>
    <cellStyle name="Pattern 3 3 4 5" xfId="21434" xr:uid="{00000000-0005-0000-0000-000002930000}"/>
    <cellStyle name="Pattern 3 3 4 6" xfId="25460" xr:uid="{00000000-0005-0000-0000-000003930000}"/>
    <cellStyle name="Pattern 3 3 4 7" xfId="29449" xr:uid="{00000000-0005-0000-0000-000004930000}"/>
    <cellStyle name="Pattern 3 3 4 8" xfId="33280" xr:uid="{00000000-0005-0000-0000-000005930000}"/>
    <cellStyle name="Pattern 3 3 4 9" xfId="37171" xr:uid="{00000000-0005-0000-0000-000006930000}"/>
    <cellStyle name="Pattern 3 3 5" xfId="3482" xr:uid="{00000000-0005-0000-0000-000007930000}"/>
    <cellStyle name="Pattern 3 3 5 10" xfId="40511" xr:uid="{00000000-0005-0000-0000-000008930000}"/>
    <cellStyle name="Pattern 3 3 5 2" xfId="9017" xr:uid="{00000000-0005-0000-0000-000009930000}"/>
    <cellStyle name="Pattern 3 3 5 3" xfId="12933" xr:uid="{00000000-0005-0000-0000-00000A930000}"/>
    <cellStyle name="Pattern 3 3 5 4" xfId="17026" xr:uid="{00000000-0005-0000-0000-00000B930000}"/>
    <cellStyle name="Pattern 3 3 5 5" xfId="20969" xr:uid="{00000000-0005-0000-0000-00000C930000}"/>
    <cellStyle name="Pattern 3 3 5 6" xfId="24987" xr:uid="{00000000-0005-0000-0000-00000D930000}"/>
    <cellStyle name="Pattern 3 3 5 7" xfId="28991" xr:uid="{00000000-0005-0000-0000-00000E930000}"/>
    <cellStyle name="Pattern 3 3 5 8" xfId="32814" xr:uid="{00000000-0005-0000-0000-00000F930000}"/>
    <cellStyle name="Pattern 3 3 5 9" xfId="36721" xr:uid="{00000000-0005-0000-0000-000010930000}"/>
    <cellStyle name="Pattern 3 3 6" xfId="5960" xr:uid="{00000000-0005-0000-0000-000011930000}"/>
    <cellStyle name="Pattern 3 3 6 10" xfId="42942" xr:uid="{00000000-0005-0000-0000-000012930000}"/>
    <cellStyle name="Pattern 3 3 6 2" xfId="11488" xr:uid="{00000000-0005-0000-0000-000013930000}"/>
    <cellStyle name="Pattern 3 3 6 3" xfId="15393" xr:uid="{00000000-0005-0000-0000-000014930000}"/>
    <cellStyle name="Pattern 3 3 6 4" xfId="19487" xr:uid="{00000000-0005-0000-0000-000015930000}"/>
    <cellStyle name="Pattern 3 3 6 5" xfId="23415" xr:uid="{00000000-0005-0000-0000-000016930000}"/>
    <cellStyle name="Pattern 3 3 6 6" xfId="27441" xr:uid="{00000000-0005-0000-0000-000017930000}"/>
    <cellStyle name="Pattern 3 3 6 7" xfId="31430" xr:uid="{00000000-0005-0000-0000-000018930000}"/>
    <cellStyle name="Pattern 3 3 6 8" xfId="35261" xr:uid="{00000000-0005-0000-0000-000019930000}"/>
    <cellStyle name="Pattern 3 3 6 9" xfId="39152" xr:uid="{00000000-0005-0000-0000-00001A930000}"/>
    <cellStyle name="Pattern 3 3 7" xfId="7486" xr:uid="{00000000-0005-0000-0000-00001B930000}"/>
    <cellStyle name="Pattern 3 3 8" xfId="7036" xr:uid="{00000000-0005-0000-0000-00001C930000}"/>
    <cellStyle name="Pattern 3 3 9" xfId="12083" xr:uid="{00000000-0005-0000-0000-00001D930000}"/>
    <cellStyle name="Pattern 3 4" xfId="792" xr:uid="{00000000-0005-0000-0000-00001E930000}"/>
    <cellStyle name="Pattern 3 4 10" xfId="6872" xr:uid="{00000000-0005-0000-0000-00001F930000}"/>
    <cellStyle name="Pattern 3 4 11" xfId="7360" xr:uid="{00000000-0005-0000-0000-000020930000}"/>
    <cellStyle name="Pattern 3 4 12" xfId="7149" xr:uid="{00000000-0005-0000-0000-000021930000}"/>
    <cellStyle name="Pattern 3 4 13" xfId="7319" xr:uid="{00000000-0005-0000-0000-000022930000}"/>
    <cellStyle name="Pattern 3 4 2" xfId="793" xr:uid="{00000000-0005-0000-0000-000023930000}"/>
    <cellStyle name="Pattern 3 4 2 10" xfId="7419" xr:uid="{00000000-0005-0000-0000-000024930000}"/>
    <cellStyle name="Pattern 3 4 2 11" xfId="7150" xr:uid="{00000000-0005-0000-0000-000025930000}"/>
    <cellStyle name="Pattern 3 4 2 12" xfId="6941" xr:uid="{00000000-0005-0000-0000-000026930000}"/>
    <cellStyle name="Pattern 3 4 2 2" xfId="3035" xr:uid="{00000000-0005-0000-0000-000027930000}"/>
    <cellStyle name="Pattern 3 4 2 2 10" xfId="28544" xr:uid="{00000000-0005-0000-0000-000028930000}"/>
    <cellStyle name="Pattern 3 4 2 2 11" xfId="32367" xr:uid="{00000000-0005-0000-0000-000029930000}"/>
    <cellStyle name="Pattern 3 4 2 2 12" xfId="36274" xr:uid="{00000000-0005-0000-0000-00002A930000}"/>
    <cellStyle name="Pattern 3 4 2 2 13" xfId="40064" xr:uid="{00000000-0005-0000-0000-00002B930000}"/>
    <cellStyle name="Pattern 3 4 2 2 2" xfId="5336" xr:uid="{00000000-0005-0000-0000-00002C930000}"/>
    <cellStyle name="Pattern 3 4 2 2 2 10" xfId="42320" xr:uid="{00000000-0005-0000-0000-00002D930000}"/>
    <cellStyle name="Pattern 3 4 2 2 2 2" xfId="10864" xr:uid="{00000000-0005-0000-0000-00002E930000}"/>
    <cellStyle name="Pattern 3 4 2 2 2 3" xfId="14771" xr:uid="{00000000-0005-0000-0000-00002F930000}"/>
    <cellStyle name="Pattern 3 4 2 2 2 4" xfId="18863" xr:uid="{00000000-0005-0000-0000-000030930000}"/>
    <cellStyle name="Pattern 3 4 2 2 2 5" xfId="22793" xr:uid="{00000000-0005-0000-0000-000031930000}"/>
    <cellStyle name="Pattern 3 4 2 2 2 6" xfId="26819" xr:uid="{00000000-0005-0000-0000-000032930000}"/>
    <cellStyle name="Pattern 3 4 2 2 2 7" xfId="30808" xr:uid="{00000000-0005-0000-0000-000033930000}"/>
    <cellStyle name="Pattern 3 4 2 2 2 8" xfId="34639" xr:uid="{00000000-0005-0000-0000-000034930000}"/>
    <cellStyle name="Pattern 3 4 2 2 2 9" xfId="38530" xr:uid="{00000000-0005-0000-0000-000035930000}"/>
    <cellStyle name="Pattern 3 4 2 2 3" xfId="4708" xr:uid="{00000000-0005-0000-0000-000036930000}"/>
    <cellStyle name="Pattern 3 4 2 2 3 10" xfId="41692" xr:uid="{00000000-0005-0000-0000-000037930000}"/>
    <cellStyle name="Pattern 3 4 2 2 3 2" xfId="10236" xr:uid="{00000000-0005-0000-0000-000038930000}"/>
    <cellStyle name="Pattern 3 4 2 2 3 3" xfId="14143" xr:uid="{00000000-0005-0000-0000-000039930000}"/>
    <cellStyle name="Pattern 3 4 2 2 3 4" xfId="18235" xr:uid="{00000000-0005-0000-0000-00003A930000}"/>
    <cellStyle name="Pattern 3 4 2 2 3 5" xfId="22165" xr:uid="{00000000-0005-0000-0000-00003B930000}"/>
    <cellStyle name="Pattern 3 4 2 2 3 6" xfId="26191" xr:uid="{00000000-0005-0000-0000-00003C930000}"/>
    <cellStyle name="Pattern 3 4 2 2 3 7" xfId="30180" xr:uid="{00000000-0005-0000-0000-00003D930000}"/>
    <cellStyle name="Pattern 3 4 2 2 3 8" xfId="34011" xr:uid="{00000000-0005-0000-0000-00003E930000}"/>
    <cellStyle name="Pattern 3 4 2 2 3 9" xfId="37902" xr:uid="{00000000-0005-0000-0000-00003F930000}"/>
    <cellStyle name="Pattern 3 4 2 2 4" xfId="6417" xr:uid="{00000000-0005-0000-0000-000040930000}"/>
    <cellStyle name="Pattern 3 4 2 2 4 10" xfId="43395" xr:uid="{00000000-0005-0000-0000-000041930000}"/>
    <cellStyle name="Pattern 3 4 2 2 4 2" xfId="11946" xr:uid="{00000000-0005-0000-0000-000042930000}"/>
    <cellStyle name="Pattern 3 4 2 2 4 3" xfId="15850" xr:uid="{00000000-0005-0000-0000-000043930000}"/>
    <cellStyle name="Pattern 3 4 2 2 4 4" xfId="19944" xr:uid="{00000000-0005-0000-0000-000044930000}"/>
    <cellStyle name="Pattern 3 4 2 2 4 5" xfId="23871" xr:uid="{00000000-0005-0000-0000-000045930000}"/>
    <cellStyle name="Pattern 3 4 2 2 4 6" xfId="27898" xr:uid="{00000000-0005-0000-0000-000046930000}"/>
    <cellStyle name="Pattern 3 4 2 2 4 7" xfId="31883" xr:uid="{00000000-0005-0000-0000-000047930000}"/>
    <cellStyle name="Pattern 3 4 2 2 4 8" xfId="35716" xr:uid="{00000000-0005-0000-0000-000048930000}"/>
    <cellStyle name="Pattern 3 4 2 2 4 9" xfId="39605" xr:uid="{00000000-0005-0000-0000-000049930000}"/>
    <cellStyle name="Pattern 3 4 2 2 5" xfId="8570" xr:uid="{00000000-0005-0000-0000-00004A930000}"/>
    <cellStyle name="Pattern 3 4 2 2 6" xfId="12486" xr:uid="{00000000-0005-0000-0000-00004B930000}"/>
    <cellStyle name="Pattern 3 4 2 2 7" xfId="16579" xr:uid="{00000000-0005-0000-0000-00004C930000}"/>
    <cellStyle name="Pattern 3 4 2 2 8" xfId="20522" xr:uid="{00000000-0005-0000-0000-00004D930000}"/>
    <cellStyle name="Pattern 3 4 2 2 9" xfId="24540" xr:uid="{00000000-0005-0000-0000-00004E930000}"/>
    <cellStyle name="Pattern 3 4 2 3" xfId="3980" xr:uid="{00000000-0005-0000-0000-00004F930000}"/>
    <cellStyle name="Pattern 3 4 2 3 10" xfId="40964" xr:uid="{00000000-0005-0000-0000-000050930000}"/>
    <cellStyle name="Pattern 3 4 2 3 2" xfId="9508" xr:uid="{00000000-0005-0000-0000-000051930000}"/>
    <cellStyle name="Pattern 3 4 2 3 3" xfId="13415" xr:uid="{00000000-0005-0000-0000-000052930000}"/>
    <cellStyle name="Pattern 3 4 2 3 4" xfId="17507" xr:uid="{00000000-0005-0000-0000-000053930000}"/>
    <cellStyle name="Pattern 3 4 2 3 5" xfId="21437" xr:uid="{00000000-0005-0000-0000-000054930000}"/>
    <cellStyle name="Pattern 3 4 2 3 6" xfId="25463" xr:uid="{00000000-0005-0000-0000-000055930000}"/>
    <cellStyle name="Pattern 3 4 2 3 7" xfId="29452" xr:uid="{00000000-0005-0000-0000-000056930000}"/>
    <cellStyle name="Pattern 3 4 2 3 8" xfId="33283" xr:uid="{00000000-0005-0000-0000-000057930000}"/>
    <cellStyle name="Pattern 3 4 2 3 9" xfId="37174" xr:uid="{00000000-0005-0000-0000-000058930000}"/>
    <cellStyle name="Pattern 3 4 2 4" xfId="3485" xr:uid="{00000000-0005-0000-0000-000059930000}"/>
    <cellStyle name="Pattern 3 4 2 4 10" xfId="40514" xr:uid="{00000000-0005-0000-0000-00005A930000}"/>
    <cellStyle name="Pattern 3 4 2 4 2" xfId="9020" xr:uid="{00000000-0005-0000-0000-00005B930000}"/>
    <cellStyle name="Pattern 3 4 2 4 3" xfId="12936" xr:uid="{00000000-0005-0000-0000-00005C930000}"/>
    <cellStyle name="Pattern 3 4 2 4 4" xfId="17029" xr:uid="{00000000-0005-0000-0000-00005D930000}"/>
    <cellStyle name="Pattern 3 4 2 4 5" xfId="20972" xr:uid="{00000000-0005-0000-0000-00005E930000}"/>
    <cellStyle name="Pattern 3 4 2 4 6" xfId="24990" xr:uid="{00000000-0005-0000-0000-00005F930000}"/>
    <cellStyle name="Pattern 3 4 2 4 7" xfId="28994" xr:uid="{00000000-0005-0000-0000-000060930000}"/>
    <cellStyle name="Pattern 3 4 2 4 8" xfId="32817" xr:uid="{00000000-0005-0000-0000-000061930000}"/>
    <cellStyle name="Pattern 3 4 2 4 9" xfId="36724" xr:uid="{00000000-0005-0000-0000-000062930000}"/>
    <cellStyle name="Pattern 3 4 2 5" xfId="5963" xr:uid="{00000000-0005-0000-0000-000063930000}"/>
    <cellStyle name="Pattern 3 4 2 5 10" xfId="42945" xr:uid="{00000000-0005-0000-0000-000064930000}"/>
    <cellStyle name="Pattern 3 4 2 5 2" xfId="11491" xr:uid="{00000000-0005-0000-0000-000065930000}"/>
    <cellStyle name="Pattern 3 4 2 5 3" xfId="15396" xr:uid="{00000000-0005-0000-0000-000066930000}"/>
    <cellStyle name="Pattern 3 4 2 5 4" xfId="19490" xr:uid="{00000000-0005-0000-0000-000067930000}"/>
    <cellStyle name="Pattern 3 4 2 5 5" xfId="23418" xr:uid="{00000000-0005-0000-0000-000068930000}"/>
    <cellStyle name="Pattern 3 4 2 5 6" xfId="27444" xr:uid="{00000000-0005-0000-0000-000069930000}"/>
    <cellStyle name="Pattern 3 4 2 5 7" xfId="31433" xr:uid="{00000000-0005-0000-0000-00006A930000}"/>
    <cellStyle name="Pattern 3 4 2 5 8" xfId="35264" xr:uid="{00000000-0005-0000-0000-00006B930000}"/>
    <cellStyle name="Pattern 3 4 2 5 9" xfId="39155" xr:uid="{00000000-0005-0000-0000-00006C930000}"/>
    <cellStyle name="Pattern 3 4 2 6" xfId="7483" xr:uid="{00000000-0005-0000-0000-00006D930000}"/>
    <cellStyle name="Pattern 3 4 2 7" xfId="7039" xr:uid="{00000000-0005-0000-0000-00006E930000}"/>
    <cellStyle name="Pattern 3 4 2 8" xfId="7677" xr:uid="{00000000-0005-0000-0000-00006F930000}"/>
    <cellStyle name="Pattern 3 4 2 9" xfId="6873" xr:uid="{00000000-0005-0000-0000-000070930000}"/>
    <cellStyle name="Pattern 3 4 3" xfId="3034" xr:uid="{00000000-0005-0000-0000-000071930000}"/>
    <cellStyle name="Pattern 3 4 3 10" xfId="28543" xr:uid="{00000000-0005-0000-0000-000072930000}"/>
    <cellStyle name="Pattern 3 4 3 11" xfId="32366" xr:uid="{00000000-0005-0000-0000-000073930000}"/>
    <cellStyle name="Pattern 3 4 3 12" xfId="36273" xr:uid="{00000000-0005-0000-0000-000074930000}"/>
    <cellStyle name="Pattern 3 4 3 13" xfId="40063" xr:uid="{00000000-0005-0000-0000-000075930000}"/>
    <cellStyle name="Pattern 3 4 3 2" xfId="5335" xr:uid="{00000000-0005-0000-0000-000076930000}"/>
    <cellStyle name="Pattern 3 4 3 2 10" xfId="42319" xr:uid="{00000000-0005-0000-0000-000077930000}"/>
    <cellStyle name="Pattern 3 4 3 2 2" xfId="10863" xr:uid="{00000000-0005-0000-0000-000078930000}"/>
    <cellStyle name="Pattern 3 4 3 2 3" xfId="14770" xr:uid="{00000000-0005-0000-0000-000079930000}"/>
    <cellStyle name="Pattern 3 4 3 2 4" xfId="18862" xr:uid="{00000000-0005-0000-0000-00007A930000}"/>
    <cellStyle name="Pattern 3 4 3 2 5" xfId="22792" xr:uid="{00000000-0005-0000-0000-00007B930000}"/>
    <cellStyle name="Pattern 3 4 3 2 6" xfId="26818" xr:uid="{00000000-0005-0000-0000-00007C930000}"/>
    <cellStyle name="Pattern 3 4 3 2 7" xfId="30807" xr:uid="{00000000-0005-0000-0000-00007D930000}"/>
    <cellStyle name="Pattern 3 4 3 2 8" xfId="34638" xr:uid="{00000000-0005-0000-0000-00007E930000}"/>
    <cellStyle name="Pattern 3 4 3 2 9" xfId="38529" xr:uid="{00000000-0005-0000-0000-00007F930000}"/>
    <cellStyle name="Pattern 3 4 3 3" xfId="4707" xr:uid="{00000000-0005-0000-0000-000080930000}"/>
    <cellStyle name="Pattern 3 4 3 3 10" xfId="41691" xr:uid="{00000000-0005-0000-0000-000081930000}"/>
    <cellStyle name="Pattern 3 4 3 3 2" xfId="10235" xr:uid="{00000000-0005-0000-0000-000082930000}"/>
    <cellStyle name="Pattern 3 4 3 3 3" xfId="14142" xr:uid="{00000000-0005-0000-0000-000083930000}"/>
    <cellStyle name="Pattern 3 4 3 3 4" xfId="18234" xr:uid="{00000000-0005-0000-0000-000084930000}"/>
    <cellStyle name="Pattern 3 4 3 3 5" xfId="22164" xr:uid="{00000000-0005-0000-0000-000085930000}"/>
    <cellStyle name="Pattern 3 4 3 3 6" xfId="26190" xr:uid="{00000000-0005-0000-0000-000086930000}"/>
    <cellStyle name="Pattern 3 4 3 3 7" xfId="30179" xr:uid="{00000000-0005-0000-0000-000087930000}"/>
    <cellStyle name="Pattern 3 4 3 3 8" xfId="34010" xr:uid="{00000000-0005-0000-0000-000088930000}"/>
    <cellStyle name="Pattern 3 4 3 3 9" xfId="37901" xr:uid="{00000000-0005-0000-0000-000089930000}"/>
    <cellStyle name="Pattern 3 4 3 4" xfId="6416" xr:uid="{00000000-0005-0000-0000-00008A930000}"/>
    <cellStyle name="Pattern 3 4 3 4 10" xfId="43394" xr:uid="{00000000-0005-0000-0000-00008B930000}"/>
    <cellStyle name="Pattern 3 4 3 4 2" xfId="11945" xr:uid="{00000000-0005-0000-0000-00008C930000}"/>
    <cellStyle name="Pattern 3 4 3 4 3" xfId="15849" xr:uid="{00000000-0005-0000-0000-00008D930000}"/>
    <cellStyle name="Pattern 3 4 3 4 4" xfId="19943" xr:uid="{00000000-0005-0000-0000-00008E930000}"/>
    <cellStyle name="Pattern 3 4 3 4 5" xfId="23870" xr:uid="{00000000-0005-0000-0000-00008F930000}"/>
    <cellStyle name="Pattern 3 4 3 4 6" xfId="27897" xr:uid="{00000000-0005-0000-0000-000090930000}"/>
    <cellStyle name="Pattern 3 4 3 4 7" xfId="31882" xr:uid="{00000000-0005-0000-0000-000091930000}"/>
    <cellStyle name="Pattern 3 4 3 4 8" xfId="35715" xr:uid="{00000000-0005-0000-0000-000092930000}"/>
    <cellStyle name="Pattern 3 4 3 4 9" xfId="39604" xr:uid="{00000000-0005-0000-0000-000093930000}"/>
    <cellStyle name="Pattern 3 4 3 5" xfId="8569" xr:uid="{00000000-0005-0000-0000-000094930000}"/>
    <cellStyle name="Pattern 3 4 3 6" xfId="12485" xr:uid="{00000000-0005-0000-0000-000095930000}"/>
    <cellStyle name="Pattern 3 4 3 7" xfId="16578" xr:uid="{00000000-0005-0000-0000-000096930000}"/>
    <cellStyle name="Pattern 3 4 3 8" xfId="20521" xr:uid="{00000000-0005-0000-0000-000097930000}"/>
    <cellStyle name="Pattern 3 4 3 9" xfId="24539" xr:uid="{00000000-0005-0000-0000-000098930000}"/>
    <cellStyle name="Pattern 3 4 4" xfId="3979" xr:uid="{00000000-0005-0000-0000-000099930000}"/>
    <cellStyle name="Pattern 3 4 4 10" xfId="40963" xr:uid="{00000000-0005-0000-0000-00009A930000}"/>
    <cellStyle name="Pattern 3 4 4 2" xfId="9507" xr:uid="{00000000-0005-0000-0000-00009B930000}"/>
    <cellStyle name="Pattern 3 4 4 3" xfId="13414" xr:uid="{00000000-0005-0000-0000-00009C930000}"/>
    <cellStyle name="Pattern 3 4 4 4" xfId="17506" xr:uid="{00000000-0005-0000-0000-00009D930000}"/>
    <cellStyle name="Pattern 3 4 4 5" xfId="21436" xr:uid="{00000000-0005-0000-0000-00009E930000}"/>
    <cellStyle name="Pattern 3 4 4 6" xfId="25462" xr:uid="{00000000-0005-0000-0000-00009F930000}"/>
    <cellStyle name="Pattern 3 4 4 7" xfId="29451" xr:uid="{00000000-0005-0000-0000-0000A0930000}"/>
    <cellStyle name="Pattern 3 4 4 8" xfId="33282" xr:uid="{00000000-0005-0000-0000-0000A1930000}"/>
    <cellStyle name="Pattern 3 4 4 9" xfId="37173" xr:uid="{00000000-0005-0000-0000-0000A2930000}"/>
    <cellStyle name="Pattern 3 4 5" xfId="3484" xr:uid="{00000000-0005-0000-0000-0000A3930000}"/>
    <cellStyle name="Pattern 3 4 5 10" xfId="40513" xr:uid="{00000000-0005-0000-0000-0000A4930000}"/>
    <cellStyle name="Pattern 3 4 5 2" xfId="9019" xr:uid="{00000000-0005-0000-0000-0000A5930000}"/>
    <cellStyle name="Pattern 3 4 5 3" xfId="12935" xr:uid="{00000000-0005-0000-0000-0000A6930000}"/>
    <cellStyle name="Pattern 3 4 5 4" xfId="17028" xr:uid="{00000000-0005-0000-0000-0000A7930000}"/>
    <cellStyle name="Pattern 3 4 5 5" xfId="20971" xr:uid="{00000000-0005-0000-0000-0000A8930000}"/>
    <cellStyle name="Pattern 3 4 5 6" xfId="24989" xr:uid="{00000000-0005-0000-0000-0000A9930000}"/>
    <cellStyle name="Pattern 3 4 5 7" xfId="28993" xr:uid="{00000000-0005-0000-0000-0000AA930000}"/>
    <cellStyle name="Pattern 3 4 5 8" xfId="32816" xr:uid="{00000000-0005-0000-0000-0000AB930000}"/>
    <cellStyle name="Pattern 3 4 5 9" xfId="36723" xr:uid="{00000000-0005-0000-0000-0000AC930000}"/>
    <cellStyle name="Pattern 3 4 6" xfId="5962" xr:uid="{00000000-0005-0000-0000-0000AD930000}"/>
    <cellStyle name="Pattern 3 4 6 10" xfId="42944" xr:uid="{00000000-0005-0000-0000-0000AE930000}"/>
    <cellStyle name="Pattern 3 4 6 2" xfId="11490" xr:uid="{00000000-0005-0000-0000-0000AF930000}"/>
    <cellStyle name="Pattern 3 4 6 3" xfId="15395" xr:uid="{00000000-0005-0000-0000-0000B0930000}"/>
    <cellStyle name="Pattern 3 4 6 4" xfId="19489" xr:uid="{00000000-0005-0000-0000-0000B1930000}"/>
    <cellStyle name="Pattern 3 4 6 5" xfId="23417" xr:uid="{00000000-0005-0000-0000-0000B2930000}"/>
    <cellStyle name="Pattern 3 4 6 6" xfId="27443" xr:uid="{00000000-0005-0000-0000-0000B3930000}"/>
    <cellStyle name="Pattern 3 4 6 7" xfId="31432" xr:uid="{00000000-0005-0000-0000-0000B4930000}"/>
    <cellStyle name="Pattern 3 4 6 8" xfId="35263" xr:uid="{00000000-0005-0000-0000-0000B5930000}"/>
    <cellStyle name="Pattern 3 4 6 9" xfId="39154" xr:uid="{00000000-0005-0000-0000-0000B6930000}"/>
    <cellStyle name="Pattern 3 4 7" xfId="7484" xr:uid="{00000000-0005-0000-0000-0000B7930000}"/>
    <cellStyle name="Pattern 3 4 8" xfId="7038" xr:uid="{00000000-0005-0000-0000-0000B8930000}"/>
    <cellStyle name="Pattern 3 4 9" xfId="7678" xr:uid="{00000000-0005-0000-0000-0000B9930000}"/>
    <cellStyle name="Pattern 3 5" xfId="3029" xr:uid="{00000000-0005-0000-0000-0000BA930000}"/>
    <cellStyle name="Pattern 3 5 10" xfId="28538" xr:uid="{00000000-0005-0000-0000-0000BB930000}"/>
    <cellStyle name="Pattern 3 5 11" xfId="32361" xr:uid="{00000000-0005-0000-0000-0000BC930000}"/>
    <cellStyle name="Pattern 3 5 12" xfId="36268" xr:uid="{00000000-0005-0000-0000-0000BD930000}"/>
    <cellStyle name="Pattern 3 5 13" xfId="40058" xr:uid="{00000000-0005-0000-0000-0000BE930000}"/>
    <cellStyle name="Pattern 3 5 2" xfId="5330" xr:uid="{00000000-0005-0000-0000-0000BF930000}"/>
    <cellStyle name="Pattern 3 5 2 10" xfId="42314" xr:uid="{00000000-0005-0000-0000-0000C0930000}"/>
    <cellStyle name="Pattern 3 5 2 2" xfId="10858" xr:uid="{00000000-0005-0000-0000-0000C1930000}"/>
    <cellStyle name="Pattern 3 5 2 3" xfId="14765" xr:uid="{00000000-0005-0000-0000-0000C2930000}"/>
    <cellStyle name="Pattern 3 5 2 4" xfId="18857" xr:uid="{00000000-0005-0000-0000-0000C3930000}"/>
    <cellStyle name="Pattern 3 5 2 5" xfId="22787" xr:uid="{00000000-0005-0000-0000-0000C4930000}"/>
    <cellStyle name="Pattern 3 5 2 6" xfId="26813" xr:uid="{00000000-0005-0000-0000-0000C5930000}"/>
    <cellStyle name="Pattern 3 5 2 7" xfId="30802" xr:uid="{00000000-0005-0000-0000-0000C6930000}"/>
    <cellStyle name="Pattern 3 5 2 8" xfId="34633" xr:uid="{00000000-0005-0000-0000-0000C7930000}"/>
    <cellStyle name="Pattern 3 5 2 9" xfId="38524" xr:uid="{00000000-0005-0000-0000-0000C8930000}"/>
    <cellStyle name="Pattern 3 5 3" xfId="4702" xr:uid="{00000000-0005-0000-0000-0000C9930000}"/>
    <cellStyle name="Pattern 3 5 3 10" xfId="41686" xr:uid="{00000000-0005-0000-0000-0000CA930000}"/>
    <cellStyle name="Pattern 3 5 3 2" xfId="10230" xr:uid="{00000000-0005-0000-0000-0000CB930000}"/>
    <cellStyle name="Pattern 3 5 3 3" xfId="14137" xr:uid="{00000000-0005-0000-0000-0000CC930000}"/>
    <cellStyle name="Pattern 3 5 3 4" xfId="18229" xr:uid="{00000000-0005-0000-0000-0000CD930000}"/>
    <cellStyle name="Pattern 3 5 3 5" xfId="22159" xr:uid="{00000000-0005-0000-0000-0000CE930000}"/>
    <cellStyle name="Pattern 3 5 3 6" xfId="26185" xr:uid="{00000000-0005-0000-0000-0000CF930000}"/>
    <cellStyle name="Pattern 3 5 3 7" xfId="30174" xr:uid="{00000000-0005-0000-0000-0000D0930000}"/>
    <cellStyle name="Pattern 3 5 3 8" xfId="34005" xr:uid="{00000000-0005-0000-0000-0000D1930000}"/>
    <cellStyle name="Pattern 3 5 3 9" xfId="37896" xr:uid="{00000000-0005-0000-0000-0000D2930000}"/>
    <cellStyle name="Pattern 3 5 4" xfId="6411" xr:uid="{00000000-0005-0000-0000-0000D3930000}"/>
    <cellStyle name="Pattern 3 5 4 10" xfId="43389" xr:uid="{00000000-0005-0000-0000-0000D4930000}"/>
    <cellStyle name="Pattern 3 5 4 2" xfId="11940" xr:uid="{00000000-0005-0000-0000-0000D5930000}"/>
    <cellStyle name="Pattern 3 5 4 3" xfId="15844" xr:uid="{00000000-0005-0000-0000-0000D6930000}"/>
    <cellStyle name="Pattern 3 5 4 4" xfId="19938" xr:uid="{00000000-0005-0000-0000-0000D7930000}"/>
    <cellStyle name="Pattern 3 5 4 5" xfId="23865" xr:uid="{00000000-0005-0000-0000-0000D8930000}"/>
    <cellStyle name="Pattern 3 5 4 6" xfId="27892" xr:uid="{00000000-0005-0000-0000-0000D9930000}"/>
    <cellStyle name="Pattern 3 5 4 7" xfId="31877" xr:uid="{00000000-0005-0000-0000-0000DA930000}"/>
    <cellStyle name="Pattern 3 5 4 8" xfId="35710" xr:uid="{00000000-0005-0000-0000-0000DB930000}"/>
    <cellStyle name="Pattern 3 5 4 9" xfId="39599" xr:uid="{00000000-0005-0000-0000-0000DC930000}"/>
    <cellStyle name="Pattern 3 5 5" xfId="8564" xr:uid="{00000000-0005-0000-0000-0000DD930000}"/>
    <cellStyle name="Pattern 3 5 6" xfId="12480" xr:uid="{00000000-0005-0000-0000-0000DE930000}"/>
    <cellStyle name="Pattern 3 5 7" xfId="16573" xr:uid="{00000000-0005-0000-0000-0000DF930000}"/>
    <cellStyle name="Pattern 3 5 8" xfId="20516" xr:uid="{00000000-0005-0000-0000-0000E0930000}"/>
    <cellStyle name="Pattern 3 5 9" xfId="24534" xr:uid="{00000000-0005-0000-0000-0000E1930000}"/>
    <cellStyle name="Pattern 3 6" xfId="3974" xr:uid="{00000000-0005-0000-0000-0000E2930000}"/>
    <cellStyle name="Pattern 3 6 10" xfId="40958" xr:uid="{00000000-0005-0000-0000-0000E3930000}"/>
    <cellStyle name="Pattern 3 6 2" xfId="9502" xr:uid="{00000000-0005-0000-0000-0000E4930000}"/>
    <cellStyle name="Pattern 3 6 3" xfId="13409" xr:uid="{00000000-0005-0000-0000-0000E5930000}"/>
    <cellStyle name="Pattern 3 6 4" xfId="17501" xr:uid="{00000000-0005-0000-0000-0000E6930000}"/>
    <cellStyle name="Pattern 3 6 5" xfId="21431" xr:uid="{00000000-0005-0000-0000-0000E7930000}"/>
    <cellStyle name="Pattern 3 6 6" xfId="25457" xr:uid="{00000000-0005-0000-0000-0000E8930000}"/>
    <cellStyle name="Pattern 3 6 7" xfId="29446" xr:uid="{00000000-0005-0000-0000-0000E9930000}"/>
    <cellStyle name="Pattern 3 6 8" xfId="33277" xr:uid="{00000000-0005-0000-0000-0000EA930000}"/>
    <cellStyle name="Pattern 3 6 9" xfId="37168" xr:uid="{00000000-0005-0000-0000-0000EB930000}"/>
    <cellStyle name="Pattern 3 7" xfId="3479" xr:uid="{00000000-0005-0000-0000-0000EC930000}"/>
    <cellStyle name="Pattern 3 7 10" xfId="40508" xr:uid="{00000000-0005-0000-0000-0000ED930000}"/>
    <cellStyle name="Pattern 3 7 2" xfId="9014" xr:uid="{00000000-0005-0000-0000-0000EE930000}"/>
    <cellStyle name="Pattern 3 7 3" xfId="12930" xr:uid="{00000000-0005-0000-0000-0000EF930000}"/>
    <cellStyle name="Pattern 3 7 4" xfId="17023" xr:uid="{00000000-0005-0000-0000-0000F0930000}"/>
    <cellStyle name="Pattern 3 7 5" xfId="20966" xr:uid="{00000000-0005-0000-0000-0000F1930000}"/>
    <cellStyle name="Pattern 3 7 6" xfId="24984" xr:uid="{00000000-0005-0000-0000-0000F2930000}"/>
    <cellStyle name="Pattern 3 7 7" xfId="28988" xr:uid="{00000000-0005-0000-0000-0000F3930000}"/>
    <cellStyle name="Pattern 3 7 8" xfId="32811" xr:uid="{00000000-0005-0000-0000-0000F4930000}"/>
    <cellStyle name="Pattern 3 7 9" xfId="36718" xr:uid="{00000000-0005-0000-0000-0000F5930000}"/>
    <cellStyle name="Pattern 3 8" xfId="5957" xr:uid="{00000000-0005-0000-0000-0000F6930000}"/>
    <cellStyle name="Pattern 3 8 10" xfId="42939" xr:uid="{00000000-0005-0000-0000-0000F7930000}"/>
    <cellStyle name="Pattern 3 8 2" xfId="11485" xr:uid="{00000000-0005-0000-0000-0000F8930000}"/>
    <cellStyle name="Pattern 3 8 3" xfId="15390" xr:uid="{00000000-0005-0000-0000-0000F9930000}"/>
    <cellStyle name="Pattern 3 8 4" xfId="19484" xr:uid="{00000000-0005-0000-0000-0000FA930000}"/>
    <cellStyle name="Pattern 3 8 5" xfId="23412" xr:uid="{00000000-0005-0000-0000-0000FB930000}"/>
    <cellStyle name="Pattern 3 8 6" xfId="27438" xr:uid="{00000000-0005-0000-0000-0000FC930000}"/>
    <cellStyle name="Pattern 3 8 7" xfId="31427" xr:uid="{00000000-0005-0000-0000-0000FD930000}"/>
    <cellStyle name="Pattern 3 8 8" xfId="35258" xr:uid="{00000000-0005-0000-0000-0000FE930000}"/>
    <cellStyle name="Pattern 3 8 9" xfId="39149" xr:uid="{00000000-0005-0000-0000-0000FF930000}"/>
    <cellStyle name="Pattern 3 9" xfId="7489" xr:uid="{00000000-0005-0000-0000-000000940000}"/>
    <cellStyle name="Pattern 4" xfId="3024" xr:uid="{00000000-0005-0000-0000-000001940000}"/>
    <cellStyle name="Pattern 4 10" xfId="28533" xr:uid="{00000000-0005-0000-0000-000002940000}"/>
    <cellStyle name="Pattern 4 11" xfId="32356" xr:uid="{00000000-0005-0000-0000-000003940000}"/>
    <cellStyle name="Pattern 4 12" xfId="36263" xr:uid="{00000000-0005-0000-0000-000004940000}"/>
    <cellStyle name="Pattern 4 13" xfId="40053" xr:uid="{00000000-0005-0000-0000-000005940000}"/>
    <cellStyle name="Pattern 4 2" xfId="5325" xr:uid="{00000000-0005-0000-0000-000006940000}"/>
    <cellStyle name="Pattern 4 2 10" xfId="42309" xr:uid="{00000000-0005-0000-0000-000007940000}"/>
    <cellStyle name="Pattern 4 2 2" xfId="10853" xr:uid="{00000000-0005-0000-0000-000008940000}"/>
    <cellStyle name="Pattern 4 2 3" xfId="14760" xr:uid="{00000000-0005-0000-0000-000009940000}"/>
    <cellStyle name="Pattern 4 2 4" xfId="18852" xr:uid="{00000000-0005-0000-0000-00000A940000}"/>
    <cellStyle name="Pattern 4 2 5" xfId="22782" xr:uid="{00000000-0005-0000-0000-00000B940000}"/>
    <cellStyle name="Pattern 4 2 6" xfId="26808" xr:uid="{00000000-0005-0000-0000-00000C940000}"/>
    <cellStyle name="Pattern 4 2 7" xfId="30797" xr:uid="{00000000-0005-0000-0000-00000D940000}"/>
    <cellStyle name="Pattern 4 2 8" xfId="34628" xr:uid="{00000000-0005-0000-0000-00000E940000}"/>
    <cellStyle name="Pattern 4 2 9" xfId="38519" xr:uid="{00000000-0005-0000-0000-00000F940000}"/>
    <cellStyle name="Pattern 4 3" xfId="4697" xr:uid="{00000000-0005-0000-0000-000010940000}"/>
    <cellStyle name="Pattern 4 3 10" xfId="41681" xr:uid="{00000000-0005-0000-0000-000011940000}"/>
    <cellStyle name="Pattern 4 3 2" xfId="10225" xr:uid="{00000000-0005-0000-0000-000012940000}"/>
    <cellStyle name="Pattern 4 3 3" xfId="14132" xr:uid="{00000000-0005-0000-0000-000013940000}"/>
    <cellStyle name="Pattern 4 3 4" xfId="18224" xr:uid="{00000000-0005-0000-0000-000014940000}"/>
    <cellStyle name="Pattern 4 3 5" xfId="22154" xr:uid="{00000000-0005-0000-0000-000015940000}"/>
    <cellStyle name="Pattern 4 3 6" xfId="26180" xr:uid="{00000000-0005-0000-0000-000016940000}"/>
    <cellStyle name="Pattern 4 3 7" xfId="30169" xr:uid="{00000000-0005-0000-0000-000017940000}"/>
    <cellStyle name="Pattern 4 3 8" xfId="34000" xr:uid="{00000000-0005-0000-0000-000018940000}"/>
    <cellStyle name="Pattern 4 3 9" xfId="37891" xr:uid="{00000000-0005-0000-0000-000019940000}"/>
    <cellStyle name="Pattern 4 4" xfId="6406" xr:uid="{00000000-0005-0000-0000-00001A940000}"/>
    <cellStyle name="Pattern 4 4 10" xfId="43384" xr:uid="{00000000-0005-0000-0000-00001B940000}"/>
    <cellStyle name="Pattern 4 4 2" xfId="11935" xr:uid="{00000000-0005-0000-0000-00001C940000}"/>
    <cellStyle name="Pattern 4 4 3" xfId="15839" xr:uid="{00000000-0005-0000-0000-00001D940000}"/>
    <cellStyle name="Pattern 4 4 4" xfId="19933" xr:uid="{00000000-0005-0000-0000-00001E940000}"/>
    <cellStyle name="Pattern 4 4 5" xfId="23860" xr:uid="{00000000-0005-0000-0000-00001F940000}"/>
    <cellStyle name="Pattern 4 4 6" xfId="27887" xr:uid="{00000000-0005-0000-0000-000020940000}"/>
    <cellStyle name="Pattern 4 4 7" xfId="31872" xr:uid="{00000000-0005-0000-0000-000021940000}"/>
    <cellStyle name="Pattern 4 4 8" xfId="35705" xr:uid="{00000000-0005-0000-0000-000022940000}"/>
    <cellStyle name="Pattern 4 4 9" xfId="39594" xr:uid="{00000000-0005-0000-0000-000023940000}"/>
    <cellStyle name="Pattern 4 5" xfId="8559" xr:uid="{00000000-0005-0000-0000-000024940000}"/>
    <cellStyle name="Pattern 4 6" xfId="12475" xr:uid="{00000000-0005-0000-0000-000025940000}"/>
    <cellStyle name="Pattern 4 7" xfId="16568" xr:uid="{00000000-0005-0000-0000-000026940000}"/>
    <cellStyle name="Pattern 4 8" xfId="20511" xr:uid="{00000000-0005-0000-0000-000027940000}"/>
    <cellStyle name="Pattern 4 9" xfId="24529" xr:uid="{00000000-0005-0000-0000-000028940000}"/>
    <cellStyle name="Pattern 5" xfId="3969" xr:uid="{00000000-0005-0000-0000-000029940000}"/>
    <cellStyle name="Pattern 5 10" xfId="40953" xr:uid="{00000000-0005-0000-0000-00002A940000}"/>
    <cellStyle name="Pattern 5 2" xfId="9497" xr:uid="{00000000-0005-0000-0000-00002B940000}"/>
    <cellStyle name="Pattern 5 3" xfId="13404" xr:uid="{00000000-0005-0000-0000-00002C940000}"/>
    <cellStyle name="Pattern 5 4" xfId="17496" xr:uid="{00000000-0005-0000-0000-00002D940000}"/>
    <cellStyle name="Pattern 5 5" xfId="21426" xr:uid="{00000000-0005-0000-0000-00002E940000}"/>
    <cellStyle name="Pattern 5 6" xfId="25452" xr:uid="{00000000-0005-0000-0000-00002F940000}"/>
    <cellStyle name="Pattern 5 7" xfId="29441" xr:uid="{00000000-0005-0000-0000-000030940000}"/>
    <cellStyle name="Pattern 5 8" xfId="33272" xr:uid="{00000000-0005-0000-0000-000031940000}"/>
    <cellStyle name="Pattern 5 9" xfId="37163" xr:uid="{00000000-0005-0000-0000-000032940000}"/>
    <cellStyle name="Pattern 6" xfId="3474" xr:uid="{00000000-0005-0000-0000-000033940000}"/>
    <cellStyle name="Pattern 6 10" xfId="40503" xr:uid="{00000000-0005-0000-0000-000034940000}"/>
    <cellStyle name="Pattern 6 2" xfId="9009" xr:uid="{00000000-0005-0000-0000-000035940000}"/>
    <cellStyle name="Pattern 6 3" xfId="12925" xr:uid="{00000000-0005-0000-0000-000036940000}"/>
    <cellStyle name="Pattern 6 4" xfId="17018" xr:uid="{00000000-0005-0000-0000-000037940000}"/>
    <cellStyle name="Pattern 6 5" xfId="20961" xr:uid="{00000000-0005-0000-0000-000038940000}"/>
    <cellStyle name="Pattern 6 6" xfId="24979" xr:uid="{00000000-0005-0000-0000-000039940000}"/>
    <cellStyle name="Pattern 6 7" xfId="28983" xr:uid="{00000000-0005-0000-0000-00003A940000}"/>
    <cellStyle name="Pattern 6 8" xfId="32806" xr:uid="{00000000-0005-0000-0000-00003B940000}"/>
    <cellStyle name="Pattern 6 9" xfId="36713" xr:uid="{00000000-0005-0000-0000-00003C940000}"/>
    <cellStyle name="Pattern 7" xfId="5952" xr:uid="{00000000-0005-0000-0000-00003D940000}"/>
    <cellStyle name="Pattern 7 10" xfId="42934" xr:uid="{00000000-0005-0000-0000-00003E940000}"/>
    <cellStyle name="Pattern 7 2" xfId="11480" xr:uid="{00000000-0005-0000-0000-00003F940000}"/>
    <cellStyle name="Pattern 7 3" xfId="15385" xr:uid="{00000000-0005-0000-0000-000040940000}"/>
    <cellStyle name="Pattern 7 4" xfId="19479" xr:uid="{00000000-0005-0000-0000-000041940000}"/>
    <cellStyle name="Pattern 7 5" xfId="23407" xr:uid="{00000000-0005-0000-0000-000042940000}"/>
    <cellStyle name="Pattern 7 6" xfId="27433" xr:uid="{00000000-0005-0000-0000-000043940000}"/>
    <cellStyle name="Pattern 7 7" xfId="31422" xr:uid="{00000000-0005-0000-0000-000044940000}"/>
    <cellStyle name="Pattern 7 8" xfId="35253" xr:uid="{00000000-0005-0000-0000-000045940000}"/>
    <cellStyle name="Pattern 7 9" xfId="39144" xr:uid="{00000000-0005-0000-0000-000046940000}"/>
    <cellStyle name="Pattern 8" xfId="7494" xr:uid="{00000000-0005-0000-0000-000047940000}"/>
    <cellStyle name="Pattern 9" xfId="7028" xr:uid="{00000000-0005-0000-0000-000048940000}"/>
    <cellStyle name="Percent 2" xfId="794" xr:uid="{00000000-0005-0000-0000-00004A940000}"/>
    <cellStyle name="Percent 2 2" xfId="795" xr:uid="{00000000-0005-0000-0000-00004B940000}"/>
    <cellStyle name="Percent 2 3" xfId="994" xr:uid="{00000000-0005-0000-0000-00004C940000}"/>
    <cellStyle name="Pilkku_CRFReport-template" xfId="2628" xr:uid="{00000000-0005-0000-0000-00004D940000}"/>
    <cellStyle name="Prozent" xfId="43457" builtinId="5"/>
    <cellStyle name="Prozent 2" xfId="941" xr:uid="{00000000-0005-0000-0000-00004E940000}"/>
    <cellStyle name="Prozent 2 10" xfId="995" xr:uid="{00000000-0005-0000-0000-00004F940000}"/>
    <cellStyle name="Prozent 2 11" xfId="996" xr:uid="{00000000-0005-0000-0000-000050940000}"/>
    <cellStyle name="Prozent 2 12" xfId="997" xr:uid="{00000000-0005-0000-0000-000051940000}"/>
    <cellStyle name="Prozent 2 13" xfId="998" xr:uid="{00000000-0005-0000-0000-000052940000}"/>
    <cellStyle name="Prozent 2 14" xfId="999" xr:uid="{00000000-0005-0000-0000-000053940000}"/>
    <cellStyle name="Prozent 2 15" xfId="1000" xr:uid="{00000000-0005-0000-0000-000054940000}"/>
    <cellStyle name="Prozent 2 16" xfId="1001" xr:uid="{00000000-0005-0000-0000-000055940000}"/>
    <cellStyle name="Prozent 2 17" xfId="1002" xr:uid="{00000000-0005-0000-0000-000056940000}"/>
    <cellStyle name="Prozent 2 18" xfId="1003" xr:uid="{00000000-0005-0000-0000-000057940000}"/>
    <cellStyle name="Prozent 2 19" xfId="1004" xr:uid="{00000000-0005-0000-0000-000058940000}"/>
    <cellStyle name="Prozent 2 2" xfId="1005" xr:uid="{00000000-0005-0000-0000-000059940000}"/>
    <cellStyle name="Prozent 2 20" xfId="1006" xr:uid="{00000000-0005-0000-0000-00005A940000}"/>
    <cellStyle name="Prozent 2 21" xfId="1007" xr:uid="{00000000-0005-0000-0000-00005B940000}"/>
    <cellStyle name="Prozent 2 22" xfId="1008" xr:uid="{00000000-0005-0000-0000-00005C940000}"/>
    <cellStyle name="Prozent 2 23" xfId="1009" xr:uid="{00000000-0005-0000-0000-00005D940000}"/>
    <cellStyle name="Prozent 2 24" xfId="1010" xr:uid="{00000000-0005-0000-0000-00005E940000}"/>
    <cellStyle name="Prozent 2 25" xfId="31957" xr:uid="{00000000-0005-0000-0000-00005F940000}"/>
    <cellStyle name="Prozent 2 3" xfId="1011" xr:uid="{00000000-0005-0000-0000-000060940000}"/>
    <cellStyle name="Prozent 2 4" xfId="1012" xr:uid="{00000000-0005-0000-0000-000061940000}"/>
    <cellStyle name="Prozent 2 5" xfId="1013" xr:uid="{00000000-0005-0000-0000-000062940000}"/>
    <cellStyle name="Prozent 2 6" xfId="1014" xr:uid="{00000000-0005-0000-0000-000063940000}"/>
    <cellStyle name="Prozent 2 7" xfId="1015" xr:uid="{00000000-0005-0000-0000-000064940000}"/>
    <cellStyle name="Prozent 2 8" xfId="1016" xr:uid="{00000000-0005-0000-0000-000065940000}"/>
    <cellStyle name="Prozent 2 9" xfId="1017" xr:uid="{00000000-0005-0000-0000-000066940000}"/>
    <cellStyle name="Prozent 3" xfId="955" xr:uid="{00000000-0005-0000-0000-000067940000}"/>
    <cellStyle name="Prozent 3 2" xfId="1018" xr:uid="{00000000-0005-0000-0000-000068940000}"/>
    <cellStyle name="Prozent 3 3" xfId="1019" xr:uid="{00000000-0005-0000-0000-000069940000}"/>
    <cellStyle name="Prozent 3 4" xfId="1020" xr:uid="{00000000-0005-0000-0000-00006A940000}"/>
    <cellStyle name="Prozent 3 5" xfId="1021" xr:uid="{00000000-0005-0000-0000-00006B940000}"/>
    <cellStyle name="Prozent 3 6" xfId="1022" xr:uid="{00000000-0005-0000-0000-00006C940000}"/>
    <cellStyle name="Prozent 3 7" xfId="1023" xr:uid="{00000000-0005-0000-0000-00006D940000}"/>
    <cellStyle name="Prozent 3 8" xfId="1024" xr:uid="{00000000-0005-0000-0000-00006E940000}"/>
    <cellStyle name="Prozent 4" xfId="1025" xr:uid="{00000000-0005-0000-0000-00006F940000}"/>
    <cellStyle name="Prozent 5" xfId="1026" xr:uid="{00000000-0005-0000-0000-000070940000}"/>
    <cellStyle name="Prozent 6" xfId="2559" xr:uid="{00000000-0005-0000-0000-000071940000}"/>
    <cellStyle name="Prozent 7" xfId="2561" xr:uid="{00000000-0005-0000-0000-000072940000}"/>
    <cellStyle name="Prozent 8" xfId="896" xr:uid="{00000000-0005-0000-0000-000073940000}"/>
    <cellStyle name="Prozent 9" xfId="31956" xr:uid="{00000000-0005-0000-0000-000074940000}"/>
    <cellStyle name="Pyör. luku_CRFReport-template" xfId="2629" xr:uid="{00000000-0005-0000-0000-000075940000}"/>
    <cellStyle name="Pyör. valuutta_CRFReport-template" xfId="2630" xr:uid="{00000000-0005-0000-0000-000076940000}"/>
    <cellStyle name="RowLevel_1 2" xfId="796" xr:uid="{00000000-0005-0000-0000-000077940000}"/>
    <cellStyle name="Shade" xfId="797" xr:uid="{00000000-0005-0000-0000-000078940000}"/>
    <cellStyle name="Shade 10" xfId="5964" xr:uid="{00000000-0005-0000-0000-000079940000}"/>
    <cellStyle name="Shade 10 10" xfId="42946" xr:uid="{00000000-0005-0000-0000-00007A940000}"/>
    <cellStyle name="Shade 10 2" xfId="11492" xr:uid="{00000000-0005-0000-0000-00007B940000}"/>
    <cellStyle name="Shade 10 3" xfId="15397" xr:uid="{00000000-0005-0000-0000-00007C940000}"/>
    <cellStyle name="Shade 10 4" xfId="19491" xr:uid="{00000000-0005-0000-0000-00007D940000}"/>
    <cellStyle name="Shade 10 5" xfId="23419" xr:uid="{00000000-0005-0000-0000-00007E940000}"/>
    <cellStyle name="Shade 10 6" xfId="27445" xr:uid="{00000000-0005-0000-0000-00007F940000}"/>
    <cellStyle name="Shade 10 7" xfId="31434" xr:uid="{00000000-0005-0000-0000-000080940000}"/>
    <cellStyle name="Shade 10 8" xfId="35265" xr:uid="{00000000-0005-0000-0000-000081940000}"/>
    <cellStyle name="Shade 10 9" xfId="39156" xr:uid="{00000000-0005-0000-0000-000082940000}"/>
    <cellStyle name="Shade 11" xfId="7482" xr:uid="{00000000-0005-0000-0000-000083940000}"/>
    <cellStyle name="Shade 12" xfId="7042" xr:uid="{00000000-0005-0000-0000-000084940000}"/>
    <cellStyle name="Shade 13" xfId="7186" xr:uid="{00000000-0005-0000-0000-000085940000}"/>
    <cellStyle name="Shade 14" xfId="9077" xr:uid="{00000000-0005-0000-0000-000086940000}"/>
    <cellStyle name="Shade 15" xfId="7418" xr:uid="{00000000-0005-0000-0000-000087940000}"/>
    <cellStyle name="Shade 16" xfId="7632" xr:uid="{00000000-0005-0000-0000-000088940000}"/>
    <cellStyle name="Shade 17" xfId="20024" xr:uid="{00000000-0005-0000-0000-000089940000}"/>
    <cellStyle name="Shade 2" xfId="798" xr:uid="{00000000-0005-0000-0000-00008A940000}"/>
    <cellStyle name="Shade 2 10" xfId="7676" xr:uid="{00000000-0005-0000-0000-00008B940000}"/>
    <cellStyle name="Shade 2 11" xfId="11543" xr:uid="{00000000-0005-0000-0000-00008C940000}"/>
    <cellStyle name="Shade 2 12" xfId="7380" xr:uid="{00000000-0005-0000-0000-00008D940000}"/>
    <cellStyle name="Shade 2 13" xfId="17088" xr:uid="{00000000-0005-0000-0000-00008E940000}"/>
    <cellStyle name="Shade 2 14" xfId="20023" xr:uid="{00000000-0005-0000-0000-00008F940000}"/>
    <cellStyle name="Shade 2 2" xfId="799" xr:uid="{00000000-0005-0000-0000-000090940000}"/>
    <cellStyle name="Shade 2 2 10" xfId="7675" xr:uid="{00000000-0005-0000-0000-000091940000}"/>
    <cellStyle name="Shade 2 2 11" xfId="9066" xr:uid="{00000000-0005-0000-0000-000092940000}"/>
    <cellStyle name="Shade 2 2 12" xfId="7359" xr:uid="{00000000-0005-0000-0000-000093940000}"/>
    <cellStyle name="Shade 2 2 13" xfId="7151" xr:uid="{00000000-0005-0000-0000-000094940000}"/>
    <cellStyle name="Shade 2 2 14" xfId="20022" xr:uid="{00000000-0005-0000-0000-000095940000}"/>
    <cellStyle name="Shade 2 2 2" xfId="800" xr:uid="{00000000-0005-0000-0000-000096940000}"/>
    <cellStyle name="Shade 2 2 2 10" xfId="11536" xr:uid="{00000000-0005-0000-0000-000097940000}"/>
    <cellStyle name="Shade 2 2 2 11" xfId="7417" xr:uid="{00000000-0005-0000-0000-000098940000}"/>
    <cellStyle name="Shade 2 2 2 12" xfId="17089" xr:uid="{00000000-0005-0000-0000-000099940000}"/>
    <cellStyle name="Shade 2 2 2 13" xfId="24124" xr:uid="{00000000-0005-0000-0000-00009A940000}"/>
    <cellStyle name="Shade 2 2 2 2" xfId="801" xr:uid="{00000000-0005-0000-0000-00009B940000}"/>
    <cellStyle name="Shade 2 2 2 2 10" xfId="7379" xr:uid="{00000000-0005-0000-0000-00009C940000}"/>
    <cellStyle name="Shade 2 2 2 2 11" xfId="7152" xr:uid="{00000000-0005-0000-0000-00009D940000}"/>
    <cellStyle name="Shade 2 2 2 2 12" xfId="8063" xr:uid="{00000000-0005-0000-0000-00009E940000}"/>
    <cellStyle name="Shade 2 2 2 2 2" xfId="3040" xr:uid="{00000000-0005-0000-0000-00009F940000}"/>
    <cellStyle name="Shade 2 2 2 2 2 10" xfId="28549" xr:uid="{00000000-0005-0000-0000-0000A0940000}"/>
    <cellStyle name="Shade 2 2 2 2 2 11" xfId="32372" xr:uid="{00000000-0005-0000-0000-0000A1940000}"/>
    <cellStyle name="Shade 2 2 2 2 2 12" xfId="36279" xr:uid="{00000000-0005-0000-0000-0000A2940000}"/>
    <cellStyle name="Shade 2 2 2 2 2 13" xfId="40069" xr:uid="{00000000-0005-0000-0000-0000A3940000}"/>
    <cellStyle name="Shade 2 2 2 2 2 2" xfId="5341" xr:uid="{00000000-0005-0000-0000-0000A4940000}"/>
    <cellStyle name="Shade 2 2 2 2 2 2 10" xfId="42325" xr:uid="{00000000-0005-0000-0000-0000A5940000}"/>
    <cellStyle name="Shade 2 2 2 2 2 2 2" xfId="10869" xr:uid="{00000000-0005-0000-0000-0000A6940000}"/>
    <cellStyle name="Shade 2 2 2 2 2 2 3" xfId="14776" xr:uid="{00000000-0005-0000-0000-0000A7940000}"/>
    <cellStyle name="Shade 2 2 2 2 2 2 4" xfId="18868" xr:uid="{00000000-0005-0000-0000-0000A8940000}"/>
    <cellStyle name="Shade 2 2 2 2 2 2 5" xfId="22798" xr:uid="{00000000-0005-0000-0000-0000A9940000}"/>
    <cellStyle name="Shade 2 2 2 2 2 2 6" xfId="26824" xr:uid="{00000000-0005-0000-0000-0000AA940000}"/>
    <cellStyle name="Shade 2 2 2 2 2 2 7" xfId="30813" xr:uid="{00000000-0005-0000-0000-0000AB940000}"/>
    <cellStyle name="Shade 2 2 2 2 2 2 8" xfId="34644" xr:uid="{00000000-0005-0000-0000-0000AC940000}"/>
    <cellStyle name="Shade 2 2 2 2 2 2 9" xfId="38535" xr:uid="{00000000-0005-0000-0000-0000AD940000}"/>
    <cellStyle name="Shade 2 2 2 2 2 3" xfId="4713" xr:uid="{00000000-0005-0000-0000-0000AE940000}"/>
    <cellStyle name="Shade 2 2 2 2 2 3 10" xfId="41697" xr:uid="{00000000-0005-0000-0000-0000AF940000}"/>
    <cellStyle name="Shade 2 2 2 2 2 3 2" xfId="10241" xr:uid="{00000000-0005-0000-0000-0000B0940000}"/>
    <cellStyle name="Shade 2 2 2 2 2 3 3" xfId="14148" xr:uid="{00000000-0005-0000-0000-0000B1940000}"/>
    <cellStyle name="Shade 2 2 2 2 2 3 4" xfId="18240" xr:uid="{00000000-0005-0000-0000-0000B2940000}"/>
    <cellStyle name="Shade 2 2 2 2 2 3 5" xfId="22170" xr:uid="{00000000-0005-0000-0000-0000B3940000}"/>
    <cellStyle name="Shade 2 2 2 2 2 3 6" xfId="26196" xr:uid="{00000000-0005-0000-0000-0000B4940000}"/>
    <cellStyle name="Shade 2 2 2 2 2 3 7" xfId="30185" xr:uid="{00000000-0005-0000-0000-0000B5940000}"/>
    <cellStyle name="Shade 2 2 2 2 2 3 8" xfId="34016" xr:uid="{00000000-0005-0000-0000-0000B6940000}"/>
    <cellStyle name="Shade 2 2 2 2 2 3 9" xfId="37907" xr:uid="{00000000-0005-0000-0000-0000B7940000}"/>
    <cellStyle name="Shade 2 2 2 2 2 4" xfId="6422" xr:uid="{00000000-0005-0000-0000-0000B8940000}"/>
    <cellStyle name="Shade 2 2 2 2 2 4 10" xfId="43400" xr:uid="{00000000-0005-0000-0000-0000B9940000}"/>
    <cellStyle name="Shade 2 2 2 2 2 4 2" xfId="11951" xr:uid="{00000000-0005-0000-0000-0000BA940000}"/>
    <cellStyle name="Shade 2 2 2 2 2 4 3" xfId="15855" xr:uid="{00000000-0005-0000-0000-0000BB940000}"/>
    <cellStyle name="Shade 2 2 2 2 2 4 4" xfId="19949" xr:uid="{00000000-0005-0000-0000-0000BC940000}"/>
    <cellStyle name="Shade 2 2 2 2 2 4 5" xfId="23876" xr:uid="{00000000-0005-0000-0000-0000BD940000}"/>
    <cellStyle name="Shade 2 2 2 2 2 4 6" xfId="27903" xr:uid="{00000000-0005-0000-0000-0000BE940000}"/>
    <cellStyle name="Shade 2 2 2 2 2 4 7" xfId="31888" xr:uid="{00000000-0005-0000-0000-0000BF940000}"/>
    <cellStyle name="Shade 2 2 2 2 2 4 8" xfId="35721" xr:uid="{00000000-0005-0000-0000-0000C0940000}"/>
    <cellStyle name="Shade 2 2 2 2 2 4 9" xfId="39610" xr:uid="{00000000-0005-0000-0000-0000C1940000}"/>
    <cellStyle name="Shade 2 2 2 2 2 5" xfId="8575" xr:uid="{00000000-0005-0000-0000-0000C2940000}"/>
    <cellStyle name="Shade 2 2 2 2 2 6" xfId="12491" xr:uid="{00000000-0005-0000-0000-0000C3940000}"/>
    <cellStyle name="Shade 2 2 2 2 2 7" xfId="16584" xr:uid="{00000000-0005-0000-0000-0000C4940000}"/>
    <cellStyle name="Shade 2 2 2 2 2 8" xfId="20527" xr:uid="{00000000-0005-0000-0000-0000C5940000}"/>
    <cellStyle name="Shade 2 2 2 2 2 9" xfId="24545" xr:uid="{00000000-0005-0000-0000-0000C6940000}"/>
    <cellStyle name="Shade 2 2 2 2 3" xfId="3985" xr:uid="{00000000-0005-0000-0000-0000C7940000}"/>
    <cellStyle name="Shade 2 2 2 2 3 10" xfId="40969" xr:uid="{00000000-0005-0000-0000-0000C8940000}"/>
    <cellStyle name="Shade 2 2 2 2 3 2" xfId="9513" xr:uid="{00000000-0005-0000-0000-0000C9940000}"/>
    <cellStyle name="Shade 2 2 2 2 3 3" xfId="13420" xr:uid="{00000000-0005-0000-0000-0000CA940000}"/>
    <cellStyle name="Shade 2 2 2 2 3 4" xfId="17512" xr:uid="{00000000-0005-0000-0000-0000CB940000}"/>
    <cellStyle name="Shade 2 2 2 2 3 5" xfId="21442" xr:uid="{00000000-0005-0000-0000-0000CC940000}"/>
    <cellStyle name="Shade 2 2 2 2 3 6" xfId="25468" xr:uid="{00000000-0005-0000-0000-0000CD940000}"/>
    <cellStyle name="Shade 2 2 2 2 3 7" xfId="29457" xr:uid="{00000000-0005-0000-0000-0000CE940000}"/>
    <cellStyle name="Shade 2 2 2 2 3 8" xfId="33288" xr:uid="{00000000-0005-0000-0000-0000CF940000}"/>
    <cellStyle name="Shade 2 2 2 2 3 9" xfId="37179" xr:uid="{00000000-0005-0000-0000-0000D0940000}"/>
    <cellStyle name="Shade 2 2 2 2 4" xfId="3490" xr:uid="{00000000-0005-0000-0000-0000D1940000}"/>
    <cellStyle name="Shade 2 2 2 2 4 10" xfId="40519" xr:uid="{00000000-0005-0000-0000-0000D2940000}"/>
    <cellStyle name="Shade 2 2 2 2 4 2" xfId="9025" xr:uid="{00000000-0005-0000-0000-0000D3940000}"/>
    <cellStyle name="Shade 2 2 2 2 4 3" xfId="12941" xr:uid="{00000000-0005-0000-0000-0000D4940000}"/>
    <cellStyle name="Shade 2 2 2 2 4 4" xfId="17034" xr:uid="{00000000-0005-0000-0000-0000D5940000}"/>
    <cellStyle name="Shade 2 2 2 2 4 5" xfId="20977" xr:uid="{00000000-0005-0000-0000-0000D6940000}"/>
    <cellStyle name="Shade 2 2 2 2 4 6" xfId="24995" xr:uid="{00000000-0005-0000-0000-0000D7940000}"/>
    <cellStyle name="Shade 2 2 2 2 4 7" xfId="28999" xr:uid="{00000000-0005-0000-0000-0000D8940000}"/>
    <cellStyle name="Shade 2 2 2 2 4 8" xfId="32822" xr:uid="{00000000-0005-0000-0000-0000D9940000}"/>
    <cellStyle name="Shade 2 2 2 2 4 9" xfId="36729" xr:uid="{00000000-0005-0000-0000-0000DA940000}"/>
    <cellStyle name="Shade 2 2 2 2 5" xfId="5968" xr:uid="{00000000-0005-0000-0000-0000DB940000}"/>
    <cellStyle name="Shade 2 2 2 2 5 10" xfId="42950" xr:uid="{00000000-0005-0000-0000-0000DC940000}"/>
    <cellStyle name="Shade 2 2 2 2 5 2" xfId="11496" xr:uid="{00000000-0005-0000-0000-0000DD940000}"/>
    <cellStyle name="Shade 2 2 2 2 5 3" xfId="15401" xr:uid="{00000000-0005-0000-0000-0000DE940000}"/>
    <cellStyle name="Shade 2 2 2 2 5 4" xfId="19495" xr:uid="{00000000-0005-0000-0000-0000DF940000}"/>
    <cellStyle name="Shade 2 2 2 2 5 5" xfId="23423" xr:uid="{00000000-0005-0000-0000-0000E0940000}"/>
    <cellStyle name="Shade 2 2 2 2 5 6" xfId="27449" xr:uid="{00000000-0005-0000-0000-0000E1940000}"/>
    <cellStyle name="Shade 2 2 2 2 5 7" xfId="31438" xr:uid="{00000000-0005-0000-0000-0000E2940000}"/>
    <cellStyle name="Shade 2 2 2 2 5 8" xfId="35269" xr:uid="{00000000-0005-0000-0000-0000E3940000}"/>
    <cellStyle name="Shade 2 2 2 2 5 9" xfId="39160" xr:uid="{00000000-0005-0000-0000-0000E4940000}"/>
    <cellStyle name="Shade 2 2 2 2 6" xfId="7478" xr:uid="{00000000-0005-0000-0000-0000E5940000}"/>
    <cellStyle name="Shade 2 2 2 2 7" xfId="7046" xr:uid="{00000000-0005-0000-0000-0000E6940000}"/>
    <cellStyle name="Shade 2 2 2 2 8" xfId="7673" xr:uid="{00000000-0005-0000-0000-0000E7940000}"/>
    <cellStyle name="Shade 2 2 2 2 9" xfId="8156" xr:uid="{00000000-0005-0000-0000-0000E8940000}"/>
    <cellStyle name="Shade 2 2 2 3" xfId="3039" xr:uid="{00000000-0005-0000-0000-0000E9940000}"/>
    <cellStyle name="Shade 2 2 2 3 10" xfId="28548" xr:uid="{00000000-0005-0000-0000-0000EA940000}"/>
    <cellStyle name="Shade 2 2 2 3 11" xfId="32371" xr:uid="{00000000-0005-0000-0000-0000EB940000}"/>
    <cellStyle name="Shade 2 2 2 3 12" xfId="36278" xr:uid="{00000000-0005-0000-0000-0000EC940000}"/>
    <cellStyle name="Shade 2 2 2 3 13" xfId="40068" xr:uid="{00000000-0005-0000-0000-0000ED940000}"/>
    <cellStyle name="Shade 2 2 2 3 2" xfId="5340" xr:uid="{00000000-0005-0000-0000-0000EE940000}"/>
    <cellStyle name="Shade 2 2 2 3 2 10" xfId="42324" xr:uid="{00000000-0005-0000-0000-0000EF940000}"/>
    <cellStyle name="Shade 2 2 2 3 2 2" xfId="10868" xr:uid="{00000000-0005-0000-0000-0000F0940000}"/>
    <cellStyle name="Shade 2 2 2 3 2 3" xfId="14775" xr:uid="{00000000-0005-0000-0000-0000F1940000}"/>
    <cellStyle name="Shade 2 2 2 3 2 4" xfId="18867" xr:uid="{00000000-0005-0000-0000-0000F2940000}"/>
    <cellStyle name="Shade 2 2 2 3 2 5" xfId="22797" xr:uid="{00000000-0005-0000-0000-0000F3940000}"/>
    <cellStyle name="Shade 2 2 2 3 2 6" xfId="26823" xr:uid="{00000000-0005-0000-0000-0000F4940000}"/>
    <cellStyle name="Shade 2 2 2 3 2 7" xfId="30812" xr:uid="{00000000-0005-0000-0000-0000F5940000}"/>
    <cellStyle name="Shade 2 2 2 3 2 8" xfId="34643" xr:uid="{00000000-0005-0000-0000-0000F6940000}"/>
    <cellStyle name="Shade 2 2 2 3 2 9" xfId="38534" xr:uid="{00000000-0005-0000-0000-0000F7940000}"/>
    <cellStyle name="Shade 2 2 2 3 3" xfId="4712" xr:uid="{00000000-0005-0000-0000-0000F8940000}"/>
    <cellStyle name="Shade 2 2 2 3 3 10" xfId="41696" xr:uid="{00000000-0005-0000-0000-0000F9940000}"/>
    <cellStyle name="Shade 2 2 2 3 3 2" xfId="10240" xr:uid="{00000000-0005-0000-0000-0000FA940000}"/>
    <cellStyle name="Shade 2 2 2 3 3 3" xfId="14147" xr:uid="{00000000-0005-0000-0000-0000FB940000}"/>
    <cellStyle name="Shade 2 2 2 3 3 4" xfId="18239" xr:uid="{00000000-0005-0000-0000-0000FC940000}"/>
    <cellStyle name="Shade 2 2 2 3 3 5" xfId="22169" xr:uid="{00000000-0005-0000-0000-0000FD940000}"/>
    <cellStyle name="Shade 2 2 2 3 3 6" xfId="26195" xr:uid="{00000000-0005-0000-0000-0000FE940000}"/>
    <cellStyle name="Shade 2 2 2 3 3 7" xfId="30184" xr:uid="{00000000-0005-0000-0000-0000FF940000}"/>
    <cellStyle name="Shade 2 2 2 3 3 8" xfId="34015" xr:uid="{00000000-0005-0000-0000-000000950000}"/>
    <cellStyle name="Shade 2 2 2 3 3 9" xfId="37906" xr:uid="{00000000-0005-0000-0000-000001950000}"/>
    <cellStyle name="Shade 2 2 2 3 4" xfId="6421" xr:uid="{00000000-0005-0000-0000-000002950000}"/>
    <cellStyle name="Shade 2 2 2 3 4 10" xfId="43399" xr:uid="{00000000-0005-0000-0000-000003950000}"/>
    <cellStyle name="Shade 2 2 2 3 4 2" xfId="11950" xr:uid="{00000000-0005-0000-0000-000004950000}"/>
    <cellStyle name="Shade 2 2 2 3 4 3" xfId="15854" xr:uid="{00000000-0005-0000-0000-000005950000}"/>
    <cellStyle name="Shade 2 2 2 3 4 4" xfId="19948" xr:uid="{00000000-0005-0000-0000-000006950000}"/>
    <cellStyle name="Shade 2 2 2 3 4 5" xfId="23875" xr:uid="{00000000-0005-0000-0000-000007950000}"/>
    <cellStyle name="Shade 2 2 2 3 4 6" xfId="27902" xr:uid="{00000000-0005-0000-0000-000008950000}"/>
    <cellStyle name="Shade 2 2 2 3 4 7" xfId="31887" xr:uid="{00000000-0005-0000-0000-000009950000}"/>
    <cellStyle name="Shade 2 2 2 3 4 8" xfId="35720" xr:uid="{00000000-0005-0000-0000-00000A950000}"/>
    <cellStyle name="Shade 2 2 2 3 4 9" xfId="39609" xr:uid="{00000000-0005-0000-0000-00000B950000}"/>
    <cellStyle name="Shade 2 2 2 3 5" xfId="8574" xr:uid="{00000000-0005-0000-0000-00000C950000}"/>
    <cellStyle name="Shade 2 2 2 3 6" xfId="12490" xr:uid="{00000000-0005-0000-0000-00000D950000}"/>
    <cellStyle name="Shade 2 2 2 3 7" xfId="16583" xr:uid="{00000000-0005-0000-0000-00000E950000}"/>
    <cellStyle name="Shade 2 2 2 3 8" xfId="20526" xr:uid="{00000000-0005-0000-0000-00000F950000}"/>
    <cellStyle name="Shade 2 2 2 3 9" xfId="24544" xr:uid="{00000000-0005-0000-0000-000010950000}"/>
    <cellStyle name="Shade 2 2 2 4" xfId="3984" xr:uid="{00000000-0005-0000-0000-000011950000}"/>
    <cellStyle name="Shade 2 2 2 4 10" xfId="40968" xr:uid="{00000000-0005-0000-0000-000012950000}"/>
    <cellStyle name="Shade 2 2 2 4 2" xfId="9512" xr:uid="{00000000-0005-0000-0000-000013950000}"/>
    <cellStyle name="Shade 2 2 2 4 3" xfId="13419" xr:uid="{00000000-0005-0000-0000-000014950000}"/>
    <cellStyle name="Shade 2 2 2 4 4" xfId="17511" xr:uid="{00000000-0005-0000-0000-000015950000}"/>
    <cellStyle name="Shade 2 2 2 4 5" xfId="21441" xr:uid="{00000000-0005-0000-0000-000016950000}"/>
    <cellStyle name="Shade 2 2 2 4 6" xfId="25467" xr:uid="{00000000-0005-0000-0000-000017950000}"/>
    <cellStyle name="Shade 2 2 2 4 7" xfId="29456" xr:uid="{00000000-0005-0000-0000-000018950000}"/>
    <cellStyle name="Shade 2 2 2 4 8" xfId="33287" xr:uid="{00000000-0005-0000-0000-000019950000}"/>
    <cellStyle name="Shade 2 2 2 4 9" xfId="37178" xr:uid="{00000000-0005-0000-0000-00001A950000}"/>
    <cellStyle name="Shade 2 2 2 5" xfId="3489" xr:uid="{00000000-0005-0000-0000-00001B950000}"/>
    <cellStyle name="Shade 2 2 2 5 10" xfId="40518" xr:uid="{00000000-0005-0000-0000-00001C950000}"/>
    <cellStyle name="Shade 2 2 2 5 2" xfId="9024" xr:uid="{00000000-0005-0000-0000-00001D950000}"/>
    <cellStyle name="Shade 2 2 2 5 3" xfId="12940" xr:uid="{00000000-0005-0000-0000-00001E950000}"/>
    <cellStyle name="Shade 2 2 2 5 4" xfId="17033" xr:uid="{00000000-0005-0000-0000-00001F950000}"/>
    <cellStyle name="Shade 2 2 2 5 5" xfId="20976" xr:uid="{00000000-0005-0000-0000-000020950000}"/>
    <cellStyle name="Shade 2 2 2 5 6" xfId="24994" xr:uid="{00000000-0005-0000-0000-000021950000}"/>
    <cellStyle name="Shade 2 2 2 5 7" xfId="28998" xr:uid="{00000000-0005-0000-0000-000022950000}"/>
    <cellStyle name="Shade 2 2 2 5 8" xfId="32821" xr:uid="{00000000-0005-0000-0000-000023950000}"/>
    <cellStyle name="Shade 2 2 2 5 9" xfId="36728" xr:uid="{00000000-0005-0000-0000-000024950000}"/>
    <cellStyle name="Shade 2 2 2 6" xfId="5967" xr:uid="{00000000-0005-0000-0000-000025950000}"/>
    <cellStyle name="Shade 2 2 2 6 10" xfId="42949" xr:uid="{00000000-0005-0000-0000-000026950000}"/>
    <cellStyle name="Shade 2 2 2 6 2" xfId="11495" xr:uid="{00000000-0005-0000-0000-000027950000}"/>
    <cellStyle name="Shade 2 2 2 6 3" xfId="15400" xr:uid="{00000000-0005-0000-0000-000028950000}"/>
    <cellStyle name="Shade 2 2 2 6 4" xfId="19494" xr:uid="{00000000-0005-0000-0000-000029950000}"/>
    <cellStyle name="Shade 2 2 2 6 5" xfId="23422" xr:uid="{00000000-0005-0000-0000-00002A950000}"/>
    <cellStyle name="Shade 2 2 2 6 6" xfId="27448" xr:uid="{00000000-0005-0000-0000-00002B950000}"/>
    <cellStyle name="Shade 2 2 2 6 7" xfId="31437" xr:uid="{00000000-0005-0000-0000-00002C950000}"/>
    <cellStyle name="Shade 2 2 2 6 8" xfId="35268" xr:uid="{00000000-0005-0000-0000-00002D950000}"/>
    <cellStyle name="Shade 2 2 2 6 9" xfId="39159" xr:uid="{00000000-0005-0000-0000-00002E950000}"/>
    <cellStyle name="Shade 2 2 2 7" xfId="7479" xr:uid="{00000000-0005-0000-0000-00002F950000}"/>
    <cellStyle name="Shade 2 2 2 8" xfId="7045" xr:uid="{00000000-0005-0000-0000-000030950000}"/>
    <cellStyle name="Shade 2 2 2 9" xfId="7674" xr:uid="{00000000-0005-0000-0000-000031950000}"/>
    <cellStyle name="Shade 2 2 3" xfId="802" xr:uid="{00000000-0005-0000-0000-000032950000}"/>
    <cellStyle name="Shade 2 2 3 10" xfId="7416" xr:uid="{00000000-0005-0000-0000-000033950000}"/>
    <cellStyle name="Shade 2 2 3 11" xfId="17090" xr:uid="{00000000-0005-0000-0000-000034950000}"/>
    <cellStyle name="Shade 2 2 3 12" xfId="20021" xr:uid="{00000000-0005-0000-0000-000035950000}"/>
    <cellStyle name="Shade 2 2 3 2" xfId="3041" xr:uid="{00000000-0005-0000-0000-000036950000}"/>
    <cellStyle name="Shade 2 2 3 2 10" xfId="28550" xr:uid="{00000000-0005-0000-0000-000037950000}"/>
    <cellStyle name="Shade 2 2 3 2 11" xfId="32373" xr:uid="{00000000-0005-0000-0000-000038950000}"/>
    <cellStyle name="Shade 2 2 3 2 12" xfId="36280" xr:uid="{00000000-0005-0000-0000-000039950000}"/>
    <cellStyle name="Shade 2 2 3 2 13" xfId="40070" xr:uid="{00000000-0005-0000-0000-00003A950000}"/>
    <cellStyle name="Shade 2 2 3 2 2" xfId="5342" xr:uid="{00000000-0005-0000-0000-00003B950000}"/>
    <cellStyle name="Shade 2 2 3 2 2 10" xfId="42326" xr:uid="{00000000-0005-0000-0000-00003C950000}"/>
    <cellStyle name="Shade 2 2 3 2 2 2" xfId="10870" xr:uid="{00000000-0005-0000-0000-00003D950000}"/>
    <cellStyle name="Shade 2 2 3 2 2 3" xfId="14777" xr:uid="{00000000-0005-0000-0000-00003E950000}"/>
    <cellStyle name="Shade 2 2 3 2 2 4" xfId="18869" xr:uid="{00000000-0005-0000-0000-00003F950000}"/>
    <cellStyle name="Shade 2 2 3 2 2 5" xfId="22799" xr:uid="{00000000-0005-0000-0000-000040950000}"/>
    <cellStyle name="Shade 2 2 3 2 2 6" xfId="26825" xr:uid="{00000000-0005-0000-0000-000041950000}"/>
    <cellStyle name="Shade 2 2 3 2 2 7" xfId="30814" xr:uid="{00000000-0005-0000-0000-000042950000}"/>
    <cellStyle name="Shade 2 2 3 2 2 8" xfId="34645" xr:uid="{00000000-0005-0000-0000-000043950000}"/>
    <cellStyle name="Shade 2 2 3 2 2 9" xfId="38536" xr:uid="{00000000-0005-0000-0000-000044950000}"/>
    <cellStyle name="Shade 2 2 3 2 3" xfId="4714" xr:uid="{00000000-0005-0000-0000-000045950000}"/>
    <cellStyle name="Shade 2 2 3 2 3 10" xfId="41698" xr:uid="{00000000-0005-0000-0000-000046950000}"/>
    <cellStyle name="Shade 2 2 3 2 3 2" xfId="10242" xr:uid="{00000000-0005-0000-0000-000047950000}"/>
    <cellStyle name="Shade 2 2 3 2 3 3" xfId="14149" xr:uid="{00000000-0005-0000-0000-000048950000}"/>
    <cellStyle name="Shade 2 2 3 2 3 4" xfId="18241" xr:uid="{00000000-0005-0000-0000-000049950000}"/>
    <cellStyle name="Shade 2 2 3 2 3 5" xfId="22171" xr:uid="{00000000-0005-0000-0000-00004A950000}"/>
    <cellStyle name="Shade 2 2 3 2 3 6" xfId="26197" xr:uid="{00000000-0005-0000-0000-00004B950000}"/>
    <cellStyle name="Shade 2 2 3 2 3 7" xfId="30186" xr:uid="{00000000-0005-0000-0000-00004C950000}"/>
    <cellStyle name="Shade 2 2 3 2 3 8" xfId="34017" xr:uid="{00000000-0005-0000-0000-00004D950000}"/>
    <cellStyle name="Shade 2 2 3 2 3 9" xfId="37908" xr:uid="{00000000-0005-0000-0000-00004E950000}"/>
    <cellStyle name="Shade 2 2 3 2 4" xfId="6423" xr:uid="{00000000-0005-0000-0000-00004F950000}"/>
    <cellStyle name="Shade 2 2 3 2 4 10" xfId="43401" xr:uid="{00000000-0005-0000-0000-000050950000}"/>
    <cellStyle name="Shade 2 2 3 2 4 2" xfId="11952" xr:uid="{00000000-0005-0000-0000-000051950000}"/>
    <cellStyle name="Shade 2 2 3 2 4 3" xfId="15856" xr:uid="{00000000-0005-0000-0000-000052950000}"/>
    <cellStyle name="Shade 2 2 3 2 4 4" xfId="19950" xr:uid="{00000000-0005-0000-0000-000053950000}"/>
    <cellStyle name="Shade 2 2 3 2 4 5" xfId="23877" xr:uid="{00000000-0005-0000-0000-000054950000}"/>
    <cellStyle name="Shade 2 2 3 2 4 6" xfId="27904" xr:uid="{00000000-0005-0000-0000-000055950000}"/>
    <cellStyle name="Shade 2 2 3 2 4 7" xfId="31889" xr:uid="{00000000-0005-0000-0000-000056950000}"/>
    <cellStyle name="Shade 2 2 3 2 4 8" xfId="35722" xr:uid="{00000000-0005-0000-0000-000057950000}"/>
    <cellStyle name="Shade 2 2 3 2 4 9" xfId="39611" xr:uid="{00000000-0005-0000-0000-000058950000}"/>
    <cellStyle name="Shade 2 2 3 2 5" xfId="8576" xr:uid="{00000000-0005-0000-0000-000059950000}"/>
    <cellStyle name="Shade 2 2 3 2 6" xfId="12492" xr:uid="{00000000-0005-0000-0000-00005A950000}"/>
    <cellStyle name="Shade 2 2 3 2 7" xfId="16585" xr:uid="{00000000-0005-0000-0000-00005B950000}"/>
    <cellStyle name="Shade 2 2 3 2 8" xfId="20528" xr:uid="{00000000-0005-0000-0000-00005C950000}"/>
    <cellStyle name="Shade 2 2 3 2 9" xfId="24546" xr:uid="{00000000-0005-0000-0000-00005D950000}"/>
    <cellStyle name="Shade 2 2 3 3" xfId="3986" xr:uid="{00000000-0005-0000-0000-00005E950000}"/>
    <cellStyle name="Shade 2 2 3 3 10" xfId="40970" xr:uid="{00000000-0005-0000-0000-00005F950000}"/>
    <cellStyle name="Shade 2 2 3 3 2" xfId="9514" xr:uid="{00000000-0005-0000-0000-000060950000}"/>
    <cellStyle name="Shade 2 2 3 3 3" xfId="13421" xr:uid="{00000000-0005-0000-0000-000061950000}"/>
    <cellStyle name="Shade 2 2 3 3 4" xfId="17513" xr:uid="{00000000-0005-0000-0000-000062950000}"/>
    <cellStyle name="Shade 2 2 3 3 5" xfId="21443" xr:uid="{00000000-0005-0000-0000-000063950000}"/>
    <cellStyle name="Shade 2 2 3 3 6" xfId="25469" xr:uid="{00000000-0005-0000-0000-000064950000}"/>
    <cellStyle name="Shade 2 2 3 3 7" xfId="29458" xr:uid="{00000000-0005-0000-0000-000065950000}"/>
    <cellStyle name="Shade 2 2 3 3 8" xfId="33289" xr:uid="{00000000-0005-0000-0000-000066950000}"/>
    <cellStyle name="Shade 2 2 3 3 9" xfId="37180" xr:uid="{00000000-0005-0000-0000-000067950000}"/>
    <cellStyle name="Shade 2 2 3 4" xfId="3491" xr:uid="{00000000-0005-0000-0000-000068950000}"/>
    <cellStyle name="Shade 2 2 3 4 10" xfId="40520" xr:uid="{00000000-0005-0000-0000-000069950000}"/>
    <cellStyle name="Shade 2 2 3 4 2" xfId="9026" xr:uid="{00000000-0005-0000-0000-00006A950000}"/>
    <cellStyle name="Shade 2 2 3 4 3" xfId="12942" xr:uid="{00000000-0005-0000-0000-00006B950000}"/>
    <cellStyle name="Shade 2 2 3 4 4" xfId="17035" xr:uid="{00000000-0005-0000-0000-00006C950000}"/>
    <cellStyle name="Shade 2 2 3 4 5" xfId="20978" xr:uid="{00000000-0005-0000-0000-00006D950000}"/>
    <cellStyle name="Shade 2 2 3 4 6" xfId="24996" xr:uid="{00000000-0005-0000-0000-00006E950000}"/>
    <cellStyle name="Shade 2 2 3 4 7" xfId="29000" xr:uid="{00000000-0005-0000-0000-00006F950000}"/>
    <cellStyle name="Shade 2 2 3 4 8" xfId="32823" xr:uid="{00000000-0005-0000-0000-000070950000}"/>
    <cellStyle name="Shade 2 2 3 4 9" xfId="36730" xr:uid="{00000000-0005-0000-0000-000071950000}"/>
    <cellStyle name="Shade 2 2 3 5" xfId="5969" xr:uid="{00000000-0005-0000-0000-000072950000}"/>
    <cellStyle name="Shade 2 2 3 5 10" xfId="42951" xr:uid="{00000000-0005-0000-0000-000073950000}"/>
    <cellStyle name="Shade 2 2 3 5 2" xfId="11497" xr:uid="{00000000-0005-0000-0000-000074950000}"/>
    <cellStyle name="Shade 2 2 3 5 3" xfId="15402" xr:uid="{00000000-0005-0000-0000-000075950000}"/>
    <cellStyle name="Shade 2 2 3 5 4" xfId="19496" xr:uid="{00000000-0005-0000-0000-000076950000}"/>
    <cellStyle name="Shade 2 2 3 5 5" xfId="23424" xr:uid="{00000000-0005-0000-0000-000077950000}"/>
    <cellStyle name="Shade 2 2 3 5 6" xfId="27450" xr:uid="{00000000-0005-0000-0000-000078950000}"/>
    <cellStyle name="Shade 2 2 3 5 7" xfId="31439" xr:uid="{00000000-0005-0000-0000-000079950000}"/>
    <cellStyle name="Shade 2 2 3 5 8" xfId="35270" xr:uid="{00000000-0005-0000-0000-00007A950000}"/>
    <cellStyle name="Shade 2 2 3 5 9" xfId="39161" xr:uid="{00000000-0005-0000-0000-00007B950000}"/>
    <cellStyle name="Shade 2 2 3 6" xfId="7477" xr:uid="{00000000-0005-0000-0000-00007C950000}"/>
    <cellStyle name="Shade 2 2 3 7" xfId="7047" xr:uid="{00000000-0005-0000-0000-00007D950000}"/>
    <cellStyle name="Shade 2 2 3 8" xfId="7672" xr:uid="{00000000-0005-0000-0000-00007E950000}"/>
    <cellStyle name="Shade 2 2 3 9" xfId="6874" xr:uid="{00000000-0005-0000-0000-00007F950000}"/>
    <cellStyle name="Shade 2 2 4" xfId="3038" xr:uid="{00000000-0005-0000-0000-000080950000}"/>
    <cellStyle name="Shade 2 2 4 10" xfId="28547" xr:uid="{00000000-0005-0000-0000-000081950000}"/>
    <cellStyle name="Shade 2 2 4 11" xfId="32370" xr:uid="{00000000-0005-0000-0000-000082950000}"/>
    <cellStyle name="Shade 2 2 4 12" xfId="36277" xr:uid="{00000000-0005-0000-0000-000083950000}"/>
    <cellStyle name="Shade 2 2 4 13" xfId="40067" xr:uid="{00000000-0005-0000-0000-000084950000}"/>
    <cellStyle name="Shade 2 2 4 2" xfId="5339" xr:uid="{00000000-0005-0000-0000-000085950000}"/>
    <cellStyle name="Shade 2 2 4 2 10" xfId="42323" xr:uid="{00000000-0005-0000-0000-000086950000}"/>
    <cellStyle name="Shade 2 2 4 2 2" xfId="10867" xr:uid="{00000000-0005-0000-0000-000087950000}"/>
    <cellStyle name="Shade 2 2 4 2 3" xfId="14774" xr:uid="{00000000-0005-0000-0000-000088950000}"/>
    <cellStyle name="Shade 2 2 4 2 4" xfId="18866" xr:uid="{00000000-0005-0000-0000-000089950000}"/>
    <cellStyle name="Shade 2 2 4 2 5" xfId="22796" xr:uid="{00000000-0005-0000-0000-00008A950000}"/>
    <cellStyle name="Shade 2 2 4 2 6" xfId="26822" xr:uid="{00000000-0005-0000-0000-00008B950000}"/>
    <cellStyle name="Shade 2 2 4 2 7" xfId="30811" xr:uid="{00000000-0005-0000-0000-00008C950000}"/>
    <cellStyle name="Shade 2 2 4 2 8" xfId="34642" xr:uid="{00000000-0005-0000-0000-00008D950000}"/>
    <cellStyle name="Shade 2 2 4 2 9" xfId="38533" xr:uid="{00000000-0005-0000-0000-00008E950000}"/>
    <cellStyle name="Shade 2 2 4 3" xfId="4711" xr:uid="{00000000-0005-0000-0000-00008F950000}"/>
    <cellStyle name="Shade 2 2 4 3 10" xfId="41695" xr:uid="{00000000-0005-0000-0000-000090950000}"/>
    <cellStyle name="Shade 2 2 4 3 2" xfId="10239" xr:uid="{00000000-0005-0000-0000-000091950000}"/>
    <cellStyle name="Shade 2 2 4 3 3" xfId="14146" xr:uid="{00000000-0005-0000-0000-000092950000}"/>
    <cellStyle name="Shade 2 2 4 3 4" xfId="18238" xr:uid="{00000000-0005-0000-0000-000093950000}"/>
    <cellStyle name="Shade 2 2 4 3 5" xfId="22168" xr:uid="{00000000-0005-0000-0000-000094950000}"/>
    <cellStyle name="Shade 2 2 4 3 6" xfId="26194" xr:uid="{00000000-0005-0000-0000-000095950000}"/>
    <cellStyle name="Shade 2 2 4 3 7" xfId="30183" xr:uid="{00000000-0005-0000-0000-000096950000}"/>
    <cellStyle name="Shade 2 2 4 3 8" xfId="34014" xr:uid="{00000000-0005-0000-0000-000097950000}"/>
    <cellStyle name="Shade 2 2 4 3 9" xfId="37905" xr:uid="{00000000-0005-0000-0000-000098950000}"/>
    <cellStyle name="Shade 2 2 4 4" xfId="6420" xr:uid="{00000000-0005-0000-0000-000099950000}"/>
    <cellStyle name="Shade 2 2 4 4 10" xfId="43398" xr:uid="{00000000-0005-0000-0000-00009A950000}"/>
    <cellStyle name="Shade 2 2 4 4 2" xfId="11949" xr:uid="{00000000-0005-0000-0000-00009B950000}"/>
    <cellStyle name="Shade 2 2 4 4 3" xfId="15853" xr:uid="{00000000-0005-0000-0000-00009C950000}"/>
    <cellStyle name="Shade 2 2 4 4 4" xfId="19947" xr:uid="{00000000-0005-0000-0000-00009D950000}"/>
    <cellStyle name="Shade 2 2 4 4 5" xfId="23874" xr:uid="{00000000-0005-0000-0000-00009E950000}"/>
    <cellStyle name="Shade 2 2 4 4 6" xfId="27901" xr:uid="{00000000-0005-0000-0000-00009F950000}"/>
    <cellStyle name="Shade 2 2 4 4 7" xfId="31886" xr:uid="{00000000-0005-0000-0000-0000A0950000}"/>
    <cellStyle name="Shade 2 2 4 4 8" xfId="35719" xr:uid="{00000000-0005-0000-0000-0000A1950000}"/>
    <cellStyle name="Shade 2 2 4 4 9" xfId="39608" xr:uid="{00000000-0005-0000-0000-0000A2950000}"/>
    <cellStyle name="Shade 2 2 4 5" xfId="8573" xr:uid="{00000000-0005-0000-0000-0000A3950000}"/>
    <cellStyle name="Shade 2 2 4 6" xfId="12489" xr:uid="{00000000-0005-0000-0000-0000A4950000}"/>
    <cellStyle name="Shade 2 2 4 7" xfId="16582" xr:uid="{00000000-0005-0000-0000-0000A5950000}"/>
    <cellStyle name="Shade 2 2 4 8" xfId="20525" xr:uid="{00000000-0005-0000-0000-0000A6950000}"/>
    <cellStyle name="Shade 2 2 4 9" xfId="24543" xr:uid="{00000000-0005-0000-0000-0000A7950000}"/>
    <cellStyle name="Shade 2 2 5" xfId="3983" xr:uid="{00000000-0005-0000-0000-0000A8950000}"/>
    <cellStyle name="Shade 2 2 5 10" xfId="40967" xr:uid="{00000000-0005-0000-0000-0000A9950000}"/>
    <cellStyle name="Shade 2 2 5 2" xfId="9511" xr:uid="{00000000-0005-0000-0000-0000AA950000}"/>
    <cellStyle name="Shade 2 2 5 3" xfId="13418" xr:uid="{00000000-0005-0000-0000-0000AB950000}"/>
    <cellStyle name="Shade 2 2 5 4" xfId="17510" xr:uid="{00000000-0005-0000-0000-0000AC950000}"/>
    <cellStyle name="Shade 2 2 5 5" xfId="21440" xr:uid="{00000000-0005-0000-0000-0000AD950000}"/>
    <cellStyle name="Shade 2 2 5 6" xfId="25466" xr:uid="{00000000-0005-0000-0000-0000AE950000}"/>
    <cellStyle name="Shade 2 2 5 7" xfId="29455" xr:uid="{00000000-0005-0000-0000-0000AF950000}"/>
    <cellStyle name="Shade 2 2 5 8" xfId="33286" xr:uid="{00000000-0005-0000-0000-0000B0950000}"/>
    <cellStyle name="Shade 2 2 5 9" xfId="37177" xr:uid="{00000000-0005-0000-0000-0000B1950000}"/>
    <cellStyle name="Shade 2 2 6" xfId="3488" xr:uid="{00000000-0005-0000-0000-0000B2950000}"/>
    <cellStyle name="Shade 2 2 6 10" xfId="40517" xr:uid="{00000000-0005-0000-0000-0000B3950000}"/>
    <cellStyle name="Shade 2 2 6 2" xfId="9023" xr:uid="{00000000-0005-0000-0000-0000B4950000}"/>
    <cellStyle name="Shade 2 2 6 3" xfId="12939" xr:uid="{00000000-0005-0000-0000-0000B5950000}"/>
    <cellStyle name="Shade 2 2 6 4" xfId="17032" xr:uid="{00000000-0005-0000-0000-0000B6950000}"/>
    <cellStyle name="Shade 2 2 6 5" xfId="20975" xr:uid="{00000000-0005-0000-0000-0000B7950000}"/>
    <cellStyle name="Shade 2 2 6 6" xfId="24993" xr:uid="{00000000-0005-0000-0000-0000B8950000}"/>
    <cellStyle name="Shade 2 2 6 7" xfId="28997" xr:uid="{00000000-0005-0000-0000-0000B9950000}"/>
    <cellStyle name="Shade 2 2 6 8" xfId="32820" xr:uid="{00000000-0005-0000-0000-0000BA950000}"/>
    <cellStyle name="Shade 2 2 6 9" xfId="36727" xr:uid="{00000000-0005-0000-0000-0000BB950000}"/>
    <cellStyle name="Shade 2 2 7" xfId="5966" xr:uid="{00000000-0005-0000-0000-0000BC950000}"/>
    <cellStyle name="Shade 2 2 7 10" xfId="42948" xr:uid="{00000000-0005-0000-0000-0000BD950000}"/>
    <cellStyle name="Shade 2 2 7 2" xfId="11494" xr:uid="{00000000-0005-0000-0000-0000BE950000}"/>
    <cellStyle name="Shade 2 2 7 3" xfId="15399" xr:uid="{00000000-0005-0000-0000-0000BF950000}"/>
    <cellStyle name="Shade 2 2 7 4" xfId="19493" xr:uid="{00000000-0005-0000-0000-0000C0950000}"/>
    <cellStyle name="Shade 2 2 7 5" xfId="23421" xr:uid="{00000000-0005-0000-0000-0000C1950000}"/>
    <cellStyle name="Shade 2 2 7 6" xfId="27447" xr:uid="{00000000-0005-0000-0000-0000C2950000}"/>
    <cellStyle name="Shade 2 2 7 7" xfId="31436" xr:uid="{00000000-0005-0000-0000-0000C3950000}"/>
    <cellStyle name="Shade 2 2 7 8" xfId="35267" xr:uid="{00000000-0005-0000-0000-0000C4950000}"/>
    <cellStyle name="Shade 2 2 7 9" xfId="39158" xr:uid="{00000000-0005-0000-0000-0000C5950000}"/>
    <cellStyle name="Shade 2 2 8" xfId="7480" xr:uid="{00000000-0005-0000-0000-0000C6950000}"/>
    <cellStyle name="Shade 2 2 9" xfId="7044" xr:uid="{00000000-0005-0000-0000-0000C7950000}"/>
    <cellStyle name="Shade 2 3" xfId="803" xr:uid="{00000000-0005-0000-0000-0000C8950000}"/>
    <cellStyle name="Shade 2 3 10" xfId="7048" xr:uid="{00000000-0005-0000-0000-0000C9950000}"/>
    <cellStyle name="Shade 2 3 11" xfId="7339" xr:uid="{00000000-0005-0000-0000-0000CA950000}"/>
    <cellStyle name="Shade 2 3 12" xfId="6875" xr:uid="{00000000-0005-0000-0000-0000CB950000}"/>
    <cellStyle name="Shade 2 3 13" xfId="7378" xr:uid="{00000000-0005-0000-0000-0000CC950000}"/>
    <cellStyle name="Shade 2 3 14" xfId="7260" xr:uid="{00000000-0005-0000-0000-0000CD950000}"/>
    <cellStyle name="Shade 2 3 15" xfId="20020" xr:uid="{00000000-0005-0000-0000-0000CE950000}"/>
    <cellStyle name="Shade 2 3 2" xfId="804" xr:uid="{00000000-0005-0000-0000-0000CF950000}"/>
    <cellStyle name="Shade 2 3 2 10" xfId="7220" xr:uid="{00000000-0005-0000-0000-0000D0950000}"/>
    <cellStyle name="Shade 2 3 2 11" xfId="7415" xr:uid="{00000000-0005-0000-0000-0000D1950000}"/>
    <cellStyle name="Shade 2 3 2 12" xfId="7153" xr:uid="{00000000-0005-0000-0000-0000D2950000}"/>
    <cellStyle name="Shade 2 3 2 13" xfId="20019" xr:uid="{00000000-0005-0000-0000-0000D3950000}"/>
    <cellStyle name="Shade 2 3 2 2" xfId="805" xr:uid="{00000000-0005-0000-0000-0000D4950000}"/>
    <cellStyle name="Shade 2 3 2 2 10" xfId="7377" xr:uid="{00000000-0005-0000-0000-0000D5950000}"/>
    <cellStyle name="Shade 2 3 2 2 11" xfId="17091" xr:uid="{00000000-0005-0000-0000-0000D6950000}"/>
    <cellStyle name="Shade 2 3 2 2 12" xfId="24125" xr:uid="{00000000-0005-0000-0000-0000D7950000}"/>
    <cellStyle name="Shade 2 3 2 2 2" xfId="3044" xr:uid="{00000000-0005-0000-0000-0000D8950000}"/>
    <cellStyle name="Shade 2 3 2 2 2 10" xfId="28553" xr:uid="{00000000-0005-0000-0000-0000D9950000}"/>
    <cellStyle name="Shade 2 3 2 2 2 11" xfId="32376" xr:uid="{00000000-0005-0000-0000-0000DA950000}"/>
    <cellStyle name="Shade 2 3 2 2 2 12" xfId="36283" xr:uid="{00000000-0005-0000-0000-0000DB950000}"/>
    <cellStyle name="Shade 2 3 2 2 2 13" xfId="40073" xr:uid="{00000000-0005-0000-0000-0000DC950000}"/>
    <cellStyle name="Shade 2 3 2 2 2 2" xfId="5345" xr:uid="{00000000-0005-0000-0000-0000DD950000}"/>
    <cellStyle name="Shade 2 3 2 2 2 2 10" xfId="42329" xr:uid="{00000000-0005-0000-0000-0000DE950000}"/>
    <cellStyle name="Shade 2 3 2 2 2 2 2" xfId="10873" xr:uid="{00000000-0005-0000-0000-0000DF950000}"/>
    <cellStyle name="Shade 2 3 2 2 2 2 3" xfId="14780" xr:uid="{00000000-0005-0000-0000-0000E0950000}"/>
    <cellStyle name="Shade 2 3 2 2 2 2 4" xfId="18872" xr:uid="{00000000-0005-0000-0000-0000E1950000}"/>
    <cellStyle name="Shade 2 3 2 2 2 2 5" xfId="22802" xr:uid="{00000000-0005-0000-0000-0000E2950000}"/>
    <cellStyle name="Shade 2 3 2 2 2 2 6" xfId="26828" xr:uid="{00000000-0005-0000-0000-0000E3950000}"/>
    <cellStyle name="Shade 2 3 2 2 2 2 7" xfId="30817" xr:uid="{00000000-0005-0000-0000-0000E4950000}"/>
    <cellStyle name="Shade 2 3 2 2 2 2 8" xfId="34648" xr:uid="{00000000-0005-0000-0000-0000E5950000}"/>
    <cellStyle name="Shade 2 3 2 2 2 2 9" xfId="38539" xr:uid="{00000000-0005-0000-0000-0000E6950000}"/>
    <cellStyle name="Shade 2 3 2 2 2 3" xfId="4717" xr:uid="{00000000-0005-0000-0000-0000E7950000}"/>
    <cellStyle name="Shade 2 3 2 2 2 3 10" xfId="41701" xr:uid="{00000000-0005-0000-0000-0000E8950000}"/>
    <cellStyle name="Shade 2 3 2 2 2 3 2" xfId="10245" xr:uid="{00000000-0005-0000-0000-0000E9950000}"/>
    <cellStyle name="Shade 2 3 2 2 2 3 3" xfId="14152" xr:uid="{00000000-0005-0000-0000-0000EA950000}"/>
    <cellStyle name="Shade 2 3 2 2 2 3 4" xfId="18244" xr:uid="{00000000-0005-0000-0000-0000EB950000}"/>
    <cellStyle name="Shade 2 3 2 2 2 3 5" xfId="22174" xr:uid="{00000000-0005-0000-0000-0000EC950000}"/>
    <cellStyle name="Shade 2 3 2 2 2 3 6" xfId="26200" xr:uid="{00000000-0005-0000-0000-0000ED950000}"/>
    <cellStyle name="Shade 2 3 2 2 2 3 7" xfId="30189" xr:uid="{00000000-0005-0000-0000-0000EE950000}"/>
    <cellStyle name="Shade 2 3 2 2 2 3 8" xfId="34020" xr:uid="{00000000-0005-0000-0000-0000EF950000}"/>
    <cellStyle name="Shade 2 3 2 2 2 3 9" xfId="37911" xr:uid="{00000000-0005-0000-0000-0000F0950000}"/>
    <cellStyle name="Shade 2 3 2 2 2 4" xfId="6426" xr:uid="{00000000-0005-0000-0000-0000F1950000}"/>
    <cellStyle name="Shade 2 3 2 2 2 4 10" xfId="43404" xr:uid="{00000000-0005-0000-0000-0000F2950000}"/>
    <cellStyle name="Shade 2 3 2 2 2 4 2" xfId="11955" xr:uid="{00000000-0005-0000-0000-0000F3950000}"/>
    <cellStyle name="Shade 2 3 2 2 2 4 3" xfId="15859" xr:uid="{00000000-0005-0000-0000-0000F4950000}"/>
    <cellStyle name="Shade 2 3 2 2 2 4 4" xfId="19953" xr:uid="{00000000-0005-0000-0000-0000F5950000}"/>
    <cellStyle name="Shade 2 3 2 2 2 4 5" xfId="23880" xr:uid="{00000000-0005-0000-0000-0000F6950000}"/>
    <cellStyle name="Shade 2 3 2 2 2 4 6" xfId="27907" xr:uid="{00000000-0005-0000-0000-0000F7950000}"/>
    <cellStyle name="Shade 2 3 2 2 2 4 7" xfId="31892" xr:uid="{00000000-0005-0000-0000-0000F8950000}"/>
    <cellStyle name="Shade 2 3 2 2 2 4 8" xfId="35725" xr:uid="{00000000-0005-0000-0000-0000F9950000}"/>
    <cellStyle name="Shade 2 3 2 2 2 4 9" xfId="39614" xr:uid="{00000000-0005-0000-0000-0000FA950000}"/>
    <cellStyle name="Shade 2 3 2 2 2 5" xfId="8579" xr:uid="{00000000-0005-0000-0000-0000FB950000}"/>
    <cellStyle name="Shade 2 3 2 2 2 6" xfId="12495" xr:uid="{00000000-0005-0000-0000-0000FC950000}"/>
    <cellStyle name="Shade 2 3 2 2 2 7" xfId="16588" xr:uid="{00000000-0005-0000-0000-0000FD950000}"/>
    <cellStyle name="Shade 2 3 2 2 2 8" xfId="20531" xr:uid="{00000000-0005-0000-0000-0000FE950000}"/>
    <cellStyle name="Shade 2 3 2 2 2 9" xfId="24549" xr:uid="{00000000-0005-0000-0000-0000FF950000}"/>
    <cellStyle name="Shade 2 3 2 2 3" xfId="3989" xr:uid="{00000000-0005-0000-0000-000000960000}"/>
    <cellStyle name="Shade 2 3 2 2 3 10" xfId="40973" xr:uid="{00000000-0005-0000-0000-000001960000}"/>
    <cellStyle name="Shade 2 3 2 2 3 2" xfId="9517" xr:uid="{00000000-0005-0000-0000-000002960000}"/>
    <cellStyle name="Shade 2 3 2 2 3 3" xfId="13424" xr:uid="{00000000-0005-0000-0000-000003960000}"/>
    <cellStyle name="Shade 2 3 2 2 3 4" xfId="17516" xr:uid="{00000000-0005-0000-0000-000004960000}"/>
    <cellStyle name="Shade 2 3 2 2 3 5" xfId="21446" xr:uid="{00000000-0005-0000-0000-000005960000}"/>
    <cellStyle name="Shade 2 3 2 2 3 6" xfId="25472" xr:uid="{00000000-0005-0000-0000-000006960000}"/>
    <cellStyle name="Shade 2 3 2 2 3 7" xfId="29461" xr:uid="{00000000-0005-0000-0000-000007960000}"/>
    <cellStyle name="Shade 2 3 2 2 3 8" xfId="33292" xr:uid="{00000000-0005-0000-0000-000008960000}"/>
    <cellStyle name="Shade 2 3 2 2 3 9" xfId="37183" xr:uid="{00000000-0005-0000-0000-000009960000}"/>
    <cellStyle name="Shade 2 3 2 2 4" xfId="3494" xr:uid="{00000000-0005-0000-0000-00000A960000}"/>
    <cellStyle name="Shade 2 3 2 2 4 10" xfId="40523" xr:uid="{00000000-0005-0000-0000-00000B960000}"/>
    <cellStyle name="Shade 2 3 2 2 4 2" xfId="9029" xr:uid="{00000000-0005-0000-0000-00000C960000}"/>
    <cellStyle name="Shade 2 3 2 2 4 3" xfId="12945" xr:uid="{00000000-0005-0000-0000-00000D960000}"/>
    <cellStyle name="Shade 2 3 2 2 4 4" xfId="17038" xr:uid="{00000000-0005-0000-0000-00000E960000}"/>
    <cellStyle name="Shade 2 3 2 2 4 5" xfId="20981" xr:uid="{00000000-0005-0000-0000-00000F960000}"/>
    <cellStyle name="Shade 2 3 2 2 4 6" xfId="24999" xr:uid="{00000000-0005-0000-0000-000010960000}"/>
    <cellStyle name="Shade 2 3 2 2 4 7" xfId="29003" xr:uid="{00000000-0005-0000-0000-000011960000}"/>
    <cellStyle name="Shade 2 3 2 2 4 8" xfId="32826" xr:uid="{00000000-0005-0000-0000-000012960000}"/>
    <cellStyle name="Shade 2 3 2 2 4 9" xfId="36733" xr:uid="{00000000-0005-0000-0000-000013960000}"/>
    <cellStyle name="Shade 2 3 2 2 5" xfId="5972" xr:uid="{00000000-0005-0000-0000-000014960000}"/>
    <cellStyle name="Shade 2 3 2 2 5 10" xfId="42954" xr:uid="{00000000-0005-0000-0000-000015960000}"/>
    <cellStyle name="Shade 2 3 2 2 5 2" xfId="11500" xr:uid="{00000000-0005-0000-0000-000016960000}"/>
    <cellStyle name="Shade 2 3 2 2 5 3" xfId="15405" xr:uid="{00000000-0005-0000-0000-000017960000}"/>
    <cellStyle name="Shade 2 3 2 2 5 4" xfId="19499" xr:uid="{00000000-0005-0000-0000-000018960000}"/>
    <cellStyle name="Shade 2 3 2 2 5 5" xfId="23427" xr:uid="{00000000-0005-0000-0000-000019960000}"/>
    <cellStyle name="Shade 2 3 2 2 5 6" xfId="27453" xr:uid="{00000000-0005-0000-0000-00001A960000}"/>
    <cellStyle name="Shade 2 3 2 2 5 7" xfId="31442" xr:uid="{00000000-0005-0000-0000-00001B960000}"/>
    <cellStyle name="Shade 2 3 2 2 5 8" xfId="35273" xr:uid="{00000000-0005-0000-0000-00001C960000}"/>
    <cellStyle name="Shade 2 3 2 2 5 9" xfId="39164" xr:uid="{00000000-0005-0000-0000-00001D960000}"/>
    <cellStyle name="Shade 2 3 2 2 6" xfId="7474" xr:uid="{00000000-0005-0000-0000-00001E960000}"/>
    <cellStyle name="Shade 2 3 2 2 7" xfId="7050" xr:uid="{00000000-0005-0000-0000-00001F960000}"/>
    <cellStyle name="Shade 2 3 2 2 8" xfId="7670" xr:uid="{00000000-0005-0000-0000-000020960000}"/>
    <cellStyle name="Shade 2 3 2 2 9" xfId="7257" xr:uid="{00000000-0005-0000-0000-000021960000}"/>
    <cellStyle name="Shade 2 3 2 3" xfId="3043" xr:uid="{00000000-0005-0000-0000-000022960000}"/>
    <cellStyle name="Shade 2 3 2 3 10" xfId="28552" xr:uid="{00000000-0005-0000-0000-000023960000}"/>
    <cellStyle name="Shade 2 3 2 3 11" xfId="32375" xr:uid="{00000000-0005-0000-0000-000024960000}"/>
    <cellStyle name="Shade 2 3 2 3 12" xfId="36282" xr:uid="{00000000-0005-0000-0000-000025960000}"/>
    <cellStyle name="Shade 2 3 2 3 13" xfId="40072" xr:uid="{00000000-0005-0000-0000-000026960000}"/>
    <cellStyle name="Shade 2 3 2 3 2" xfId="5344" xr:uid="{00000000-0005-0000-0000-000027960000}"/>
    <cellStyle name="Shade 2 3 2 3 2 10" xfId="42328" xr:uid="{00000000-0005-0000-0000-000028960000}"/>
    <cellStyle name="Shade 2 3 2 3 2 2" xfId="10872" xr:uid="{00000000-0005-0000-0000-000029960000}"/>
    <cellStyle name="Shade 2 3 2 3 2 3" xfId="14779" xr:uid="{00000000-0005-0000-0000-00002A960000}"/>
    <cellStyle name="Shade 2 3 2 3 2 4" xfId="18871" xr:uid="{00000000-0005-0000-0000-00002B960000}"/>
    <cellStyle name="Shade 2 3 2 3 2 5" xfId="22801" xr:uid="{00000000-0005-0000-0000-00002C960000}"/>
    <cellStyle name="Shade 2 3 2 3 2 6" xfId="26827" xr:uid="{00000000-0005-0000-0000-00002D960000}"/>
    <cellStyle name="Shade 2 3 2 3 2 7" xfId="30816" xr:uid="{00000000-0005-0000-0000-00002E960000}"/>
    <cellStyle name="Shade 2 3 2 3 2 8" xfId="34647" xr:uid="{00000000-0005-0000-0000-00002F960000}"/>
    <cellStyle name="Shade 2 3 2 3 2 9" xfId="38538" xr:uid="{00000000-0005-0000-0000-000030960000}"/>
    <cellStyle name="Shade 2 3 2 3 3" xfId="4716" xr:uid="{00000000-0005-0000-0000-000031960000}"/>
    <cellStyle name="Shade 2 3 2 3 3 10" xfId="41700" xr:uid="{00000000-0005-0000-0000-000032960000}"/>
    <cellStyle name="Shade 2 3 2 3 3 2" xfId="10244" xr:uid="{00000000-0005-0000-0000-000033960000}"/>
    <cellStyle name="Shade 2 3 2 3 3 3" xfId="14151" xr:uid="{00000000-0005-0000-0000-000034960000}"/>
    <cellStyle name="Shade 2 3 2 3 3 4" xfId="18243" xr:uid="{00000000-0005-0000-0000-000035960000}"/>
    <cellStyle name="Shade 2 3 2 3 3 5" xfId="22173" xr:uid="{00000000-0005-0000-0000-000036960000}"/>
    <cellStyle name="Shade 2 3 2 3 3 6" xfId="26199" xr:uid="{00000000-0005-0000-0000-000037960000}"/>
    <cellStyle name="Shade 2 3 2 3 3 7" xfId="30188" xr:uid="{00000000-0005-0000-0000-000038960000}"/>
    <cellStyle name="Shade 2 3 2 3 3 8" xfId="34019" xr:uid="{00000000-0005-0000-0000-000039960000}"/>
    <cellStyle name="Shade 2 3 2 3 3 9" xfId="37910" xr:uid="{00000000-0005-0000-0000-00003A960000}"/>
    <cellStyle name="Shade 2 3 2 3 4" xfId="6425" xr:uid="{00000000-0005-0000-0000-00003B960000}"/>
    <cellStyle name="Shade 2 3 2 3 4 10" xfId="43403" xr:uid="{00000000-0005-0000-0000-00003C960000}"/>
    <cellStyle name="Shade 2 3 2 3 4 2" xfId="11954" xr:uid="{00000000-0005-0000-0000-00003D960000}"/>
    <cellStyle name="Shade 2 3 2 3 4 3" xfId="15858" xr:uid="{00000000-0005-0000-0000-00003E960000}"/>
    <cellStyle name="Shade 2 3 2 3 4 4" xfId="19952" xr:uid="{00000000-0005-0000-0000-00003F960000}"/>
    <cellStyle name="Shade 2 3 2 3 4 5" xfId="23879" xr:uid="{00000000-0005-0000-0000-000040960000}"/>
    <cellStyle name="Shade 2 3 2 3 4 6" xfId="27906" xr:uid="{00000000-0005-0000-0000-000041960000}"/>
    <cellStyle name="Shade 2 3 2 3 4 7" xfId="31891" xr:uid="{00000000-0005-0000-0000-000042960000}"/>
    <cellStyle name="Shade 2 3 2 3 4 8" xfId="35724" xr:uid="{00000000-0005-0000-0000-000043960000}"/>
    <cellStyle name="Shade 2 3 2 3 4 9" xfId="39613" xr:uid="{00000000-0005-0000-0000-000044960000}"/>
    <cellStyle name="Shade 2 3 2 3 5" xfId="8578" xr:uid="{00000000-0005-0000-0000-000045960000}"/>
    <cellStyle name="Shade 2 3 2 3 6" xfId="12494" xr:uid="{00000000-0005-0000-0000-000046960000}"/>
    <cellStyle name="Shade 2 3 2 3 7" xfId="16587" xr:uid="{00000000-0005-0000-0000-000047960000}"/>
    <cellStyle name="Shade 2 3 2 3 8" xfId="20530" xr:uid="{00000000-0005-0000-0000-000048960000}"/>
    <cellStyle name="Shade 2 3 2 3 9" xfId="24548" xr:uid="{00000000-0005-0000-0000-000049960000}"/>
    <cellStyle name="Shade 2 3 2 4" xfId="3988" xr:uid="{00000000-0005-0000-0000-00004A960000}"/>
    <cellStyle name="Shade 2 3 2 4 10" xfId="40972" xr:uid="{00000000-0005-0000-0000-00004B960000}"/>
    <cellStyle name="Shade 2 3 2 4 2" xfId="9516" xr:uid="{00000000-0005-0000-0000-00004C960000}"/>
    <cellStyle name="Shade 2 3 2 4 3" xfId="13423" xr:uid="{00000000-0005-0000-0000-00004D960000}"/>
    <cellStyle name="Shade 2 3 2 4 4" xfId="17515" xr:uid="{00000000-0005-0000-0000-00004E960000}"/>
    <cellStyle name="Shade 2 3 2 4 5" xfId="21445" xr:uid="{00000000-0005-0000-0000-00004F960000}"/>
    <cellStyle name="Shade 2 3 2 4 6" xfId="25471" xr:uid="{00000000-0005-0000-0000-000050960000}"/>
    <cellStyle name="Shade 2 3 2 4 7" xfId="29460" xr:uid="{00000000-0005-0000-0000-000051960000}"/>
    <cellStyle name="Shade 2 3 2 4 8" xfId="33291" xr:uid="{00000000-0005-0000-0000-000052960000}"/>
    <cellStyle name="Shade 2 3 2 4 9" xfId="37182" xr:uid="{00000000-0005-0000-0000-000053960000}"/>
    <cellStyle name="Shade 2 3 2 5" xfId="3493" xr:uid="{00000000-0005-0000-0000-000054960000}"/>
    <cellStyle name="Shade 2 3 2 5 10" xfId="40522" xr:uid="{00000000-0005-0000-0000-000055960000}"/>
    <cellStyle name="Shade 2 3 2 5 2" xfId="9028" xr:uid="{00000000-0005-0000-0000-000056960000}"/>
    <cellStyle name="Shade 2 3 2 5 3" xfId="12944" xr:uid="{00000000-0005-0000-0000-000057960000}"/>
    <cellStyle name="Shade 2 3 2 5 4" xfId="17037" xr:uid="{00000000-0005-0000-0000-000058960000}"/>
    <cellStyle name="Shade 2 3 2 5 5" xfId="20980" xr:uid="{00000000-0005-0000-0000-000059960000}"/>
    <cellStyle name="Shade 2 3 2 5 6" xfId="24998" xr:uid="{00000000-0005-0000-0000-00005A960000}"/>
    <cellStyle name="Shade 2 3 2 5 7" xfId="29002" xr:uid="{00000000-0005-0000-0000-00005B960000}"/>
    <cellStyle name="Shade 2 3 2 5 8" xfId="32825" xr:uid="{00000000-0005-0000-0000-00005C960000}"/>
    <cellStyle name="Shade 2 3 2 5 9" xfId="36732" xr:uid="{00000000-0005-0000-0000-00005D960000}"/>
    <cellStyle name="Shade 2 3 2 6" xfId="5971" xr:uid="{00000000-0005-0000-0000-00005E960000}"/>
    <cellStyle name="Shade 2 3 2 6 10" xfId="42953" xr:uid="{00000000-0005-0000-0000-00005F960000}"/>
    <cellStyle name="Shade 2 3 2 6 2" xfId="11499" xr:uid="{00000000-0005-0000-0000-000060960000}"/>
    <cellStyle name="Shade 2 3 2 6 3" xfId="15404" xr:uid="{00000000-0005-0000-0000-000061960000}"/>
    <cellStyle name="Shade 2 3 2 6 4" xfId="19498" xr:uid="{00000000-0005-0000-0000-000062960000}"/>
    <cellStyle name="Shade 2 3 2 6 5" xfId="23426" xr:uid="{00000000-0005-0000-0000-000063960000}"/>
    <cellStyle name="Shade 2 3 2 6 6" xfId="27452" xr:uid="{00000000-0005-0000-0000-000064960000}"/>
    <cellStyle name="Shade 2 3 2 6 7" xfId="31441" xr:uid="{00000000-0005-0000-0000-000065960000}"/>
    <cellStyle name="Shade 2 3 2 6 8" xfId="35272" xr:uid="{00000000-0005-0000-0000-000066960000}"/>
    <cellStyle name="Shade 2 3 2 6 9" xfId="39163" xr:uid="{00000000-0005-0000-0000-000067960000}"/>
    <cellStyle name="Shade 2 3 2 7" xfId="7475" xr:uid="{00000000-0005-0000-0000-000068960000}"/>
    <cellStyle name="Shade 2 3 2 8" xfId="7049" xr:uid="{00000000-0005-0000-0000-000069960000}"/>
    <cellStyle name="Shade 2 3 2 9" xfId="7671" xr:uid="{00000000-0005-0000-0000-00006A960000}"/>
    <cellStyle name="Shade 2 3 3" xfId="806" xr:uid="{00000000-0005-0000-0000-00006B960000}"/>
    <cellStyle name="Shade 2 3 3 10" xfId="8157" xr:uid="{00000000-0005-0000-0000-00006C960000}"/>
    <cellStyle name="Shade 2 3 3 11" xfId="7414" xr:uid="{00000000-0005-0000-0000-00006D960000}"/>
    <cellStyle name="Shade 2 3 3 12" xfId="7154" xr:uid="{00000000-0005-0000-0000-00006E960000}"/>
    <cellStyle name="Shade 2 3 3 13" xfId="20018" xr:uid="{00000000-0005-0000-0000-00006F960000}"/>
    <cellStyle name="Shade 2 3 3 2" xfId="807" xr:uid="{00000000-0005-0000-0000-000070960000}"/>
    <cellStyle name="Shade 2 3 3 2 10" xfId="7376" xr:uid="{00000000-0005-0000-0000-000071960000}"/>
    <cellStyle name="Shade 2 3 3 2 11" xfId="17092" xr:uid="{00000000-0005-0000-0000-000072960000}"/>
    <cellStyle name="Shade 2 3 3 2 12" xfId="7335" xr:uid="{00000000-0005-0000-0000-000073960000}"/>
    <cellStyle name="Shade 2 3 3 2 2" xfId="3046" xr:uid="{00000000-0005-0000-0000-000074960000}"/>
    <cellStyle name="Shade 2 3 3 2 2 10" xfId="28555" xr:uid="{00000000-0005-0000-0000-000075960000}"/>
    <cellStyle name="Shade 2 3 3 2 2 11" xfId="32378" xr:uid="{00000000-0005-0000-0000-000076960000}"/>
    <cellStyle name="Shade 2 3 3 2 2 12" xfId="36285" xr:uid="{00000000-0005-0000-0000-000077960000}"/>
    <cellStyle name="Shade 2 3 3 2 2 13" xfId="40075" xr:uid="{00000000-0005-0000-0000-000078960000}"/>
    <cellStyle name="Shade 2 3 3 2 2 2" xfId="5347" xr:uid="{00000000-0005-0000-0000-000079960000}"/>
    <cellStyle name="Shade 2 3 3 2 2 2 10" xfId="42331" xr:uid="{00000000-0005-0000-0000-00007A960000}"/>
    <cellStyle name="Shade 2 3 3 2 2 2 2" xfId="10875" xr:uid="{00000000-0005-0000-0000-00007B960000}"/>
    <cellStyle name="Shade 2 3 3 2 2 2 3" xfId="14782" xr:uid="{00000000-0005-0000-0000-00007C960000}"/>
    <cellStyle name="Shade 2 3 3 2 2 2 4" xfId="18874" xr:uid="{00000000-0005-0000-0000-00007D960000}"/>
    <cellStyle name="Shade 2 3 3 2 2 2 5" xfId="22804" xr:uid="{00000000-0005-0000-0000-00007E960000}"/>
    <cellStyle name="Shade 2 3 3 2 2 2 6" xfId="26830" xr:uid="{00000000-0005-0000-0000-00007F960000}"/>
    <cellStyle name="Shade 2 3 3 2 2 2 7" xfId="30819" xr:uid="{00000000-0005-0000-0000-000080960000}"/>
    <cellStyle name="Shade 2 3 3 2 2 2 8" xfId="34650" xr:uid="{00000000-0005-0000-0000-000081960000}"/>
    <cellStyle name="Shade 2 3 3 2 2 2 9" xfId="38541" xr:uid="{00000000-0005-0000-0000-000082960000}"/>
    <cellStyle name="Shade 2 3 3 2 2 3" xfId="4719" xr:uid="{00000000-0005-0000-0000-000083960000}"/>
    <cellStyle name="Shade 2 3 3 2 2 3 10" xfId="41703" xr:uid="{00000000-0005-0000-0000-000084960000}"/>
    <cellStyle name="Shade 2 3 3 2 2 3 2" xfId="10247" xr:uid="{00000000-0005-0000-0000-000085960000}"/>
    <cellStyle name="Shade 2 3 3 2 2 3 3" xfId="14154" xr:uid="{00000000-0005-0000-0000-000086960000}"/>
    <cellStyle name="Shade 2 3 3 2 2 3 4" xfId="18246" xr:uid="{00000000-0005-0000-0000-000087960000}"/>
    <cellStyle name="Shade 2 3 3 2 2 3 5" xfId="22176" xr:uid="{00000000-0005-0000-0000-000088960000}"/>
    <cellStyle name="Shade 2 3 3 2 2 3 6" xfId="26202" xr:uid="{00000000-0005-0000-0000-000089960000}"/>
    <cellStyle name="Shade 2 3 3 2 2 3 7" xfId="30191" xr:uid="{00000000-0005-0000-0000-00008A960000}"/>
    <cellStyle name="Shade 2 3 3 2 2 3 8" xfId="34022" xr:uid="{00000000-0005-0000-0000-00008B960000}"/>
    <cellStyle name="Shade 2 3 3 2 2 3 9" xfId="37913" xr:uid="{00000000-0005-0000-0000-00008C960000}"/>
    <cellStyle name="Shade 2 3 3 2 2 4" xfId="6428" xr:uid="{00000000-0005-0000-0000-00008D960000}"/>
    <cellStyle name="Shade 2 3 3 2 2 4 10" xfId="43406" xr:uid="{00000000-0005-0000-0000-00008E960000}"/>
    <cellStyle name="Shade 2 3 3 2 2 4 2" xfId="11957" xr:uid="{00000000-0005-0000-0000-00008F960000}"/>
    <cellStyle name="Shade 2 3 3 2 2 4 3" xfId="15861" xr:uid="{00000000-0005-0000-0000-000090960000}"/>
    <cellStyle name="Shade 2 3 3 2 2 4 4" xfId="19955" xr:uid="{00000000-0005-0000-0000-000091960000}"/>
    <cellStyle name="Shade 2 3 3 2 2 4 5" xfId="23882" xr:uid="{00000000-0005-0000-0000-000092960000}"/>
    <cellStyle name="Shade 2 3 3 2 2 4 6" xfId="27909" xr:uid="{00000000-0005-0000-0000-000093960000}"/>
    <cellStyle name="Shade 2 3 3 2 2 4 7" xfId="31894" xr:uid="{00000000-0005-0000-0000-000094960000}"/>
    <cellStyle name="Shade 2 3 3 2 2 4 8" xfId="35727" xr:uid="{00000000-0005-0000-0000-000095960000}"/>
    <cellStyle name="Shade 2 3 3 2 2 4 9" xfId="39616" xr:uid="{00000000-0005-0000-0000-000096960000}"/>
    <cellStyle name="Shade 2 3 3 2 2 5" xfId="8581" xr:uid="{00000000-0005-0000-0000-000097960000}"/>
    <cellStyle name="Shade 2 3 3 2 2 6" xfId="12497" xr:uid="{00000000-0005-0000-0000-000098960000}"/>
    <cellStyle name="Shade 2 3 3 2 2 7" xfId="16590" xr:uid="{00000000-0005-0000-0000-000099960000}"/>
    <cellStyle name="Shade 2 3 3 2 2 8" xfId="20533" xr:uid="{00000000-0005-0000-0000-00009A960000}"/>
    <cellStyle name="Shade 2 3 3 2 2 9" xfId="24551" xr:uid="{00000000-0005-0000-0000-00009B960000}"/>
    <cellStyle name="Shade 2 3 3 2 3" xfId="3991" xr:uid="{00000000-0005-0000-0000-00009C960000}"/>
    <cellStyle name="Shade 2 3 3 2 3 10" xfId="40975" xr:uid="{00000000-0005-0000-0000-00009D960000}"/>
    <cellStyle name="Shade 2 3 3 2 3 2" xfId="9519" xr:uid="{00000000-0005-0000-0000-00009E960000}"/>
    <cellStyle name="Shade 2 3 3 2 3 3" xfId="13426" xr:uid="{00000000-0005-0000-0000-00009F960000}"/>
    <cellStyle name="Shade 2 3 3 2 3 4" xfId="17518" xr:uid="{00000000-0005-0000-0000-0000A0960000}"/>
    <cellStyle name="Shade 2 3 3 2 3 5" xfId="21448" xr:uid="{00000000-0005-0000-0000-0000A1960000}"/>
    <cellStyle name="Shade 2 3 3 2 3 6" xfId="25474" xr:uid="{00000000-0005-0000-0000-0000A2960000}"/>
    <cellStyle name="Shade 2 3 3 2 3 7" xfId="29463" xr:uid="{00000000-0005-0000-0000-0000A3960000}"/>
    <cellStyle name="Shade 2 3 3 2 3 8" xfId="33294" xr:uid="{00000000-0005-0000-0000-0000A4960000}"/>
    <cellStyle name="Shade 2 3 3 2 3 9" xfId="37185" xr:uid="{00000000-0005-0000-0000-0000A5960000}"/>
    <cellStyle name="Shade 2 3 3 2 4" xfId="3496" xr:uid="{00000000-0005-0000-0000-0000A6960000}"/>
    <cellStyle name="Shade 2 3 3 2 4 10" xfId="40525" xr:uid="{00000000-0005-0000-0000-0000A7960000}"/>
    <cellStyle name="Shade 2 3 3 2 4 2" xfId="9031" xr:uid="{00000000-0005-0000-0000-0000A8960000}"/>
    <cellStyle name="Shade 2 3 3 2 4 3" xfId="12947" xr:uid="{00000000-0005-0000-0000-0000A9960000}"/>
    <cellStyle name="Shade 2 3 3 2 4 4" xfId="17040" xr:uid="{00000000-0005-0000-0000-0000AA960000}"/>
    <cellStyle name="Shade 2 3 3 2 4 5" xfId="20983" xr:uid="{00000000-0005-0000-0000-0000AB960000}"/>
    <cellStyle name="Shade 2 3 3 2 4 6" xfId="25001" xr:uid="{00000000-0005-0000-0000-0000AC960000}"/>
    <cellStyle name="Shade 2 3 3 2 4 7" xfId="29005" xr:uid="{00000000-0005-0000-0000-0000AD960000}"/>
    <cellStyle name="Shade 2 3 3 2 4 8" xfId="32828" xr:uid="{00000000-0005-0000-0000-0000AE960000}"/>
    <cellStyle name="Shade 2 3 3 2 4 9" xfId="36735" xr:uid="{00000000-0005-0000-0000-0000AF960000}"/>
    <cellStyle name="Shade 2 3 3 2 5" xfId="5974" xr:uid="{00000000-0005-0000-0000-0000B0960000}"/>
    <cellStyle name="Shade 2 3 3 2 5 10" xfId="42956" xr:uid="{00000000-0005-0000-0000-0000B1960000}"/>
    <cellStyle name="Shade 2 3 3 2 5 2" xfId="11502" xr:uid="{00000000-0005-0000-0000-0000B2960000}"/>
    <cellStyle name="Shade 2 3 3 2 5 3" xfId="15407" xr:uid="{00000000-0005-0000-0000-0000B3960000}"/>
    <cellStyle name="Shade 2 3 3 2 5 4" xfId="19501" xr:uid="{00000000-0005-0000-0000-0000B4960000}"/>
    <cellStyle name="Shade 2 3 3 2 5 5" xfId="23429" xr:uid="{00000000-0005-0000-0000-0000B5960000}"/>
    <cellStyle name="Shade 2 3 3 2 5 6" xfId="27455" xr:uid="{00000000-0005-0000-0000-0000B6960000}"/>
    <cellStyle name="Shade 2 3 3 2 5 7" xfId="31444" xr:uid="{00000000-0005-0000-0000-0000B7960000}"/>
    <cellStyle name="Shade 2 3 3 2 5 8" xfId="35275" xr:uid="{00000000-0005-0000-0000-0000B8960000}"/>
    <cellStyle name="Shade 2 3 3 2 5 9" xfId="39166" xr:uid="{00000000-0005-0000-0000-0000B9960000}"/>
    <cellStyle name="Shade 2 3 3 2 6" xfId="7472" xr:uid="{00000000-0005-0000-0000-0000BA960000}"/>
    <cellStyle name="Shade 2 3 3 2 7" xfId="7052" xr:uid="{00000000-0005-0000-0000-0000BB960000}"/>
    <cellStyle name="Shade 2 3 3 2 8" xfId="7668" xr:uid="{00000000-0005-0000-0000-0000BC960000}"/>
    <cellStyle name="Shade 2 3 3 2 9" xfId="6876" xr:uid="{00000000-0005-0000-0000-0000BD960000}"/>
    <cellStyle name="Shade 2 3 3 3" xfId="3045" xr:uid="{00000000-0005-0000-0000-0000BE960000}"/>
    <cellStyle name="Shade 2 3 3 3 10" xfId="28554" xr:uid="{00000000-0005-0000-0000-0000BF960000}"/>
    <cellStyle name="Shade 2 3 3 3 11" xfId="32377" xr:uid="{00000000-0005-0000-0000-0000C0960000}"/>
    <cellStyle name="Shade 2 3 3 3 12" xfId="36284" xr:uid="{00000000-0005-0000-0000-0000C1960000}"/>
    <cellStyle name="Shade 2 3 3 3 13" xfId="40074" xr:uid="{00000000-0005-0000-0000-0000C2960000}"/>
    <cellStyle name="Shade 2 3 3 3 2" xfId="5346" xr:uid="{00000000-0005-0000-0000-0000C3960000}"/>
    <cellStyle name="Shade 2 3 3 3 2 10" xfId="42330" xr:uid="{00000000-0005-0000-0000-0000C4960000}"/>
    <cellStyle name="Shade 2 3 3 3 2 2" xfId="10874" xr:uid="{00000000-0005-0000-0000-0000C5960000}"/>
    <cellStyle name="Shade 2 3 3 3 2 3" xfId="14781" xr:uid="{00000000-0005-0000-0000-0000C6960000}"/>
    <cellStyle name="Shade 2 3 3 3 2 4" xfId="18873" xr:uid="{00000000-0005-0000-0000-0000C7960000}"/>
    <cellStyle name="Shade 2 3 3 3 2 5" xfId="22803" xr:uid="{00000000-0005-0000-0000-0000C8960000}"/>
    <cellStyle name="Shade 2 3 3 3 2 6" xfId="26829" xr:uid="{00000000-0005-0000-0000-0000C9960000}"/>
    <cellStyle name="Shade 2 3 3 3 2 7" xfId="30818" xr:uid="{00000000-0005-0000-0000-0000CA960000}"/>
    <cellStyle name="Shade 2 3 3 3 2 8" xfId="34649" xr:uid="{00000000-0005-0000-0000-0000CB960000}"/>
    <cellStyle name="Shade 2 3 3 3 2 9" xfId="38540" xr:uid="{00000000-0005-0000-0000-0000CC960000}"/>
    <cellStyle name="Shade 2 3 3 3 3" xfId="4718" xr:uid="{00000000-0005-0000-0000-0000CD960000}"/>
    <cellStyle name="Shade 2 3 3 3 3 10" xfId="41702" xr:uid="{00000000-0005-0000-0000-0000CE960000}"/>
    <cellStyle name="Shade 2 3 3 3 3 2" xfId="10246" xr:uid="{00000000-0005-0000-0000-0000CF960000}"/>
    <cellStyle name="Shade 2 3 3 3 3 3" xfId="14153" xr:uid="{00000000-0005-0000-0000-0000D0960000}"/>
    <cellStyle name="Shade 2 3 3 3 3 4" xfId="18245" xr:uid="{00000000-0005-0000-0000-0000D1960000}"/>
    <cellStyle name="Shade 2 3 3 3 3 5" xfId="22175" xr:uid="{00000000-0005-0000-0000-0000D2960000}"/>
    <cellStyle name="Shade 2 3 3 3 3 6" xfId="26201" xr:uid="{00000000-0005-0000-0000-0000D3960000}"/>
    <cellStyle name="Shade 2 3 3 3 3 7" xfId="30190" xr:uid="{00000000-0005-0000-0000-0000D4960000}"/>
    <cellStyle name="Shade 2 3 3 3 3 8" xfId="34021" xr:uid="{00000000-0005-0000-0000-0000D5960000}"/>
    <cellStyle name="Shade 2 3 3 3 3 9" xfId="37912" xr:uid="{00000000-0005-0000-0000-0000D6960000}"/>
    <cellStyle name="Shade 2 3 3 3 4" xfId="6427" xr:uid="{00000000-0005-0000-0000-0000D7960000}"/>
    <cellStyle name="Shade 2 3 3 3 4 10" xfId="43405" xr:uid="{00000000-0005-0000-0000-0000D8960000}"/>
    <cellStyle name="Shade 2 3 3 3 4 2" xfId="11956" xr:uid="{00000000-0005-0000-0000-0000D9960000}"/>
    <cellStyle name="Shade 2 3 3 3 4 3" xfId="15860" xr:uid="{00000000-0005-0000-0000-0000DA960000}"/>
    <cellStyle name="Shade 2 3 3 3 4 4" xfId="19954" xr:uid="{00000000-0005-0000-0000-0000DB960000}"/>
    <cellStyle name="Shade 2 3 3 3 4 5" xfId="23881" xr:uid="{00000000-0005-0000-0000-0000DC960000}"/>
    <cellStyle name="Shade 2 3 3 3 4 6" xfId="27908" xr:uid="{00000000-0005-0000-0000-0000DD960000}"/>
    <cellStyle name="Shade 2 3 3 3 4 7" xfId="31893" xr:uid="{00000000-0005-0000-0000-0000DE960000}"/>
    <cellStyle name="Shade 2 3 3 3 4 8" xfId="35726" xr:uid="{00000000-0005-0000-0000-0000DF960000}"/>
    <cellStyle name="Shade 2 3 3 3 4 9" xfId="39615" xr:uid="{00000000-0005-0000-0000-0000E0960000}"/>
    <cellStyle name="Shade 2 3 3 3 5" xfId="8580" xr:uid="{00000000-0005-0000-0000-0000E1960000}"/>
    <cellStyle name="Shade 2 3 3 3 6" xfId="12496" xr:uid="{00000000-0005-0000-0000-0000E2960000}"/>
    <cellStyle name="Shade 2 3 3 3 7" xfId="16589" xr:uid="{00000000-0005-0000-0000-0000E3960000}"/>
    <cellStyle name="Shade 2 3 3 3 8" xfId="20532" xr:uid="{00000000-0005-0000-0000-0000E4960000}"/>
    <cellStyle name="Shade 2 3 3 3 9" xfId="24550" xr:uid="{00000000-0005-0000-0000-0000E5960000}"/>
    <cellStyle name="Shade 2 3 3 4" xfId="3990" xr:uid="{00000000-0005-0000-0000-0000E6960000}"/>
    <cellStyle name="Shade 2 3 3 4 10" xfId="40974" xr:uid="{00000000-0005-0000-0000-0000E7960000}"/>
    <cellStyle name="Shade 2 3 3 4 2" xfId="9518" xr:uid="{00000000-0005-0000-0000-0000E8960000}"/>
    <cellStyle name="Shade 2 3 3 4 3" xfId="13425" xr:uid="{00000000-0005-0000-0000-0000E9960000}"/>
    <cellStyle name="Shade 2 3 3 4 4" xfId="17517" xr:uid="{00000000-0005-0000-0000-0000EA960000}"/>
    <cellStyle name="Shade 2 3 3 4 5" xfId="21447" xr:uid="{00000000-0005-0000-0000-0000EB960000}"/>
    <cellStyle name="Shade 2 3 3 4 6" xfId="25473" xr:uid="{00000000-0005-0000-0000-0000EC960000}"/>
    <cellStyle name="Shade 2 3 3 4 7" xfId="29462" xr:uid="{00000000-0005-0000-0000-0000ED960000}"/>
    <cellStyle name="Shade 2 3 3 4 8" xfId="33293" xr:uid="{00000000-0005-0000-0000-0000EE960000}"/>
    <cellStyle name="Shade 2 3 3 4 9" xfId="37184" xr:uid="{00000000-0005-0000-0000-0000EF960000}"/>
    <cellStyle name="Shade 2 3 3 5" xfId="3495" xr:uid="{00000000-0005-0000-0000-0000F0960000}"/>
    <cellStyle name="Shade 2 3 3 5 10" xfId="40524" xr:uid="{00000000-0005-0000-0000-0000F1960000}"/>
    <cellStyle name="Shade 2 3 3 5 2" xfId="9030" xr:uid="{00000000-0005-0000-0000-0000F2960000}"/>
    <cellStyle name="Shade 2 3 3 5 3" xfId="12946" xr:uid="{00000000-0005-0000-0000-0000F3960000}"/>
    <cellStyle name="Shade 2 3 3 5 4" xfId="17039" xr:uid="{00000000-0005-0000-0000-0000F4960000}"/>
    <cellStyle name="Shade 2 3 3 5 5" xfId="20982" xr:uid="{00000000-0005-0000-0000-0000F5960000}"/>
    <cellStyle name="Shade 2 3 3 5 6" xfId="25000" xr:uid="{00000000-0005-0000-0000-0000F6960000}"/>
    <cellStyle name="Shade 2 3 3 5 7" xfId="29004" xr:uid="{00000000-0005-0000-0000-0000F7960000}"/>
    <cellStyle name="Shade 2 3 3 5 8" xfId="32827" xr:uid="{00000000-0005-0000-0000-0000F8960000}"/>
    <cellStyle name="Shade 2 3 3 5 9" xfId="36734" xr:uid="{00000000-0005-0000-0000-0000F9960000}"/>
    <cellStyle name="Shade 2 3 3 6" xfId="5973" xr:uid="{00000000-0005-0000-0000-0000FA960000}"/>
    <cellStyle name="Shade 2 3 3 6 10" xfId="42955" xr:uid="{00000000-0005-0000-0000-0000FB960000}"/>
    <cellStyle name="Shade 2 3 3 6 2" xfId="11501" xr:uid="{00000000-0005-0000-0000-0000FC960000}"/>
    <cellStyle name="Shade 2 3 3 6 3" xfId="15406" xr:uid="{00000000-0005-0000-0000-0000FD960000}"/>
    <cellStyle name="Shade 2 3 3 6 4" xfId="19500" xr:uid="{00000000-0005-0000-0000-0000FE960000}"/>
    <cellStyle name="Shade 2 3 3 6 5" xfId="23428" xr:uid="{00000000-0005-0000-0000-0000FF960000}"/>
    <cellStyle name="Shade 2 3 3 6 6" xfId="27454" xr:uid="{00000000-0005-0000-0000-000000970000}"/>
    <cellStyle name="Shade 2 3 3 6 7" xfId="31443" xr:uid="{00000000-0005-0000-0000-000001970000}"/>
    <cellStyle name="Shade 2 3 3 6 8" xfId="35274" xr:uid="{00000000-0005-0000-0000-000002970000}"/>
    <cellStyle name="Shade 2 3 3 6 9" xfId="39165" xr:uid="{00000000-0005-0000-0000-000003970000}"/>
    <cellStyle name="Shade 2 3 3 7" xfId="7473" xr:uid="{00000000-0005-0000-0000-000004970000}"/>
    <cellStyle name="Shade 2 3 3 8" xfId="7051" xr:uid="{00000000-0005-0000-0000-000005970000}"/>
    <cellStyle name="Shade 2 3 3 9" xfId="7669" xr:uid="{00000000-0005-0000-0000-000006970000}"/>
    <cellStyle name="Shade 2 3 4" xfId="808" xr:uid="{00000000-0005-0000-0000-000007970000}"/>
    <cellStyle name="Shade 2 3 4 10" xfId="6877" xr:uid="{00000000-0005-0000-0000-000008970000}"/>
    <cellStyle name="Shade 2 3 4 11" xfId="7413" xr:uid="{00000000-0005-0000-0000-000009970000}"/>
    <cellStyle name="Shade 2 3 4 12" xfId="7155" xr:uid="{00000000-0005-0000-0000-00000A970000}"/>
    <cellStyle name="Shade 2 3 4 13" xfId="20017" xr:uid="{00000000-0005-0000-0000-00000B970000}"/>
    <cellStyle name="Shade 2 3 4 2" xfId="809" xr:uid="{00000000-0005-0000-0000-00000C970000}"/>
    <cellStyle name="Shade 2 3 4 2 10" xfId="7375" xr:uid="{00000000-0005-0000-0000-00000D970000}"/>
    <cellStyle name="Shade 2 3 4 2 11" xfId="17093" xr:uid="{00000000-0005-0000-0000-00000E970000}"/>
    <cellStyle name="Shade 2 3 4 2 12" xfId="20016" xr:uid="{00000000-0005-0000-0000-00000F970000}"/>
    <cellStyle name="Shade 2 3 4 2 2" xfId="3048" xr:uid="{00000000-0005-0000-0000-000010970000}"/>
    <cellStyle name="Shade 2 3 4 2 2 10" xfId="28557" xr:uid="{00000000-0005-0000-0000-000011970000}"/>
    <cellStyle name="Shade 2 3 4 2 2 11" xfId="32380" xr:uid="{00000000-0005-0000-0000-000012970000}"/>
    <cellStyle name="Shade 2 3 4 2 2 12" xfId="36287" xr:uid="{00000000-0005-0000-0000-000013970000}"/>
    <cellStyle name="Shade 2 3 4 2 2 13" xfId="40077" xr:uid="{00000000-0005-0000-0000-000014970000}"/>
    <cellStyle name="Shade 2 3 4 2 2 2" xfId="5349" xr:uid="{00000000-0005-0000-0000-000015970000}"/>
    <cellStyle name="Shade 2 3 4 2 2 2 10" xfId="42333" xr:uid="{00000000-0005-0000-0000-000016970000}"/>
    <cellStyle name="Shade 2 3 4 2 2 2 2" xfId="10877" xr:uid="{00000000-0005-0000-0000-000017970000}"/>
    <cellStyle name="Shade 2 3 4 2 2 2 3" xfId="14784" xr:uid="{00000000-0005-0000-0000-000018970000}"/>
    <cellStyle name="Shade 2 3 4 2 2 2 4" xfId="18876" xr:uid="{00000000-0005-0000-0000-000019970000}"/>
    <cellStyle name="Shade 2 3 4 2 2 2 5" xfId="22806" xr:uid="{00000000-0005-0000-0000-00001A970000}"/>
    <cellStyle name="Shade 2 3 4 2 2 2 6" xfId="26832" xr:uid="{00000000-0005-0000-0000-00001B970000}"/>
    <cellStyle name="Shade 2 3 4 2 2 2 7" xfId="30821" xr:uid="{00000000-0005-0000-0000-00001C970000}"/>
    <cellStyle name="Shade 2 3 4 2 2 2 8" xfId="34652" xr:uid="{00000000-0005-0000-0000-00001D970000}"/>
    <cellStyle name="Shade 2 3 4 2 2 2 9" xfId="38543" xr:uid="{00000000-0005-0000-0000-00001E970000}"/>
    <cellStyle name="Shade 2 3 4 2 2 3" xfId="4721" xr:uid="{00000000-0005-0000-0000-00001F970000}"/>
    <cellStyle name="Shade 2 3 4 2 2 3 10" xfId="41705" xr:uid="{00000000-0005-0000-0000-000020970000}"/>
    <cellStyle name="Shade 2 3 4 2 2 3 2" xfId="10249" xr:uid="{00000000-0005-0000-0000-000021970000}"/>
    <cellStyle name="Shade 2 3 4 2 2 3 3" xfId="14156" xr:uid="{00000000-0005-0000-0000-000022970000}"/>
    <cellStyle name="Shade 2 3 4 2 2 3 4" xfId="18248" xr:uid="{00000000-0005-0000-0000-000023970000}"/>
    <cellStyle name="Shade 2 3 4 2 2 3 5" xfId="22178" xr:uid="{00000000-0005-0000-0000-000024970000}"/>
    <cellStyle name="Shade 2 3 4 2 2 3 6" xfId="26204" xr:uid="{00000000-0005-0000-0000-000025970000}"/>
    <cellStyle name="Shade 2 3 4 2 2 3 7" xfId="30193" xr:uid="{00000000-0005-0000-0000-000026970000}"/>
    <cellStyle name="Shade 2 3 4 2 2 3 8" xfId="34024" xr:uid="{00000000-0005-0000-0000-000027970000}"/>
    <cellStyle name="Shade 2 3 4 2 2 3 9" xfId="37915" xr:uid="{00000000-0005-0000-0000-000028970000}"/>
    <cellStyle name="Shade 2 3 4 2 2 4" xfId="6430" xr:uid="{00000000-0005-0000-0000-000029970000}"/>
    <cellStyle name="Shade 2 3 4 2 2 4 10" xfId="43408" xr:uid="{00000000-0005-0000-0000-00002A970000}"/>
    <cellStyle name="Shade 2 3 4 2 2 4 2" xfId="11959" xr:uid="{00000000-0005-0000-0000-00002B970000}"/>
    <cellStyle name="Shade 2 3 4 2 2 4 3" xfId="15863" xr:uid="{00000000-0005-0000-0000-00002C970000}"/>
    <cellStyle name="Shade 2 3 4 2 2 4 4" xfId="19957" xr:uid="{00000000-0005-0000-0000-00002D970000}"/>
    <cellStyle name="Shade 2 3 4 2 2 4 5" xfId="23884" xr:uid="{00000000-0005-0000-0000-00002E970000}"/>
    <cellStyle name="Shade 2 3 4 2 2 4 6" xfId="27911" xr:uid="{00000000-0005-0000-0000-00002F970000}"/>
    <cellStyle name="Shade 2 3 4 2 2 4 7" xfId="31896" xr:uid="{00000000-0005-0000-0000-000030970000}"/>
    <cellStyle name="Shade 2 3 4 2 2 4 8" xfId="35729" xr:uid="{00000000-0005-0000-0000-000031970000}"/>
    <cellStyle name="Shade 2 3 4 2 2 4 9" xfId="39618" xr:uid="{00000000-0005-0000-0000-000032970000}"/>
    <cellStyle name="Shade 2 3 4 2 2 5" xfId="8583" xr:uid="{00000000-0005-0000-0000-000033970000}"/>
    <cellStyle name="Shade 2 3 4 2 2 6" xfId="12499" xr:uid="{00000000-0005-0000-0000-000034970000}"/>
    <cellStyle name="Shade 2 3 4 2 2 7" xfId="16592" xr:uid="{00000000-0005-0000-0000-000035970000}"/>
    <cellStyle name="Shade 2 3 4 2 2 8" xfId="20535" xr:uid="{00000000-0005-0000-0000-000036970000}"/>
    <cellStyle name="Shade 2 3 4 2 2 9" xfId="24553" xr:uid="{00000000-0005-0000-0000-000037970000}"/>
    <cellStyle name="Shade 2 3 4 2 3" xfId="3993" xr:uid="{00000000-0005-0000-0000-000038970000}"/>
    <cellStyle name="Shade 2 3 4 2 3 10" xfId="40977" xr:uid="{00000000-0005-0000-0000-000039970000}"/>
    <cellStyle name="Shade 2 3 4 2 3 2" xfId="9521" xr:uid="{00000000-0005-0000-0000-00003A970000}"/>
    <cellStyle name="Shade 2 3 4 2 3 3" xfId="13428" xr:uid="{00000000-0005-0000-0000-00003B970000}"/>
    <cellStyle name="Shade 2 3 4 2 3 4" xfId="17520" xr:uid="{00000000-0005-0000-0000-00003C970000}"/>
    <cellStyle name="Shade 2 3 4 2 3 5" xfId="21450" xr:uid="{00000000-0005-0000-0000-00003D970000}"/>
    <cellStyle name="Shade 2 3 4 2 3 6" xfId="25476" xr:uid="{00000000-0005-0000-0000-00003E970000}"/>
    <cellStyle name="Shade 2 3 4 2 3 7" xfId="29465" xr:uid="{00000000-0005-0000-0000-00003F970000}"/>
    <cellStyle name="Shade 2 3 4 2 3 8" xfId="33296" xr:uid="{00000000-0005-0000-0000-000040970000}"/>
    <cellStyle name="Shade 2 3 4 2 3 9" xfId="37187" xr:uid="{00000000-0005-0000-0000-000041970000}"/>
    <cellStyle name="Shade 2 3 4 2 4" xfId="3498" xr:uid="{00000000-0005-0000-0000-000042970000}"/>
    <cellStyle name="Shade 2 3 4 2 4 10" xfId="40527" xr:uid="{00000000-0005-0000-0000-000043970000}"/>
    <cellStyle name="Shade 2 3 4 2 4 2" xfId="9033" xr:uid="{00000000-0005-0000-0000-000044970000}"/>
    <cellStyle name="Shade 2 3 4 2 4 3" xfId="12949" xr:uid="{00000000-0005-0000-0000-000045970000}"/>
    <cellStyle name="Shade 2 3 4 2 4 4" xfId="17042" xr:uid="{00000000-0005-0000-0000-000046970000}"/>
    <cellStyle name="Shade 2 3 4 2 4 5" xfId="20985" xr:uid="{00000000-0005-0000-0000-000047970000}"/>
    <cellStyle name="Shade 2 3 4 2 4 6" xfId="25003" xr:uid="{00000000-0005-0000-0000-000048970000}"/>
    <cellStyle name="Shade 2 3 4 2 4 7" xfId="29007" xr:uid="{00000000-0005-0000-0000-000049970000}"/>
    <cellStyle name="Shade 2 3 4 2 4 8" xfId="32830" xr:uid="{00000000-0005-0000-0000-00004A970000}"/>
    <cellStyle name="Shade 2 3 4 2 4 9" xfId="36737" xr:uid="{00000000-0005-0000-0000-00004B970000}"/>
    <cellStyle name="Shade 2 3 4 2 5" xfId="5976" xr:uid="{00000000-0005-0000-0000-00004C970000}"/>
    <cellStyle name="Shade 2 3 4 2 5 10" xfId="42958" xr:uid="{00000000-0005-0000-0000-00004D970000}"/>
    <cellStyle name="Shade 2 3 4 2 5 2" xfId="11504" xr:uid="{00000000-0005-0000-0000-00004E970000}"/>
    <cellStyle name="Shade 2 3 4 2 5 3" xfId="15409" xr:uid="{00000000-0005-0000-0000-00004F970000}"/>
    <cellStyle name="Shade 2 3 4 2 5 4" xfId="19503" xr:uid="{00000000-0005-0000-0000-000050970000}"/>
    <cellStyle name="Shade 2 3 4 2 5 5" xfId="23431" xr:uid="{00000000-0005-0000-0000-000051970000}"/>
    <cellStyle name="Shade 2 3 4 2 5 6" xfId="27457" xr:uid="{00000000-0005-0000-0000-000052970000}"/>
    <cellStyle name="Shade 2 3 4 2 5 7" xfId="31446" xr:uid="{00000000-0005-0000-0000-000053970000}"/>
    <cellStyle name="Shade 2 3 4 2 5 8" xfId="35277" xr:uid="{00000000-0005-0000-0000-000054970000}"/>
    <cellStyle name="Shade 2 3 4 2 5 9" xfId="39168" xr:uid="{00000000-0005-0000-0000-000055970000}"/>
    <cellStyle name="Shade 2 3 4 2 6" xfId="7470" xr:uid="{00000000-0005-0000-0000-000056970000}"/>
    <cellStyle name="Shade 2 3 4 2 7" xfId="7054" xr:uid="{00000000-0005-0000-0000-000057970000}"/>
    <cellStyle name="Shade 2 3 4 2 8" xfId="7666" xr:uid="{00000000-0005-0000-0000-000058970000}"/>
    <cellStyle name="Shade 2 3 4 2 9" xfId="6878" xr:uid="{00000000-0005-0000-0000-000059970000}"/>
    <cellStyle name="Shade 2 3 4 3" xfId="3047" xr:uid="{00000000-0005-0000-0000-00005A970000}"/>
    <cellStyle name="Shade 2 3 4 3 10" xfId="28556" xr:uid="{00000000-0005-0000-0000-00005B970000}"/>
    <cellStyle name="Shade 2 3 4 3 11" xfId="32379" xr:uid="{00000000-0005-0000-0000-00005C970000}"/>
    <cellStyle name="Shade 2 3 4 3 12" xfId="36286" xr:uid="{00000000-0005-0000-0000-00005D970000}"/>
    <cellStyle name="Shade 2 3 4 3 13" xfId="40076" xr:uid="{00000000-0005-0000-0000-00005E970000}"/>
    <cellStyle name="Shade 2 3 4 3 2" xfId="5348" xr:uid="{00000000-0005-0000-0000-00005F970000}"/>
    <cellStyle name="Shade 2 3 4 3 2 10" xfId="42332" xr:uid="{00000000-0005-0000-0000-000060970000}"/>
    <cellStyle name="Shade 2 3 4 3 2 2" xfId="10876" xr:uid="{00000000-0005-0000-0000-000061970000}"/>
    <cellStyle name="Shade 2 3 4 3 2 3" xfId="14783" xr:uid="{00000000-0005-0000-0000-000062970000}"/>
    <cellStyle name="Shade 2 3 4 3 2 4" xfId="18875" xr:uid="{00000000-0005-0000-0000-000063970000}"/>
    <cellStyle name="Shade 2 3 4 3 2 5" xfId="22805" xr:uid="{00000000-0005-0000-0000-000064970000}"/>
    <cellStyle name="Shade 2 3 4 3 2 6" xfId="26831" xr:uid="{00000000-0005-0000-0000-000065970000}"/>
    <cellStyle name="Shade 2 3 4 3 2 7" xfId="30820" xr:uid="{00000000-0005-0000-0000-000066970000}"/>
    <cellStyle name="Shade 2 3 4 3 2 8" xfId="34651" xr:uid="{00000000-0005-0000-0000-000067970000}"/>
    <cellStyle name="Shade 2 3 4 3 2 9" xfId="38542" xr:uid="{00000000-0005-0000-0000-000068970000}"/>
    <cellStyle name="Shade 2 3 4 3 3" xfId="4720" xr:uid="{00000000-0005-0000-0000-000069970000}"/>
    <cellStyle name="Shade 2 3 4 3 3 10" xfId="41704" xr:uid="{00000000-0005-0000-0000-00006A970000}"/>
    <cellStyle name="Shade 2 3 4 3 3 2" xfId="10248" xr:uid="{00000000-0005-0000-0000-00006B970000}"/>
    <cellStyle name="Shade 2 3 4 3 3 3" xfId="14155" xr:uid="{00000000-0005-0000-0000-00006C970000}"/>
    <cellStyle name="Shade 2 3 4 3 3 4" xfId="18247" xr:uid="{00000000-0005-0000-0000-00006D970000}"/>
    <cellStyle name="Shade 2 3 4 3 3 5" xfId="22177" xr:uid="{00000000-0005-0000-0000-00006E970000}"/>
    <cellStyle name="Shade 2 3 4 3 3 6" xfId="26203" xr:uid="{00000000-0005-0000-0000-00006F970000}"/>
    <cellStyle name="Shade 2 3 4 3 3 7" xfId="30192" xr:uid="{00000000-0005-0000-0000-000070970000}"/>
    <cellStyle name="Shade 2 3 4 3 3 8" xfId="34023" xr:uid="{00000000-0005-0000-0000-000071970000}"/>
    <cellStyle name="Shade 2 3 4 3 3 9" xfId="37914" xr:uid="{00000000-0005-0000-0000-000072970000}"/>
    <cellStyle name="Shade 2 3 4 3 4" xfId="6429" xr:uid="{00000000-0005-0000-0000-000073970000}"/>
    <cellStyle name="Shade 2 3 4 3 4 10" xfId="43407" xr:uid="{00000000-0005-0000-0000-000074970000}"/>
    <cellStyle name="Shade 2 3 4 3 4 2" xfId="11958" xr:uid="{00000000-0005-0000-0000-000075970000}"/>
    <cellStyle name="Shade 2 3 4 3 4 3" xfId="15862" xr:uid="{00000000-0005-0000-0000-000076970000}"/>
    <cellStyle name="Shade 2 3 4 3 4 4" xfId="19956" xr:uid="{00000000-0005-0000-0000-000077970000}"/>
    <cellStyle name="Shade 2 3 4 3 4 5" xfId="23883" xr:uid="{00000000-0005-0000-0000-000078970000}"/>
    <cellStyle name="Shade 2 3 4 3 4 6" xfId="27910" xr:uid="{00000000-0005-0000-0000-000079970000}"/>
    <cellStyle name="Shade 2 3 4 3 4 7" xfId="31895" xr:uid="{00000000-0005-0000-0000-00007A970000}"/>
    <cellStyle name="Shade 2 3 4 3 4 8" xfId="35728" xr:uid="{00000000-0005-0000-0000-00007B970000}"/>
    <cellStyle name="Shade 2 3 4 3 4 9" xfId="39617" xr:uid="{00000000-0005-0000-0000-00007C970000}"/>
    <cellStyle name="Shade 2 3 4 3 5" xfId="8582" xr:uid="{00000000-0005-0000-0000-00007D970000}"/>
    <cellStyle name="Shade 2 3 4 3 6" xfId="12498" xr:uid="{00000000-0005-0000-0000-00007E970000}"/>
    <cellStyle name="Shade 2 3 4 3 7" xfId="16591" xr:uid="{00000000-0005-0000-0000-00007F970000}"/>
    <cellStyle name="Shade 2 3 4 3 8" xfId="20534" xr:uid="{00000000-0005-0000-0000-000080970000}"/>
    <cellStyle name="Shade 2 3 4 3 9" xfId="24552" xr:uid="{00000000-0005-0000-0000-000081970000}"/>
    <cellStyle name="Shade 2 3 4 4" xfId="3992" xr:uid="{00000000-0005-0000-0000-000082970000}"/>
    <cellStyle name="Shade 2 3 4 4 10" xfId="40976" xr:uid="{00000000-0005-0000-0000-000083970000}"/>
    <cellStyle name="Shade 2 3 4 4 2" xfId="9520" xr:uid="{00000000-0005-0000-0000-000084970000}"/>
    <cellStyle name="Shade 2 3 4 4 3" xfId="13427" xr:uid="{00000000-0005-0000-0000-000085970000}"/>
    <cellStyle name="Shade 2 3 4 4 4" xfId="17519" xr:uid="{00000000-0005-0000-0000-000086970000}"/>
    <cellStyle name="Shade 2 3 4 4 5" xfId="21449" xr:uid="{00000000-0005-0000-0000-000087970000}"/>
    <cellStyle name="Shade 2 3 4 4 6" xfId="25475" xr:uid="{00000000-0005-0000-0000-000088970000}"/>
    <cellStyle name="Shade 2 3 4 4 7" xfId="29464" xr:uid="{00000000-0005-0000-0000-000089970000}"/>
    <cellStyle name="Shade 2 3 4 4 8" xfId="33295" xr:uid="{00000000-0005-0000-0000-00008A970000}"/>
    <cellStyle name="Shade 2 3 4 4 9" xfId="37186" xr:uid="{00000000-0005-0000-0000-00008B970000}"/>
    <cellStyle name="Shade 2 3 4 5" xfId="3497" xr:uid="{00000000-0005-0000-0000-00008C970000}"/>
    <cellStyle name="Shade 2 3 4 5 10" xfId="40526" xr:uid="{00000000-0005-0000-0000-00008D970000}"/>
    <cellStyle name="Shade 2 3 4 5 2" xfId="9032" xr:uid="{00000000-0005-0000-0000-00008E970000}"/>
    <cellStyle name="Shade 2 3 4 5 3" xfId="12948" xr:uid="{00000000-0005-0000-0000-00008F970000}"/>
    <cellStyle name="Shade 2 3 4 5 4" xfId="17041" xr:uid="{00000000-0005-0000-0000-000090970000}"/>
    <cellStyle name="Shade 2 3 4 5 5" xfId="20984" xr:uid="{00000000-0005-0000-0000-000091970000}"/>
    <cellStyle name="Shade 2 3 4 5 6" xfId="25002" xr:uid="{00000000-0005-0000-0000-000092970000}"/>
    <cellStyle name="Shade 2 3 4 5 7" xfId="29006" xr:uid="{00000000-0005-0000-0000-000093970000}"/>
    <cellStyle name="Shade 2 3 4 5 8" xfId="32829" xr:uid="{00000000-0005-0000-0000-000094970000}"/>
    <cellStyle name="Shade 2 3 4 5 9" xfId="36736" xr:uid="{00000000-0005-0000-0000-000095970000}"/>
    <cellStyle name="Shade 2 3 4 6" xfId="5975" xr:uid="{00000000-0005-0000-0000-000096970000}"/>
    <cellStyle name="Shade 2 3 4 6 10" xfId="42957" xr:uid="{00000000-0005-0000-0000-000097970000}"/>
    <cellStyle name="Shade 2 3 4 6 2" xfId="11503" xr:uid="{00000000-0005-0000-0000-000098970000}"/>
    <cellStyle name="Shade 2 3 4 6 3" xfId="15408" xr:uid="{00000000-0005-0000-0000-000099970000}"/>
    <cellStyle name="Shade 2 3 4 6 4" xfId="19502" xr:uid="{00000000-0005-0000-0000-00009A970000}"/>
    <cellStyle name="Shade 2 3 4 6 5" xfId="23430" xr:uid="{00000000-0005-0000-0000-00009B970000}"/>
    <cellStyle name="Shade 2 3 4 6 6" xfId="27456" xr:uid="{00000000-0005-0000-0000-00009C970000}"/>
    <cellStyle name="Shade 2 3 4 6 7" xfId="31445" xr:uid="{00000000-0005-0000-0000-00009D970000}"/>
    <cellStyle name="Shade 2 3 4 6 8" xfId="35276" xr:uid="{00000000-0005-0000-0000-00009E970000}"/>
    <cellStyle name="Shade 2 3 4 6 9" xfId="39167" xr:uid="{00000000-0005-0000-0000-00009F970000}"/>
    <cellStyle name="Shade 2 3 4 7" xfId="7471" xr:uid="{00000000-0005-0000-0000-0000A0970000}"/>
    <cellStyle name="Shade 2 3 4 8" xfId="7053" xr:uid="{00000000-0005-0000-0000-0000A1970000}"/>
    <cellStyle name="Shade 2 3 4 9" xfId="7667" xr:uid="{00000000-0005-0000-0000-0000A2970000}"/>
    <cellStyle name="Shade 2 3 5" xfId="3042" xr:uid="{00000000-0005-0000-0000-0000A3970000}"/>
    <cellStyle name="Shade 2 3 5 10" xfId="28551" xr:uid="{00000000-0005-0000-0000-0000A4970000}"/>
    <cellStyle name="Shade 2 3 5 11" xfId="32374" xr:uid="{00000000-0005-0000-0000-0000A5970000}"/>
    <cellStyle name="Shade 2 3 5 12" xfId="36281" xr:uid="{00000000-0005-0000-0000-0000A6970000}"/>
    <cellStyle name="Shade 2 3 5 13" xfId="40071" xr:uid="{00000000-0005-0000-0000-0000A7970000}"/>
    <cellStyle name="Shade 2 3 5 2" xfId="5343" xr:uid="{00000000-0005-0000-0000-0000A8970000}"/>
    <cellStyle name="Shade 2 3 5 2 10" xfId="42327" xr:uid="{00000000-0005-0000-0000-0000A9970000}"/>
    <cellStyle name="Shade 2 3 5 2 2" xfId="10871" xr:uid="{00000000-0005-0000-0000-0000AA970000}"/>
    <cellStyle name="Shade 2 3 5 2 3" xfId="14778" xr:uid="{00000000-0005-0000-0000-0000AB970000}"/>
    <cellStyle name="Shade 2 3 5 2 4" xfId="18870" xr:uid="{00000000-0005-0000-0000-0000AC970000}"/>
    <cellStyle name="Shade 2 3 5 2 5" xfId="22800" xr:uid="{00000000-0005-0000-0000-0000AD970000}"/>
    <cellStyle name="Shade 2 3 5 2 6" xfId="26826" xr:uid="{00000000-0005-0000-0000-0000AE970000}"/>
    <cellStyle name="Shade 2 3 5 2 7" xfId="30815" xr:uid="{00000000-0005-0000-0000-0000AF970000}"/>
    <cellStyle name="Shade 2 3 5 2 8" xfId="34646" xr:uid="{00000000-0005-0000-0000-0000B0970000}"/>
    <cellStyle name="Shade 2 3 5 2 9" xfId="38537" xr:uid="{00000000-0005-0000-0000-0000B1970000}"/>
    <cellStyle name="Shade 2 3 5 3" xfId="4715" xr:uid="{00000000-0005-0000-0000-0000B2970000}"/>
    <cellStyle name="Shade 2 3 5 3 10" xfId="41699" xr:uid="{00000000-0005-0000-0000-0000B3970000}"/>
    <cellStyle name="Shade 2 3 5 3 2" xfId="10243" xr:uid="{00000000-0005-0000-0000-0000B4970000}"/>
    <cellStyle name="Shade 2 3 5 3 3" xfId="14150" xr:uid="{00000000-0005-0000-0000-0000B5970000}"/>
    <cellStyle name="Shade 2 3 5 3 4" xfId="18242" xr:uid="{00000000-0005-0000-0000-0000B6970000}"/>
    <cellStyle name="Shade 2 3 5 3 5" xfId="22172" xr:uid="{00000000-0005-0000-0000-0000B7970000}"/>
    <cellStyle name="Shade 2 3 5 3 6" xfId="26198" xr:uid="{00000000-0005-0000-0000-0000B8970000}"/>
    <cellStyle name="Shade 2 3 5 3 7" xfId="30187" xr:uid="{00000000-0005-0000-0000-0000B9970000}"/>
    <cellStyle name="Shade 2 3 5 3 8" xfId="34018" xr:uid="{00000000-0005-0000-0000-0000BA970000}"/>
    <cellStyle name="Shade 2 3 5 3 9" xfId="37909" xr:uid="{00000000-0005-0000-0000-0000BB970000}"/>
    <cellStyle name="Shade 2 3 5 4" xfId="6424" xr:uid="{00000000-0005-0000-0000-0000BC970000}"/>
    <cellStyle name="Shade 2 3 5 4 10" xfId="43402" xr:uid="{00000000-0005-0000-0000-0000BD970000}"/>
    <cellStyle name="Shade 2 3 5 4 2" xfId="11953" xr:uid="{00000000-0005-0000-0000-0000BE970000}"/>
    <cellStyle name="Shade 2 3 5 4 3" xfId="15857" xr:uid="{00000000-0005-0000-0000-0000BF970000}"/>
    <cellStyle name="Shade 2 3 5 4 4" xfId="19951" xr:uid="{00000000-0005-0000-0000-0000C0970000}"/>
    <cellStyle name="Shade 2 3 5 4 5" xfId="23878" xr:uid="{00000000-0005-0000-0000-0000C1970000}"/>
    <cellStyle name="Shade 2 3 5 4 6" xfId="27905" xr:uid="{00000000-0005-0000-0000-0000C2970000}"/>
    <cellStyle name="Shade 2 3 5 4 7" xfId="31890" xr:uid="{00000000-0005-0000-0000-0000C3970000}"/>
    <cellStyle name="Shade 2 3 5 4 8" xfId="35723" xr:uid="{00000000-0005-0000-0000-0000C4970000}"/>
    <cellStyle name="Shade 2 3 5 4 9" xfId="39612" xr:uid="{00000000-0005-0000-0000-0000C5970000}"/>
    <cellStyle name="Shade 2 3 5 5" xfId="8577" xr:uid="{00000000-0005-0000-0000-0000C6970000}"/>
    <cellStyle name="Shade 2 3 5 6" xfId="12493" xr:uid="{00000000-0005-0000-0000-0000C7970000}"/>
    <cellStyle name="Shade 2 3 5 7" xfId="16586" xr:uid="{00000000-0005-0000-0000-0000C8970000}"/>
    <cellStyle name="Shade 2 3 5 8" xfId="20529" xr:uid="{00000000-0005-0000-0000-0000C9970000}"/>
    <cellStyle name="Shade 2 3 5 9" xfId="24547" xr:uid="{00000000-0005-0000-0000-0000CA970000}"/>
    <cellStyle name="Shade 2 3 6" xfId="3987" xr:uid="{00000000-0005-0000-0000-0000CB970000}"/>
    <cellStyle name="Shade 2 3 6 10" xfId="40971" xr:uid="{00000000-0005-0000-0000-0000CC970000}"/>
    <cellStyle name="Shade 2 3 6 2" xfId="9515" xr:uid="{00000000-0005-0000-0000-0000CD970000}"/>
    <cellStyle name="Shade 2 3 6 3" xfId="13422" xr:uid="{00000000-0005-0000-0000-0000CE970000}"/>
    <cellStyle name="Shade 2 3 6 4" xfId="17514" xr:uid="{00000000-0005-0000-0000-0000CF970000}"/>
    <cellStyle name="Shade 2 3 6 5" xfId="21444" xr:uid="{00000000-0005-0000-0000-0000D0970000}"/>
    <cellStyle name="Shade 2 3 6 6" xfId="25470" xr:uid="{00000000-0005-0000-0000-0000D1970000}"/>
    <cellStyle name="Shade 2 3 6 7" xfId="29459" xr:uid="{00000000-0005-0000-0000-0000D2970000}"/>
    <cellStyle name="Shade 2 3 6 8" xfId="33290" xr:uid="{00000000-0005-0000-0000-0000D3970000}"/>
    <cellStyle name="Shade 2 3 6 9" xfId="37181" xr:uid="{00000000-0005-0000-0000-0000D4970000}"/>
    <cellStyle name="Shade 2 3 7" xfId="3492" xr:uid="{00000000-0005-0000-0000-0000D5970000}"/>
    <cellStyle name="Shade 2 3 7 10" xfId="40521" xr:uid="{00000000-0005-0000-0000-0000D6970000}"/>
    <cellStyle name="Shade 2 3 7 2" xfId="9027" xr:uid="{00000000-0005-0000-0000-0000D7970000}"/>
    <cellStyle name="Shade 2 3 7 3" xfId="12943" xr:uid="{00000000-0005-0000-0000-0000D8970000}"/>
    <cellStyle name="Shade 2 3 7 4" xfId="17036" xr:uid="{00000000-0005-0000-0000-0000D9970000}"/>
    <cellStyle name="Shade 2 3 7 5" xfId="20979" xr:uid="{00000000-0005-0000-0000-0000DA970000}"/>
    <cellStyle name="Shade 2 3 7 6" xfId="24997" xr:uid="{00000000-0005-0000-0000-0000DB970000}"/>
    <cellStyle name="Shade 2 3 7 7" xfId="29001" xr:uid="{00000000-0005-0000-0000-0000DC970000}"/>
    <cellStyle name="Shade 2 3 7 8" xfId="32824" xr:uid="{00000000-0005-0000-0000-0000DD970000}"/>
    <cellStyle name="Shade 2 3 7 9" xfId="36731" xr:uid="{00000000-0005-0000-0000-0000DE970000}"/>
    <cellStyle name="Shade 2 3 8" xfId="5970" xr:uid="{00000000-0005-0000-0000-0000DF970000}"/>
    <cellStyle name="Shade 2 3 8 10" xfId="42952" xr:uid="{00000000-0005-0000-0000-0000E0970000}"/>
    <cellStyle name="Shade 2 3 8 2" xfId="11498" xr:uid="{00000000-0005-0000-0000-0000E1970000}"/>
    <cellStyle name="Shade 2 3 8 3" xfId="15403" xr:uid="{00000000-0005-0000-0000-0000E2970000}"/>
    <cellStyle name="Shade 2 3 8 4" xfId="19497" xr:uid="{00000000-0005-0000-0000-0000E3970000}"/>
    <cellStyle name="Shade 2 3 8 5" xfId="23425" xr:uid="{00000000-0005-0000-0000-0000E4970000}"/>
    <cellStyle name="Shade 2 3 8 6" xfId="27451" xr:uid="{00000000-0005-0000-0000-0000E5970000}"/>
    <cellStyle name="Shade 2 3 8 7" xfId="31440" xr:uid="{00000000-0005-0000-0000-0000E6970000}"/>
    <cellStyle name="Shade 2 3 8 8" xfId="35271" xr:uid="{00000000-0005-0000-0000-0000E7970000}"/>
    <cellStyle name="Shade 2 3 8 9" xfId="39162" xr:uid="{00000000-0005-0000-0000-0000E8970000}"/>
    <cellStyle name="Shade 2 3 9" xfId="7476" xr:uid="{00000000-0005-0000-0000-0000E9970000}"/>
    <cellStyle name="Shade 2 4" xfId="3037" xr:uid="{00000000-0005-0000-0000-0000EA970000}"/>
    <cellStyle name="Shade 2 4 10" xfId="28546" xr:uid="{00000000-0005-0000-0000-0000EB970000}"/>
    <cellStyle name="Shade 2 4 11" xfId="32369" xr:uid="{00000000-0005-0000-0000-0000EC970000}"/>
    <cellStyle name="Shade 2 4 12" xfId="36276" xr:uid="{00000000-0005-0000-0000-0000ED970000}"/>
    <cellStyle name="Shade 2 4 13" xfId="40066" xr:uid="{00000000-0005-0000-0000-0000EE970000}"/>
    <cellStyle name="Shade 2 4 2" xfId="5338" xr:uid="{00000000-0005-0000-0000-0000EF970000}"/>
    <cellStyle name="Shade 2 4 2 10" xfId="42322" xr:uid="{00000000-0005-0000-0000-0000F0970000}"/>
    <cellStyle name="Shade 2 4 2 2" xfId="10866" xr:uid="{00000000-0005-0000-0000-0000F1970000}"/>
    <cellStyle name="Shade 2 4 2 3" xfId="14773" xr:uid="{00000000-0005-0000-0000-0000F2970000}"/>
    <cellStyle name="Shade 2 4 2 4" xfId="18865" xr:uid="{00000000-0005-0000-0000-0000F3970000}"/>
    <cellStyle name="Shade 2 4 2 5" xfId="22795" xr:uid="{00000000-0005-0000-0000-0000F4970000}"/>
    <cellStyle name="Shade 2 4 2 6" xfId="26821" xr:uid="{00000000-0005-0000-0000-0000F5970000}"/>
    <cellStyle name="Shade 2 4 2 7" xfId="30810" xr:uid="{00000000-0005-0000-0000-0000F6970000}"/>
    <cellStyle name="Shade 2 4 2 8" xfId="34641" xr:uid="{00000000-0005-0000-0000-0000F7970000}"/>
    <cellStyle name="Shade 2 4 2 9" xfId="38532" xr:uid="{00000000-0005-0000-0000-0000F8970000}"/>
    <cellStyle name="Shade 2 4 3" xfId="4710" xr:uid="{00000000-0005-0000-0000-0000F9970000}"/>
    <cellStyle name="Shade 2 4 3 10" xfId="41694" xr:uid="{00000000-0005-0000-0000-0000FA970000}"/>
    <cellStyle name="Shade 2 4 3 2" xfId="10238" xr:uid="{00000000-0005-0000-0000-0000FB970000}"/>
    <cellStyle name="Shade 2 4 3 3" xfId="14145" xr:uid="{00000000-0005-0000-0000-0000FC970000}"/>
    <cellStyle name="Shade 2 4 3 4" xfId="18237" xr:uid="{00000000-0005-0000-0000-0000FD970000}"/>
    <cellStyle name="Shade 2 4 3 5" xfId="22167" xr:uid="{00000000-0005-0000-0000-0000FE970000}"/>
    <cellStyle name="Shade 2 4 3 6" xfId="26193" xr:uid="{00000000-0005-0000-0000-0000FF970000}"/>
    <cellStyle name="Shade 2 4 3 7" xfId="30182" xr:uid="{00000000-0005-0000-0000-000000980000}"/>
    <cellStyle name="Shade 2 4 3 8" xfId="34013" xr:uid="{00000000-0005-0000-0000-000001980000}"/>
    <cellStyle name="Shade 2 4 3 9" xfId="37904" xr:uid="{00000000-0005-0000-0000-000002980000}"/>
    <cellStyle name="Shade 2 4 4" xfId="6419" xr:uid="{00000000-0005-0000-0000-000003980000}"/>
    <cellStyle name="Shade 2 4 4 10" xfId="43397" xr:uid="{00000000-0005-0000-0000-000004980000}"/>
    <cellStyle name="Shade 2 4 4 2" xfId="11948" xr:uid="{00000000-0005-0000-0000-000005980000}"/>
    <cellStyle name="Shade 2 4 4 3" xfId="15852" xr:uid="{00000000-0005-0000-0000-000006980000}"/>
    <cellStyle name="Shade 2 4 4 4" xfId="19946" xr:uid="{00000000-0005-0000-0000-000007980000}"/>
    <cellStyle name="Shade 2 4 4 5" xfId="23873" xr:uid="{00000000-0005-0000-0000-000008980000}"/>
    <cellStyle name="Shade 2 4 4 6" xfId="27900" xr:uid="{00000000-0005-0000-0000-000009980000}"/>
    <cellStyle name="Shade 2 4 4 7" xfId="31885" xr:uid="{00000000-0005-0000-0000-00000A980000}"/>
    <cellStyle name="Shade 2 4 4 8" xfId="35718" xr:uid="{00000000-0005-0000-0000-00000B980000}"/>
    <cellStyle name="Shade 2 4 4 9" xfId="39607" xr:uid="{00000000-0005-0000-0000-00000C980000}"/>
    <cellStyle name="Shade 2 4 5" xfId="8572" xr:uid="{00000000-0005-0000-0000-00000D980000}"/>
    <cellStyle name="Shade 2 4 6" xfId="12488" xr:uid="{00000000-0005-0000-0000-00000E980000}"/>
    <cellStyle name="Shade 2 4 7" xfId="16581" xr:uid="{00000000-0005-0000-0000-00000F980000}"/>
    <cellStyle name="Shade 2 4 8" xfId="20524" xr:uid="{00000000-0005-0000-0000-000010980000}"/>
    <cellStyle name="Shade 2 4 9" xfId="24542" xr:uid="{00000000-0005-0000-0000-000011980000}"/>
    <cellStyle name="Shade 2 5" xfId="3982" xr:uid="{00000000-0005-0000-0000-000012980000}"/>
    <cellStyle name="Shade 2 5 10" xfId="40966" xr:uid="{00000000-0005-0000-0000-000013980000}"/>
    <cellStyle name="Shade 2 5 2" xfId="9510" xr:uid="{00000000-0005-0000-0000-000014980000}"/>
    <cellStyle name="Shade 2 5 3" xfId="13417" xr:uid="{00000000-0005-0000-0000-000015980000}"/>
    <cellStyle name="Shade 2 5 4" xfId="17509" xr:uid="{00000000-0005-0000-0000-000016980000}"/>
    <cellStyle name="Shade 2 5 5" xfId="21439" xr:uid="{00000000-0005-0000-0000-000017980000}"/>
    <cellStyle name="Shade 2 5 6" xfId="25465" xr:uid="{00000000-0005-0000-0000-000018980000}"/>
    <cellStyle name="Shade 2 5 7" xfId="29454" xr:uid="{00000000-0005-0000-0000-000019980000}"/>
    <cellStyle name="Shade 2 5 8" xfId="33285" xr:uid="{00000000-0005-0000-0000-00001A980000}"/>
    <cellStyle name="Shade 2 5 9" xfId="37176" xr:uid="{00000000-0005-0000-0000-00001B980000}"/>
    <cellStyle name="Shade 2 6" xfId="3487" xr:uid="{00000000-0005-0000-0000-00001C980000}"/>
    <cellStyle name="Shade 2 6 10" xfId="40516" xr:uid="{00000000-0005-0000-0000-00001D980000}"/>
    <cellStyle name="Shade 2 6 2" xfId="9022" xr:uid="{00000000-0005-0000-0000-00001E980000}"/>
    <cellStyle name="Shade 2 6 3" xfId="12938" xr:uid="{00000000-0005-0000-0000-00001F980000}"/>
    <cellStyle name="Shade 2 6 4" xfId="17031" xr:uid="{00000000-0005-0000-0000-000020980000}"/>
    <cellStyle name="Shade 2 6 5" xfId="20974" xr:uid="{00000000-0005-0000-0000-000021980000}"/>
    <cellStyle name="Shade 2 6 6" xfId="24992" xr:uid="{00000000-0005-0000-0000-000022980000}"/>
    <cellStyle name="Shade 2 6 7" xfId="28996" xr:uid="{00000000-0005-0000-0000-000023980000}"/>
    <cellStyle name="Shade 2 6 8" xfId="32819" xr:uid="{00000000-0005-0000-0000-000024980000}"/>
    <cellStyle name="Shade 2 6 9" xfId="36726" xr:uid="{00000000-0005-0000-0000-000025980000}"/>
    <cellStyle name="Shade 2 7" xfId="5965" xr:uid="{00000000-0005-0000-0000-000026980000}"/>
    <cellStyle name="Shade 2 7 10" xfId="42947" xr:uid="{00000000-0005-0000-0000-000027980000}"/>
    <cellStyle name="Shade 2 7 2" xfId="11493" xr:uid="{00000000-0005-0000-0000-000028980000}"/>
    <cellStyle name="Shade 2 7 3" xfId="15398" xr:uid="{00000000-0005-0000-0000-000029980000}"/>
    <cellStyle name="Shade 2 7 4" xfId="19492" xr:uid="{00000000-0005-0000-0000-00002A980000}"/>
    <cellStyle name="Shade 2 7 5" xfId="23420" xr:uid="{00000000-0005-0000-0000-00002B980000}"/>
    <cellStyle name="Shade 2 7 6" xfId="27446" xr:uid="{00000000-0005-0000-0000-00002C980000}"/>
    <cellStyle name="Shade 2 7 7" xfId="31435" xr:uid="{00000000-0005-0000-0000-00002D980000}"/>
    <cellStyle name="Shade 2 7 8" xfId="35266" xr:uid="{00000000-0005-0000-0000-00002E980000}"/>
    <cellStyle name="Shade 2 7 9" xfId="39157" xr:uid="{00000000-0005-0000-0000-00002F980000}"/>
    <cellStyle name="Shade 2 8" xfId="7481" xr:uid="{00000000-0005-0000-0000-000030980000}"/>
    <cellStyle name="Shade 2 9" xfId="7043" xr:uid="{00000000-0005-0000-0000-000031980000}"/>
    <cellStyle name="Shade 3" xfId="810" xr:uid="{00000000-0005-0000-0000-000032980000}"/>
    <cellStyle name="Shade 3 10" xfId="7665" xr:uid="{00000000-0005-0000-0000-000033980000}"/>
    <cellStyle name="Shade 3 11" xfId="8158" xr:uid="{00000000-0005-0000-0000-000034980000}"/>
    <cellStyle name="Shade 3 12" xfId="7412" xr:uid="{00000000-0005-0000-0000-000035980000}"/>
    <cellStyle name="Shade 3 13" xfId="7156" xr:uid="{00000000-0005-0000-0000-000036980000}"/>
    <cellStyle name="Shade 3 14" xfId="24126" xr:uid="{00000000-0005-0000-0000-000037980000}"/>
    <cellStyle name="Shade 3 2" xfId="811" xr:uid="{00000000-0005-0000-0000-000038980000}"/>
    <cellStyle name="Shade 3 2 10" xfId="6879" xr:uid="{00000000-0005-0000-0000-000039980000}"/>
    <cellStyle name="Shade 3 2 11" xfId="7374" xr:uid="{00000000-0005-0000-0000-00003A980000}"/>
    <cellStyle name="Shade 3 2 12" xfId="17094" xr:uid="{00000000-0005-0000-0000-00003B980000}"/>
    <cellStyle name="Shade 3 2 13" xfId="20015" xr:uid="{00000000-0005-0000-0000-00003C980000}"/>
    <cellStyle name="Shade 3 2 2" xfId="812" xr:uid="{00000000-0005-0000-0000-00003D980000}"/>
    <cellStyle name="Shade 3 2 2 10" xfId="7411" xr:uid="{00000000-0005-0000-0000-00003E980000}"/>
    <cellStyle name="Shade 3 2 2 11" xfId="7157" xr:uid="{00000000-0005-0000-0000-00003F980000}"/>
    <cellStyle name="Shade 3 2 2 12" xfId="20014" xr:uid="{00000000-0005-0000-0000-000040980000}"/>
    <cellStyle name="Shade 3 2 2 2" xfId="3051" xr:uid="{00000000-0005-0000-0000-000041980000}"/>
    <cellStyle name="Shade 3 2 2 2 10" xfId="28560" xr:uid="{00000000-0005-0000-0000-000042980000}"/>
    <cellStyle name="Shade 3 2 2 2 11" xfId="32383" xr:uid="{00000000-0005-0000-0000-000043980000}"/>
    <cellStyle name="Shade 3 2 2 2 12" xfId="36290" xr:uid="{00000000-0005-0000-0000-000044980000}"/>
    <cellStyle name="Shade 3 2 2 2 13" xfId="40080" xr:uid="{00000000-0005-0000-0000-000045980000}"/>
    <cellStyle name="Shade 3 2 2 2 2" xfId="5352" xr:uid="{00000000-0005-0000-0000-000046980000}"/>
    <cellStyle name="Shade 3 2 2 2 2 10" xfId="42336" xr:uid="{00000000-0005-0000-0000-000047980000}"/>
    <cellStyle name="Shade 3 2 2 2 2 2" xfId="10880" xr:uid="{00000000-0005-0000-0000-000048980000}"/>
    <cellStyle name="Shade 3 2 2 2 2 3" xfId="14787" xr:uid="{00000000-0005-0000-0000-000049980000}"/>
    <cellStyle name="Shade 3 2 2 2 2 4" xfId="18879" xr:uid="{00000000-0005-0000-0000-00004A980000}"/>
    <cellStyle name="Shade 3 2 2 2 2 5" xfId="22809" xr:uid="{00000000-0005-0000-0000-00004B980000}"/>
    <cellStyle name="Shade 3 2 2 2 2 6" xfId="26835" xr:uid="{00000000-0005-0000-0000-00004C980000}"/>
    <cellStyle name="Shade 3 2 2 2 2 7" xfId="30824" xr:uid="{00000000-0005-0000-0000-00004D980000}"/>
    <cellStyle name="Shade 3 2 2 2 2 8" xfId="34655" xr:uid="{00000000-0005-0000-0000-00004E980000}"/>
    <cellStyle name="Shade 3 2 2 2 2 9" xfId="38546" xr:uid="{00000000-0005-0000-0000-00004F980000}"/>
    <cellStyle name="Shade 3 2 2 2 3" xfId="4724" xr:uid="{00000000-0005-0000-0000-000050980000}"/>
    <cellStyle name="Shade 3 2 2 2 3 10" xfId="41708" xr:uid="{00000000-0005-0000-0000-000051980000}"/>
    <cellStyle name="Shade 3 2 2 2 3 2" xfId="10252" xr:uid="{00000000-0005-0000-0000-000052980000}"/>
    <cellStyle name="Shade 3 2 2 2 3 3" xfId="14159" xr:uid="{00000000-0005-0000-0000-000053980000}"/>
    <cellStyle name="Shade 3 2 2 2 3 4" xfId="18251" xr:uid="{00000000-0005-0000-0000-000054980000}"/>
    <cellStyle name="Shade 3 2 2 2 3 5" xfId="22181" xr:uid="{00000000-0005-0000-0000-000055980000}"/>
    <cellStyle name="Shade 3 2 2 2 3 6" xfId="26207" xr:uid="{00000000-0005-0000-0000-000056980000}"/>
    <cellStyle name="Shade 3 2 2 2 3 7" xfId="30196" xr:uid="{00000000-0005-0000-0000-000057980000}"/>
    <cellStyle name="Shade 3 2 2 2 3 8" xfId="34027" xr:uid="{00000000-0005-0000-0000-000058980000}"/>
    <cellStyle name="Shade 3 2 2 2 3 9" xfId="37918" xr:uid="{00000000-0005-0000-0000-000059980000}"/>
    <cellStyle name="Shade 3 2 2 2 4" xfId="6433" xr:uid="{00000000-0005-0000-0000-00005A980000}"/>
    <cellStyle name="Shade 3 2 2 2 4 10" xfId="43411" xr:uid="{00000000-0005-0000-0000-00005B980000}"/>
    <cellStyle name="Shade 3 2 2 2 4 2" xfId="11962" xr:uid="{00000000-0005-0000-0000-00005C980000}"/>
    <cellStyle name="Shade 3 2 2 2 4 3" xfId="15866" xr:uid="{00000000-0005-0000-0000-00005D980000}"/>
    <cellStyle name="Shade 3 2 2 2 4 4" xfId="19960" xr:uid="{00000000-0005-0000-0000-00005E980000}"/>
    <cellStyle name="Shade 3 2 2 2 4 5" xfId="23887" xr:uid="{00000000-0005-0000-0000-00005F980000}"/>
    <cellStyle name="Shade 3 2 2 2 4 6" xfId="27914" xr:uid="{00000000-0005-0000-0000-000060980000}"/>
    <cellStyle name="Shade 3 2 2 2 4 7" xfId="31899" xr:uid="{00000000-0005-0000-0000-000061980000}"/>
    <cellStyle name="Shade 3 2 2 2 4 8" xfId="35732" xr:uid="{00000000-0005-0000-0000-000062980000}"/>
    <cellStyle name="Shade 3 2 2 2 4 9" xfId="39621" xr:uid="{00000000-0005-0000-0000-000063980000}"/>
    <cellStyle name="Shade 3 2 2 2 5" xfId="8586" xr:uid="{00000000-0005-0000-0000-000064980000}"/>
    <cellStyle name="Shade 3 2 2 2 6" xfId="12502" xr:uid="{00000000-0005-0000-0000-000065980000}"/>
    <cellStyle name="Shade 3 2 2 2 7" xfId="16595" xr:uid="{00000000-0005-0000-0000-000066980000}"/>
    <cellStyle name="Shade 3 2 2 2 8" xfId="20538" xr:uid="{00000000-0005-0000-0000-000067980000}"/>
    <cellStyle name="Shade 3 2 2 2 9" xfId="24556" xr:uid="{00000000-0005-0000-0000-000068980000}"/>
    <cellStyle name="Shade 3 2 2 3" xfId="3996" xr:uid="{00000000-0005-0000-0000-000069980000}"/>
    <cellStyle name="Shade 3 2 2 3 10" xfId="40980" xr:uid="{00000000-0005-0000-0000-00006A980000}"/>
    <cellStyle name="Shade 3 2 2 3 2" xfId="9524" xr:uid="{00000000-0005-0000-0000-00006B980000}"/>
    <cellStyle name="Shade 3 2 2 3 3" xfId="13431" xr:uid="{00000000-0005-0000-0000-00006C980000}"/>
    <cellStyle name="Shade 3 2 2 3 4" xfId="17523" xr:uid="{00000000-0005-0000-0000-00006D980000}"/>
    <cellStyle name="Shade 3 2 2 3 5" xfId="21453" xr:uid="{00000000-0005-0000-0000-00006E980000}"/>
    <cellStyle name="Shade 3 2 2 3 6" xfId="25479" xr:uid="{00000000-0005-0000-0000-00006F980000}"/>
    <cellStyle name="Shade 3 2 2 3 7" xfId="29468" xr:uid="{00000000-0005-0000-0000-000070980000}"/>
    <cellStyle name="Shade 3 2 2 3 8" xfId="33299" xr:uid="{00000000-0005-0000-0000-000071980000}"/>
    <cellStyle name="Shade 3 2 2 3 9" xfId="37190" xr:uid="{00000000-0005-0000-0000-000072980000}"/>
    <cellStyle name="Shade 3 2 2 4" xfId="3501" xr:uid="{00000000-0005-0000-0000-000073980000}"/>
    <cellStyle name="Shade 3 2 2 4 10" xfId="40530" xr:uid="{00000000-0005-0000-0000-000074980000}"/>
    <cellStyle name="Shade 3 2 2 4 2" xfId="9036" xr:uid="{00000000-0005-0000-0000-000075980000}"/>
    <cellStyle name="Shade 3 2 2 4 3" xfId="12952" xr:uid="{00000000-0005-0000-0000-000076980000}"/>
    <cellStyle name="Shade 3 2 2 4 4" xfId="17045" xr:uid="{00000000-0005-0000-0000-000077980000}"/>
    <cellStyle name="Shade 3 2 2 4 5" xfId="20988" xr:uid="{00000000-0005-0000-0000-000078980000}"/>
    <cellStyle name="Shade 3 2 2 4 6" xfId="25006" xr:uid="{00000000-0005-0000-0000-000079980000}"/>
    <cellStyle name="Shade 3 2 2 4 7" xfId="29010" xr:uid="{00000000-0005-0000-0000-00007A980000}"/>
    <cellStyle name="Shade 3 2 2 4 8" xfId="32833" xr:uid="{00000000-0005-0000-0000-00007B980000}"/>
    <cellStyle name="Shade 3 2 2 4 9" xfId="36740" xr:uid="{00000000-0005-0000-0000-00007C980000}"/>
    <cellStyle name="Shade 3 2 2 5" xfId="5979" xr:uid="{00000000-0005-0000-0000-00007D980000}"/>
    <cellStyle name="Shade 3 2 2 5 10" xfId="42961" xr:uid="{00000000-0005-0000-0000-00007E980000}"/>
    <cellStyle name="Shade 3 2 2 5 2" xfId="11507" xr:uid="{00000000-0005-0000-0000-00007F980000}"/>
    <cellStyle name="Shade 3 2 2 5 3" xfId="15412" xr:uid="{00000000-0005-0000-0000-000080980000}"/>
    <cellStyle name="Shade 3 2 2 5 4" xfId="19506" xr:uid="{00000000-0005-0000-0000-000081980000}"/>
    <cellStyle name="Shade 3 2 2 5 5" xfId="23434" xr:uid="{00000000-0005-0000-0000-000082980000}"/>
    <cellStyle name="Shade 3 2 2 5 6" xfId="27460" xr:uid="{00000000-0005-0000-0000-000083980000}"/>
    <cellStyle name="Shade 3 2 2 5 7" xfId="31449" xr:uid="{00000000-0005-0000-0000-000084980000}"/>
    <cellStyle name="Shade 3 2 2 5 8" xfId="35280" xr:uid="{00000000-0005-0000-0000-000085980000}"/>
    <cellStyle name="Shade 3 2 2 5 9" xfId="39171" xr:uid="{00000000-0005-0000-0000-000086980000}"/>
    <cellStyle name="Shade 3 2 2 6" xfId="7467" xr:uid="{00000000-0005-0000-0000-000087980000}"/>
    <cellStyle name="Shade 3 2 2 7" xfId="7057" xr:uid="{00000000-0005-0000-0000-000088980000}"/>
    <cellStyle name="Shade 3 2 2 8" xfId="7663" xr:uid="{00000000-0005-0000-0000-000089980000}"/>
    <cellStyle name="Shade 3 2 2 9" xfId="6880" xr:uid="{00000000-0005-0000-0000-00008A980000}"/>
    <cellStyle name="Shade 3 2 3" xfId="3050" xr:uid="{00000000-0005-0000-0000-00008B980000}"/>
    <cellStyle name="Shade 3 2 3 10" xfId="28559" xr:uid="{00000000-0005-0000-0000-00008C980000}"/>
    <cellStyle name="Shade 3 2 3 11" xfId="32382" xr:uid="{00000000-0005-0000-0000-00008D980000}"/>
    <cellStyle name="Shade 3 2 3 12" xfId="36289" xr:uid="{00000000-0005-0000-0000-00008E980000}"/>
    <cellStyle name="Shade 3 2 3 13" xfId="40079" xr:uid="{00000000-0005-0000-0000-00008F980000}"/>
    <cellStyle name="Shade 3 2 3 2" xfId="5351" xr:uid="{00000000-0005-0000-0000-000090980000}"/>
    <cellStyle name="Shade 3 2 3 2 10" xfId="42335" xr:uid="{00000000-0005-0000-0000-000091980000}"/>
    <cellStyle name="Shade 3 2 3 2 2" xfId="10879" xr:uid="{00000000-0005-0000-0000-000092980000}"/>
    <cellStyle name="Shade 3 2 3 2 3" xfId="14786" xr:uid="{00000000-0005-0000-0000-000093980000}"/>
    <cellStyle name="Shade 3 2 3 2 4" xfId="18878" xr:uid="{00000000-0005-0000-0000-000094980000}"/>
    <cellStyle name="Shade 3 2 3 2 5" xfId="22808" xr:uid="{00000000-0005-0000-0000-000095980000}"/>
    <cellStyle name="Shade 3 2 3 2 6" xfId="26834" xr:uid="{00000000-0005-0000-0000-000096980000}"/>
    <cellStyle name="Shade 3 2 3 2 7" xfId="30823" xr:uid="{00000000-0005-0000-0000-000097980000}"/>
    <cellStyle name="Shade 3 2 3 2 8" xfId="34654" xr:uid="{00000000-0005-0000-0000-000098980000}"/>
    <cellStyle name="Shade 3 2 3 2 9" xfId="38545" xr:uid="{00000000-0005-0000-0000-000099980000}"/>
    <cellStyle name="Shade 3 2 3 3" xfId="4723" xr:uid="{00000000-0005-0000-0000-00009A980000}"/>
    <cellStyle name="Shade 3 2 3 3 10" xfId="41707" xr:uid="{00000000-0005-0000-0000-00009B980000}"/>
    <cellStyle name="Shade 3 2 3 3 2" xfId="10251" xr:uid="{00000000-0005-0000-0000-00009C980000}"/>
    <cellStyle name="Shade 3 2 3 3 3" xfId="14158" xr:uid="{00000000-0005-0000-0000-00009D980000}"/>
    <cellStyle name="Shade 3 2 3 3 4" xfId="18250" xr:uid="{00000000-0005-0000-0000-00009E980000}"/>
    <cellStyle name="Shade 3 2 3 3 5" xfId="22180" xr:uid="{00000000-0005-0000-0000-00009F980000}"/>
    <cellStyle name="Shade 3 2 3 3 6" xfId="26206" xr:uid="{00000000-0005-0000-0000-0000A0980000}"/>
    <cellStyle name="Shade 3 2 3 3 7" xfId="30195" xr:uid="{00000000-0005-0000-0000-0000A1980000}"/>
    <cellStyle name="Shade 3 2 3 3 8" xfId="34026" xr:uid="{00000000-0005-0000-0000-0000A2980000}"/>
    <cellStyle name="Shade 3 2 3 3 9" xfId="37917" xr:uid="{00000000-0005-0000-0000-0000A3980000}"/>
    <cellStyle name="Shade 3 2 3 4" xfId="6432" xr:uid="{00000000-0005-0000-0000-0000A4980000}"/>
    <cellStyle name="Shade 3 2 3 4 10" xfId="43410" xr:uid="{00000000-0005-0000-0000-0000A5980000}"/>
    <cellStyle name="Shade 3 2 3 4 2" xfId="11961" xr:uid="{00000000-0005-0000-0000-0000A6980000}"/>
    <cellStyle name="Shade 3 2 3 4 3" xfId="15865" xr:uid="{00000000-0005-0000-0000-0000A7980000}"/>
    <cellStyle name="Shade 3 2 3 4 4" xfId="19959" xr:uid="{00000000-0005-0000-0000-0000A8980000}"/>
    <cellStyle name="Shade 3 2 3 4 5" xfId="23886" xr:uid="{00000000-0005-0000-0000-0000A9980000}"/>
    <cellStyle name="Shade 3 2 3 4 6" xfId="27913" xr:uid="{00000000-0005-0000-0000-0000AA980000}"/>
    <cellStyle name="Shade 3 2 3 4 7" xfId="31898" xr:uid="{00000000-0005-0000-0000-0000AB980000}"/>
    <cellStyle name="Shade 3 2 3 4 8" xfId="35731" xr:uid="{00000000-0005-0000-0000-0000AC980000}"/>
    <cellStyle name="Shade 3 2 3 4 9" xfId="39620" xr:uid="{00000000-0005-0000-0000-0000AD980000}"/>
    <cellStyle name="Shade 3 2 3 5" xfId="8585" xr:uid="{00000000-0005-0000-0000-0000AE980000}"/>
    <cellStyle name="Shade 3 2 3 6" xfId="12501" xr:uid="{00000000-0005-0000-0000-0000AF980000}"/>
    <cellStyle name="Shade 3 2 3 7" xfId="16594" xr:uid="{00000000-0005-0000-0000-0000B0980000}"/>
    <cellStyle name="Shade 3 2 3 8" xfId="20537" xr:uid="{00000000-0005-0000-0000-0000B1980000}"/>
    <cellStyle name="Shade 3 2 3 9" xfId="24555" xr:uid="{00000000-0005-0000-0000-0000B2980000}"/>
    <cellStyle name="Shade 3 2 4" xfId="3995" xr:uid="{00000000-0005-0000-0000-0000B3980000}"/>
    <cellStyle name="Shade 3 2 4 10" xfId="40979" xr:uid="{00000000-0005-0000-0000-0000B4980000}"/>
    <cellStyle name="Shade 3 2 4 2" xfId="9523" xr:uid="{00000000-0005-0000-0000-0000B5980000}"/>
    <cellStyle name="Shade 3 2 4 3" xfId="13430" xr:uid="{00000000-0005-0000-0000-0000B6980000}"/>
    <cellStyle name="Shade 3 2 4 4" xfId="17522" xr:uid="{00000000-0005-0000-0000-0000B7980000}"/>
    <cellStyle name="Shade 3 2 4 5" xfId="21452" xr:uid="{00000000-0005-0000-0000-0000B8980000}"/>
    <cellStyle name="Shade 3 2 4 6" xfId="25478" xr:uid="{00000000-0005-0000-0000-0000B9980000}"/>
    <cellStyle name="Shade 3 2 4 7" xfId="29467" xr:uid="{00000000-0005-0000-0000-0000BA980000}"/>
    <cellStyle name="Shade 3 2 4 8" xfId="33298" xr:uid="{00000000-0005-0000-0000-0000BB980000}"/>
    <cellStyle name="Shade 3 2 4 9" xfId="37189" xr:uid="{00000000-0005-0000-0000-0000BC980000}"/>
    <cellStyle name="Shade 3 2 5" xfId="3500" xr:uid="{00000000-0005-0000-0000-0000BD980000}"/>
    <cellStyle name="Shade 3 2 5 10" xfId="40529" xr:uid="{00000000-0005-0000-0000-0000BE980000}"/>
    <cellStyle name="Shade 3 2 5 2" xfId="9035" xr:uid="{00000000-0005-0000-0000-0000BF980000}"/>
    <cellStyle name="Shade 3 2 5 3" xfId="12951" xr:uid="{00000000-0005-0000-0000-0000C0980000}"/>
    <cellStyle name="Shade 3 2 5 4" xfId="17044" xr:uid="{00000000-0005-0000-0000-0000C1980000}"/>
    <cellStyle name="Shade 3 2 5 5" xfId="20987" xr:uid="{00000000-0005-0000-0000-0000C2980000}"/>
    <cellStyle name="Shade 3 2 5 6" xfId="25005" xr:uid="{00000000-0005-0000-0000-0000C3980000}"/>
    <cellStyle name="Shade 3 2 5 7" xfId="29009" xr:uid="{00000000-0005-0000-0000-0000C4980000}"/>
    <cellStyle name="Shade 3 2 5 8" xfId="32832" xr:uid="{00000000-0005-0000-0000-0000C5980000}"/>
    <cellStyle name="Shade 3 2 5 9" xfId="36739" xr:uid="{00000000-0005-0000-0000-0000C6980000}"/>
    <cellStyle name="Shade 3 2 6" xfId="5978" xr:uid="{00000000-0005-0000-0000-0000C7980000}"/>
    <cellStyle name="Shade 3 2 6 10" xfId="42960" xr:uid="{00000000-0005-0000-0000-0000C8980000}"/>
    <cellStyle name="Shade 3 2 6 2" xfId="11506" xr:uid="{00000000-0005-0000-0000-0000C9980000}"/>
    <cellStyle name="Shade 3 2 6 3" xfId="15411" xr:uid="{00000000-0005-0000-0000-0000CA980000}"/>
    <cellStyle name="Shade 3 2 6 4" xfId="19505" xr:uid="{00000000-0005-0000-0000-0000CB980000}"/>
    <cellStyle name="Shade 3 2 6 5" xfId="23433" xr:uid="{00000000-0005-0000-0000-0000CC980000}"/>
    <cellStyle name="Shade 3 2 6 6" xfId="27459" xr:uid="{00000000-0005-0000-0000-0000CD980000}"/>
    <cellStyle name="Shade 3 2 6 7" xfId="31448" xr:uid="{00000000-0005-0000-0000-0000CE980000}"/>
    <cellStyle name="Shade 3 2 6 8" xfId="35279" xr:uid="{00000000-0005-0000-0000-0000CF980000}"/>
    <cellStyle name="Shade 3 2 6 9" xfId="39170" xr:uid="{00000000-0005-0000-0000-0000D0980000}"/>
    <cellStyle name="Shade 3 2 7" xfId="7468" xr:uid="{00000000-0005-0000-0000-0000D1980000}"/>
    <cellStyle name="Shade 3 2 8" xfId="7056" xr:uid="{00000000-0005-0000-0000-0000D2980000}"/>
    <cellStyle name="Shade 3 2 9" xfId="7664" xr:uid="{00000000-0005-0000-0000-0000D3980000}"/>
    <cellStyle name="Shade 3 3" xfId="813" xr:uid="{00000000-0005-0000-0000-0000D4980000}"/>
    <cellStyle name="Shade 3 3 10" xfId="7373" xr:uid="{00000000-0005-0000-0000-0000D5980000}"/>
    <cellStyle name="Shade 3 3 11" xfId="17095" xr:uid="{00000000-0005-0000-0000-0000D6980000}"/>
    <cellStyle name="Shade 3 3 12" xfId="20013" xr:uid="{00000000-0005-0000-0000-0000D7980000}"/>
    <cellStyle name="Shade 3 3 2" xfId="3052" xr:uid="{00000000-0005-0000-0000-0000D8980000}"/>
    <cellStyle name="Shade 3 3 2 10" xfId="28561" xr:uid="{00000000-0005-0000-0000-0000D9980000}"/>
    <cellStyle name="Shade 3 3 2 11" xfId="32384" xr:uid="{00000000-0005-0000-0000-0000DA980000}"/>
    <cellStyle name="Shade 3 3 2 12" xfId="36291" xr:uid="{00000000-0005-0000-0000-0000DB980000}"/>
    <cellStyle name="Shade 3 3 2 13" xfId="40081" xr:uid="{00000000-0005-0000-0000-0000DC980000}"/>
    <cellStyle name="Shade 3 3 2 2" xfId="5353" xr:uid="{00000000-0005-0000-0000-0000DD980000}"/>
    <cellStyle name="Shade 3 3 2 2 10" xfId="42337" xr:uid="{00000000-0005-0000-0000-0000DE980000}"/>
    <cellStyle name="Shade 3 3 2 2 2" xfId="10881" xr:uid="{00000000-0005-0000-0000-0000DF980000}"/>
    <cellStyle name="Shade 3 3 2 2 3" xfId="14788" xr:uid="{00000000-0005-0000-0000-0000E0980000}"/>
    <cellStyle name="Shade 3 3 2 2 4" xfId="18880" xr:uid="{00000000-0005-0000-0000-0000E1980000}"/>
    <cellStyle name="Shade 3 3 2 2 5" xfId="22810" xr:uid="{00000000-0005-0000-0000-0000E2980000}"/>
    <cellStyle name="Shade 3 3 2 2 6" xfId="26836" xr:uid="{00000000-0005-0000-0000-0000E3980000}"/>
    <cellStyle name="Shade 3 3 2 2 7" xfId="30825" xr:uid="{00000000-0005-0000-0000-0000E4980000}"/>
    <cellStyle name="Shade 3 3 2 2 8" xfId="34656" xr:uid="{00000000-0005-0000-0000-0000E5980000}"/>
    <cellStyle name="Shade 3 3 2 2 9" xfId="38547" xr:uid="{00000000-0005-0000-0000-0000E6980000}"/>
    <cellStyle name="Shade 3 3 2 3" xfId="4725" xr:uid="{00000000-0005-0000-0000-0000E7980000}"/>
    <cellStyle name="Shade 3 3 2 3 10" xfId="41709" xr:uid="{00000000-0005-0000-0000-0000E8980000}"/>
    <cellStyle name="Shade 3 3 2 3 2" xfId="10253" xr:uid="{00000000-0005-0000-0000-0000E9980000}"/>
    <cellStyle name="Shade 3 3 2 3 3" xfId="14160" xr:uid="{00000000-0005-0000-0000-0000EA980000}"/>
    <cellStyle name="Shade 3 3 2 3 4" xfId="18252" xr:uid="{00000000-0005-0000-0000-0000EB980000}"/>
    <cellStyle name="Shade 3 3 2 3 5" xfId="22182" xr:uid="{00000000-0005-0000-0000-0000EC980000}"/>
    <cellStyle name="Shade 3 3 2 3 6" xfId="26208" xr:uid="{00000000-0005-0000-0000-0000ED980000}"/>
    <cellStyle name="Shade 3 3 2 3 7" xfId="30197" xr:uid="{00000000-0005-0000-0000-0000EE980000}"/>
    <cellStyle name="Shade 3 3 2 3 8" xfId="34028" xr:uid="{00000000-0005-0000-0000-0000EF980000}"/>
    <cellStyle name="Shade 3 3 2 3 9" xfId="37919" xr:uid="{00000000-0005-0000-0000-0000F0980000}"/>
    <cellStyle name="Shade 3 3 2 4" xfId="6434" xr:uid="{00000000-0005-0000-0000-0000F1980000}"/>
    <cellStyle name="Shade 3 3 2 4 10" xfId="43412" xr:uid="{00000000-0005-0000-0000-0000F2980000}"/>
    <cellStyle name="Shade 3 3 2 4 2" xfId="11963" xr:uid="{00000000-0005-0000-0000-0000F3980000}"/>
    <cellStyle name="Shade 3 3 2 4 3" xfId="15867" xr:uid="{00000000-0005-0000-0000-0000F4980000}"/>
    <cellStyle name="Shade 3 3 2 4 4" xfId="19961" xr:uid="{00000000-0005-0000-0000-0000F5980000}"/>
    <cellStyle name="Shade 3 3 2 4 5" xfId="23888" xr:uid="{00000000-0005-0000-0000-0000F6980000}"/>
    <cellStyle name="Shade 3 3 2 4 6" xfId="27915" xr:uid="{00000000-0005-0000-0000-0000F7980000}"/>
    <cellStyle name="Shade 3 3 2 4 7" xfId="31900" xr:uid="{00000000-0005-0000-0000-0000F8980000}"/>
    <cellStyle name="Shade 3 3 2 4 8" xfId="35733" xr:uid="{00000000-0005-0000-0000-0000F9980000}"/>
    <cellStyle name="Shade 3 3 2 4 9" xfId="39622" xr:uid="{00000000-0005-0000-0000-0000FA980000}"/>
    <cellStyle name="Shade 3 3 2 5" xfId="8587" xr:uid="{00000000-0005-0000-0000-0000FB980000}"/>
    <cellStyle name="Shade 3 3 2 6" xfId="12503" xr:uid="{00000000-0005-0000-0000-0000FC980000}"/>
    <cellStyle name="Shade 3 3 2 7" xfId="16596" xr:uid="{00000000-0005-0000-0000-0000FD980000}"/>
    <cellStyle name="Shade 3 3 2 8" xfId="20539" xr:uid="{00000000-0005-0000-0000-0000FE980000}"/>
    <cellStyle name="Shade 3 3 2 9" xfId="24557" xr:uid="{00000000-0005-0000-0000-0000FF980000}"/>
    <cellStyle name="Shade 3 3 3" xfId="3997" xr:uid="{00000000-0005-0000-0000-000000990000}"/>
    <cellStyle name="Shade 3 3 3 10" xfId="40981" xr:uid="{00000000-0005-0000-0000-000001990000}"/>
    <cellStyle name="Shade 3 3 3 2" xfId="9525" xr:uid="{00000000-0005-0000-0000-000002990000}"/>
    <cellStyle name="Shade 3 3 3 3" xfId="13432" xr:uid="{00000000-0005-0000-0000-000003990000}"/>
    <cellStyle name="Shade 3 3 3 4" xfId="17524" xr:uid="{00000000-0005-0000-0000-000004990000}"/>
    <cellStyle name="Shade 3 3 3 5" xfId="21454" xr:uid="{00000000-0005-0000-0000-000005990000}"/>
    <cellStyle name="Shade 3 3 3 6" xfId="25480" xr:uid="{00000000-0005-0000-0000-000006990000}"/>
    <cellStyle name="Shade 3 3 3 7" xfId="29469" xr:uid="{00000000-0005-0000-0000-000007990000}"/>
    <cellStyle name="Shade 3 3 3 8" xfId="33300" xr:uid="{00000000-0005-0000-0000-000008990000}"/>
    <cellStyle name="Shade 3 3 3 9" xfId="37191" xr:uid="{00000000-0005-0000-0000-000009990000}"/>
    <cellStyle name="Shade 3 3 4" xfId="3502" xr:uid="{00000000-0005-0000-0000-00000A990000}"/>
    <cellStyle name="Shade 3 3 4 10" xfId="40531" xr:uid="{00000000-0005-0000-0000-00000B990000}"/>
    <cellStyle name="Shade 3 3 4 2" xfId="9037" xr:uid="{00000000-0005-0000-0000-00000C990000}"/>
    <cellStyle name="Shade 3 3 4 3" xfId="12953" xr:uid="{00000000-0005-0000-0000-00000D990000}"/>
    <cellStyle name="Shade 3 3 4 4" xfId="17046" xr:uid="{00000000-0005-0000-0000-00000E990000}"/>
    <cellStyle name="Shade 3 3 4 5" xfId="20989" xr:uid="{00000000-0005-0000-0000-00000F990000}"/>
    <cellStyle name="Shade 3 3 4 6" xfId="25007" xr:uid="{00000000-0005-0000-0000-000010990000}"/>
    <cellStyle name="Shade 3 3 4 7" xfId="29011" xr:uid="{00000000-0005-0000-0000-000011990000}"/>
    <cellStyle name="Shade 3 3 4 8" xfId="32834" xr:uid="{00000000-0005-0000-0000-000012990000}"/>
    <cellStyle name="Shade 3 3 4 9" xfId="36741" xr:uid="{00000000-0005-0000-0000-000013990000}"/>
    <cellStyle name="Shade 3 3 5" xfId="5980" xr:uid="{00000000-0005-0000-0000-000014990000}"/>
    <cellStyle name="Shade 3 3 5 10" xfId="42962" xr:uid="{00000000-0005-0000-0000-000015990000}"/>
    <cellStyle name="Shade 3 3 5 2" xfId="11508" xr:uid="{00000000-0005-0000-0000-000016990000}"/>
    <cellStyle name="Shade 3 3 5 3" xfId="15413" xr:uid="{00000000-0005-0000-0000-000017990000}"/>
    <cellStyle name="Shade 3 3 5 4" xfId="19507" xr:uid="{00000000-0005-0000-0000-000018990000}"/>
    <cellStyle name="Shade 3 3 5 5" xfId="23435" xr:uid="{00000000-0005-0000-0000-000019990000}"/>
    <cellStyle name="Shade 3 3 5 6" xfId="27461" xr:uid="{00000000-0005-0000-0000-00001A990000}"/>
    <cellStyle name="Shade 3 3 5 7" xfId="31450" xr:uid="{00000000-0005-0000-0000-00001B990000}"/>
    <cellStyle name="Shade 3 3 5 8" xfId="35281" xr:uid="{00000000-0005-0000-0000-00001C990000}"/>
    <cellStyle name="Shade 3 3 5 9" xfId="39172" xr:uid="{00000000-0005-0000-0000-00001D990000}"/>
    <cellStyle name="Shade 3 3 6" xfId="7466" xr:uid="{00000000-0005-0000-0000-00001E990000}"/>
    <cellStyle name="Shade 3 3 7" xfId="7058" xr:uid="{00000000-0005-0000-0000-00001F990000}"/>
    <cellStyle name="Shade 3 3 8" xfId="7662" xr:uid="{00000000-0005-0000-0000-000020990000}"/>
    <cellStyle name="Shade 3 3 9" xfId="6881" xr:uid="{00000000-0005-0000-0000-000021990000}"/>
    <cellStyle name="Shade 3 4" xfId="3049" xr:uid="{00000000-0005-0000-0000-000022990000}"/>
    <cellStyle name="Shade 3 4 10" xfId="28558" xr:uid="{00000000-0005-0000-0000-000023990000}"/>
    <cellStyle name="Shade 3 4 11" xfId="32381" xr:uid="{00000000-0005-0000-0000-000024990000}"/>
    <cellStyle name="Shade 3 4 12" xfId="36288" xr:uid="{00000000-0005-0000-0000-000025990000}"/>
    <cellStyle name="Shade 3 4 13" xfId="40078" xr:uid="{00000000-0005-0000-0000-000026990000}"/>
    <cellStyle name="Shade 3 4 2" xfId="5350" xr:uid="{00000000-0005-0000-0000-000027990000}"/>
    <cellStyle name="Shade 3 4 2 10" xfId="42334" xr:uid="{00000000-0005-0000-0000-000028990000}"/>
    <cellStyle name="Shade 3 4 2 2" xfId="10878" xr:uid="{00000000-0005-0000-0000-000029990000}"/>
    <cellStyle name="Shade 3 4 2 3" xfId="14785" xr:uid="{00000000-0005-0000-0000-00002A990000}"/>
    <cellStyle name="Shade 3 4 2 4" xfId="18877" xr:uid="{00000000-0005-0000-0000-00002B990000}"/>
    <cellStyle name="Shade 3 4 2 5" xfId="22807" xr:uid="{00000000-0005-0000-0000-00002C990000}"/>
    <cellStyle name="Shade 3 4 2 6" xfId="26833" xr:uid="{00000000-0005-0000-0000-00002D990000}"/>
    <cellStyle name="Shade 3 4 2 7" xfId="30822" xr:uid="{00000000-0005-0000-0000-00002E990000}"/>
    <cellStyle name="Shade 3 4 2 8" xfId="34653" xr:uid="{00000000-0005-0000-0000-00002F990000}"/>
    <cellStyle name="Shade 3 4 2 9" xfId="38544" xr:uid="{00000000-0005-0000-0000-000030990000}"/>
    <cellStyle name="Shade 3 4 3" xfId="4722" xr:uid="{00000000-0005-0000-0000-000031990000}"/>
    <cellStyle name="Shade 3 4 3 10" xfId="41706" xr:uid="{00000000-0005-0000-0000-000032990000}"/>
    <cellStyle name="Shade 3 4 3 2" xfId="10250" xr:uid="{00000000-0005-0000-0000-000033990000}"/>
    <cellStyle name="Shade 3 4 3 3" xfId="14157" xr:uid="{00000000-0005-0000-0000-000034990000}"/>
    <cellStyle name="Shade 3 4 3 4" xfId="18249" xr:uid="{00000000-0005-0000-0000-000035990000}"/>
    <cellStyle name="Shade 3 4 3 5" xfId="22179" xr:uid="{00000000-0005-0000-0000-000036990000}"/>
    <cellStyle name="Shade 3 4 3 6" xfId="26205" xr:uid="{00000000-0005-0000-0000-000037990000}"/>
    <cellStyle name="Shade 3 4 3 7" xfId="30194" xr:uid="{00000000-0005-0000-0000-000038990000}"/>
    <cellStyle name="Shade 3 4 3 8" xfId="34025" xr:uid="{00000000-0005-0000-0000-000039990000}"/>
    <cellStyle name="Shade 3 4 3 9" xfId="37916" xr:uid="{00000000-0005-0000-0000-00003A990000}"/>
    <cellStyle name="Shade 3 4 4" xfId="6431" xr:uid="{00000000-0005-0000-0000-00003B990000}"/>
    <cellStyle name="Shade 3 4 4 10" xfId="43409" xr:uid="{00000000-0005-0000-0000-00003C990000}"/>
    <cellStyle name="Shade 3 4 4 2" xfId="11960" xr:uid="{00000000-0005-0000-0000-00003D990000}"/>
    <cellStyle name="Shade 3 4 4 3" xfId="15864" xr:uid="{00000000-0005-0000-0000-00003E990000}"/>
    <cellStyle name="Shade 3 4 4 4" xfId="19958" xr:uid="{00000000-0005-0000-0000-00003F990000}"/>
    <cellStyle name="Shade 3 4 4 5" xfId="23885" xr:uid="{00000000-0005-0000-0000-000040990000}"/>
    <cellStyle name="Shade 3 4 4 6" xfId="27912" xr:uid="{00000000-0005-0000-0000-000041990000}"/>
    <cellStyle name="Shade 3 4 4 7" xfId="31897" xr:uid="{00000000-0005-0000-0000-000042990000}"/>
    <cellStyle name="Shade 3 4 4 8" xfId="35730" xr:uid="{00000000-0005-0000-0000-000043990000}"/>
    <cellStyle name="Shade 3 4 4 9" xfId="39619" xr:uid="{00000000-0005-0000-0000-000044990000}"/>
    <cellStyle name="Shade 3 4 5" xfId="8584" xr:uid="{00000000-0005-0000-0000-000045990000}"/>
    <cellStyle name="Shade 3 4 6" xfId="12500" xr:uid="{00000000-0005-0000-0000-000046990000}"/>
    <cellStyle name="Shade 3 4 7" xfId="16593" xr:uid="{00000000-0005-0000-0000-000047990000}"/>
    <cellStyle name="Shade 3 4 8" xfId="20536" xr:uid="{00000000-0005-0000-0000-000048990000}"/>
    <cellStyle name="Shade 3 4 9" xfId="24554" xr:uid="{00000000-0005-0000-0000-000049990000}"/>
    <cellStyle name="Shade 3 5" xfId="3994" xr:uid="{00000000-0005-0000-0000-00004A990000}"/>
    <cellStyle name="Shade 3 5 10" xfId="40978" xr:uid="{00000000-0005-0000-0000-00004B990000}"/>
    <cellStyle name="Shade 3 5 2" xfId="9522" xr:uid="{00000000-0005-0000-0000-00004C990000}"/>
    <cellStyle name="Shade 3 5 3" xfId="13429" xr:uid="{00000000-0005-0000-0000-00004D990000}"/>
    <cellStyle name="Shade 3 5 4" xfId="17521" xr:uid="{00000000-0005-0000-0000-00004E990000}"/>
    <cellStyle name="Shade 3 5 5" xfId="21451" xr:uid="{00000000-0005-0000-0000-00004F990000}"/>
    <cellStyle name="Shade 3 5 6" xfId="25477" xr:uid="{00000000-0005-0000-0000-000050990000}"/>
    <cellStyle name="Shade 3 5 7" xfId="29466" xr:uid="{00000000-0005-0000-0000-000051990000}"/>
    <cellStyle name="Shade 3 5 8" xfId="33297" xr:uid="{00000000-0005-0000-0000-000052990000}"/>
    <cellStyle name="Shade 3 5 9" xfId="37188" xr:uid="{00000000-0005-0000-0000-000053990000}"/>
    <cellStyle name="Shade 3 6" xfId="3499" xr:uid="{00000000-0005-0000-0000-000054990000}"/>
    <cellStyle name="Shade 3 6 10" xfId="40528" xr:uid="{00000000-0005-0000-0000-000055990000}"/>
    <cellStyle name="Shade 3 6 2" xfId="9034" xr:uid="{00000000-0005-0000-0000-000056990000}"/>
    <cellStyle name="Shade 3 6 3" xfId="12950" xr:uid="{00000000-0005-0000-0000-000057990000}"/>
    <cellStyle name="Shade 3 6 4" xfId="17043" xr:uid="{00000000-0005-0000-0000-000058990000}"/>
    <cellStyle name="Shade 3 6 5" xfId="20986" xr:uid="{00000000-0005-0000-0000-000059990000}"/>
    <cellStyle name="Shade 3 6 6" xfId="25004" xr:uid="{00000000-0005-0000-0000-00005A990000}"/>
    <cellStyle name="Shade 3 6 7" xfId="29008" xr:uid="{00000000-0005-0000-0000-00005B990000}"/>
    <cellStyle name="Shade 3 6 8" xfId="32831" xr:uid="{00000000-0005-0000-0000-00005C990000}"/>
    <cellStyle name="Shade 3 6 9" xfId="36738" xr:uid="{00000000-0005-0000-0000-00005D990000}"/>
    <cellStyle name="Shade 3 7" xfId="5977" xr:uid="{00000000-0005-0000-0000-00005E990000}"/>
    <cellStyle name="Shade 3 7 10" xfId="42959" xr:uid="{00000000-0005-0000-0000-00005F990000}"/>
    <cellStyle name="Shade 3 7 2" xfId="11505" xr:uid="{00000000-0005-0000-0000-000060990000}"/>
    <cellStyle name="Shade 3 7 3" xfId="15410" xr:uid="{00000000-0005-0000-0000-000061990000}"/>
    <cellStyle name="Shade 3 7 4" xfId="19504" xr:uid="{00000000-0005-0000-0000-000062990000}"/>
    <cellStyle name="Shade 3 7 5" xfId="23432" xr:uid="{00000000-0005-0000-0000-000063990000}"/>
    <cellStyle name="Shade 3 7 6" xfId="27458" xr:uid="{00000000-0005-0000-0000-000064990000}"/>
    <cellStyle name="Shade 3 7 7" xfId="31447" xr:uid="{00000000-0005-0000-0000-000065990000}"/>
    <cellStyle name="Shade 3 7 8" xfId="35278" xr:uid="{00000000-0005-0000-0000-000066990000}"/>
    <cellStyle name="Shade 3 7 9" xfId="39169" xr:uid="{00000000-0005-0000-0000-000067990000}"/>
    <cellStyle name="Shade 3 8" xfId="7469" xr:uid="{00000000-0005-0000-0000-000068990000}"/>
    <cellStyle name="Shade 3 9" xfId="7055" xr:uid="{00000000-0005-0000-0000-000069990000}"/>
    <cellStyle name="Shade 4" xfId="814" xr:uid="{00000000-0005-0000-0000-00006A990000}"/>
    <cellStyle name="Shade 4 10" xfId="7059" xr:uid="{00000000-0005-0000-0000-00006B990000}"/>
    <cellStyle name="Shade 4 11" xfId="7661" xr:uid="{00000000-0005-0000-0000-00006C990000}"/>
    <cellStyle name="Shade 4 12" xfId="8159" xr:uid="{00000000-0005-0000-0000-00006D990000}"/>
    <cellStyle name="Shade 4 13" xfId="7410" xr:uid="{00000000-0005-0000-0000-00006E990000}"/>
    <cellStyle name="Shade 4 14" xfId="7158" xr:uid="{00000000-0005-0000-0000-00006F990000}"/>
    <cellStyle name="Shade 4 15" xfId="24127" xr:uid="{00000000-0005-0000-0000-000070990000}"/>
    <cellStyle name="Shade 4 2" xfId="815" xr:uid="{00000000-0005-0000-0000-000071990000}"/>
    <cellStyle name="Shade 4 2 10" xfId="7660" xr:uid="{00000000-0005-0000-0000-000072990000}"/>
    <cellStyle name="Shade 4 2 11" xfId="6882" xr:uid="{00000000-0005-0000-0000-000073990000}"/>
    <cellStyle name="Shade 4 2 12" xfId="7372" xr:uid="{00000000-0005-0000-0000-000074990000}"/>
    <cellStyle name="Shade 4 2 13" xfId="17096" xr:uid="{00000000-0005-0000-0000-000075990000}"/>
    <cellStyle name="Shade 4 2 14" xfId="20012" xr:uid="{00000000-0005-0000-0000-000076990000}"/>
    <cellStyle name="Shade 4 2 2" xfId="816" xr:uid="{00000000-0005-0000-0000-000077990000}"/>
    <cellStyle name="Shade 4 2 2 10" xfId="7409" xr:uid="{00000000-0005-0000-0000-000078990000}"/>
    <cellStyle name="Shade 4 2 2 11" xfId="7159" xr:uid="{00000000-0005-0000-0000-000079990000}"/>
    <cellStyle name="Shade 4 2 2 12" xfId="20011" xr:uid="{00000000-0005-0000-0000-00007A990000}"/>
    <cellStyle name="Shade 4 2 2 2" xfId="3055" xr:uid="{00000000-0005-0000-0000-00007B990000}"/>
    <cellStyle name="Shade 4 2 2 2 10" xfId="28564" xr:uid="{00000000-0005-0000-0000-00007C990000}"/>
    <cellStyle name="Shade 4 2 2 2 11" xfId="32387" xr:uid="{00000000-0005-0000-0000-00007D990000}"/>
    <cellStyle name="Shade 4 2 2 2 12" xfId="36294" xr:uid="{00000000-0005-0000-0000-00007E990000}"/>
    <cellStyle name="Shade 4 2 2 2 13" xfId="40084" xr:uid="{00000000-0005-0000-0000-00007F990000}"/>
    <cellStyle name="Shade 4 2 2 2 2" xfId="5356" xr:uid="{00000000-0005-0000-0000-000080990000}"/>
    <cellStyle name="Shade 4 2 2 2 2 10" xfId="42340" xr:uid="{00000000-0005-0000-0000-000081990000}"/>
    <cellStyle name="Shade 4 2 2 2 2 2" xfId="10884" xr:uid="{00000000-0005-0000-0000-000082990000}"/>
    <cellStyle name="Shade 4 2 2 2 2 3" xfId="14791" xr:uid="{00000000-0005-0000-0000-000083990000}"/>
    <cellStyle name="Shade 4 2 2 2 2 4" xfId="18883" xr:uid="{00000000-0005-0000-0000-000084990000}"/>
    <cellStyle name="Shade 4 2 2 2 2 5" xfId="22813" xr:uid="{00000000-0005-0000-0000-000085990000}"/>
    <cellStyle name="Shade 4 2 2 2 2 6" xfId="26839" xr:uid="{00000000-0005-0000-0000-000086990000}"/>
    <cellStyle name="Shade 4 2 2 2 2 7" xfId="30828" xr:uid="{00000000-0005-0000-0000-000087990000}"/>
    <cellStyle name="Shade 4 2 2 2 2 8" xfId="34659" xr:uid="{00000000-0005-0000-0000-000088990000}"/>
    <cellStyle name="Shade 4 2 2 2 2 9" xfId="38550" xr:uid="{00000000-0005-0000-0000-000089990000}"/>
    <cellStyle name="Shade 4 2 2 2 3" xfId="4728" xr:uid="{00000000-0005-0000-0000-00008A990000}"/>
    <cellStyle name="Shade 4 2 2 2 3 10" xfId="41712" xr:uid="{00000000-0005-0000-0000-00008B990000}"/>
    <cellStyle name="Shade 4 2 2 2 3 2" xfId="10256" xr:uid="{00000000-0005-0000-0000-00008C990000}"/>
    <cellStyle name="Shade 4 2 2 2 3 3" xfId="14163" xr:uid="{00000000-0005-0000-0000-00008D990000}"/>
    <cellStyle name="Shade 4 2 2 2 3 4" xfId="18255" xr:uid="{00000000-0005-0000-0000-00008E990000}"/>
    <cellStyle name="Shade 4 2 2 2 3 5" xfId="22185" xr:uid="{00000000-0005-0000-0000-00008F990000}"/>
    <cellStyle name="Shade 4 2 2 2 3 6" xfId="26211" xr:uid="{00000000-0005-0000-0000-000090990000}"/>
    <cellStyle name="Shade 4 2 2 2 3 7" xfId="30200" xr:uid="{00000000-0005-0000-0000-000091990000}"/>
    <cellStyle name="Shade 4 2 2 2 3 8" xfId="34031" xr:uid="{00000000-0005-0000-0000-000092990000}"/>
    <cellStyle name="Shade 4 2 2 2 3 9" xfId="37922" xr:uid="{00000000-0005-0000-0000-000093990000}"/>
    <cellStyle name="Shade 4 2 2 2 4" xfId="6437" xr:uid="{00000000-0005-0000-0000-000094990000}"/>
    <cellStyle name="Shade 4 2 2 2 4 10" xfId="43415" xr:uid="{00000000-0005-0000-0000-000095990000}"/>
    <cellStyle name="Shade 4 2 2 2 4 2" xfId="11966" xr:uid="{00000000-0005-0000-0000-000096990000}"/>
    <cellStyle name="Shade 4 2 2 2 4 3" xfId="15870" xr:uid="{00000000-0005-0000-0000-000097990000}"/>
    <cellStyle name="Shade 4 2 2 2 4 4" xfId="19964" xr:uid="{00000000-0005-0000-0000-000098990000}"/>
    <cellStyle name="Shade 4 2 2 2 4 5" xfId="23891" xr:uid="{00000000-0005-0000-0000-000099990000}"/>
    <cellStyle name="Shade 4 2 2 2 4 6" xfId="27918" xr:uid="{00000000-0005-0000-0000-00009A990000}"/>
    <cellStyle name="Shade 4 2 2 2 4 7" xfId="31903" xr:uid="{00000000-0005-0000-0000-00009B990000}"/>
    <cellStyle name="Shade 4 2 2 2 4 8" xfId="35736" xr:uid="{00000000-0005-0000-0000-00009C990000}"/>
    <cellStyle name="Shade 4 2 2 2 4 9" xfId="39625" xr:uid="{00000000-0005-0000-0000-00009D990000}"/>
    <cellStyle name="Shade 4 2 2 2 5" xfId="8590" xr:uid="{00000000-0005-0000-0000-00009E990000}"/>
    <cellStyle name="Shade 4 2 2 2 6" xfId="12506" xr:uid="{00000000-0005-0000-0000-00009F990000}"/>
    <cellStyle name="Shade 4 2 2 2 7" xfId="16599" xr:uid="{00000000-0005-0000-0000-0000A0990000}"/>
    <cellStyle name="Shade 4 2 2 2 8" xfId="20542" xr:uid="{00000000-0005-0000-0000-0000A1990000}"/>
    <cellStyle name="Shade 4 2 2 2 9" xfId="24560" xr:uid="{00000000-0005-0000-0000-0000A2990000}"/>
    <cellStyle name="Shade 4 2 2 3" xfId="4000" xr:uid="{00000000-0005-0000-0000-0000A3990000}"/>
    <cellStyle name="Shade 4 2 2 3 10" xfId="40984" xr:uid="{00000000-0005-0000-0000-0000A4990000}"/>
    <cellStyle name="Shade 4 2 2 3 2" xfId="9528" xr:uid="{00000000-0005-0000-0000-0000A5990000}"/>
    <cellStyle name="Shade 4 2 2 3 3" xfId="13435" xr:uid="{00000000-0005-0000-0000-0000A6990000}"/>
    <cellStyle name="Shade 4 2 2 3 4" xfId="17527" xr:uid="{00000000-0005-0000-0000-0000A7990000}"/>
    <cellStyle name="Shade 4 2 2 3 5" xfId="21457" xr:uid="{00000000-0005-0000-0000-0000A8990000}"/>
    <cellStyle name="Shade 4 2 2 3 6" xfId="25483" xr:uid="{00000000-0005-0000-0000-0000A9990000}"/>
    <cellStyle name="Shade 4 2 2 3 7" xfId="29472" xr:uid="{00000000-0005-0000-0000-0000AA990000}"/>
    <cellStyle name="Shade 4 2 2 3 8" xfId="33303" xr:uid="{00000000-0005-0000-0000-0000AB990000}"/>
    <cellStyle name="Shade 4 2 2 3 9" xfId="37194" xr:uid="{00000000-0005-0000-0000-0000AC990000}"/>
    <cellStyle name="Shade 4 2 2 4" xfId="3505" xr:uid="{00000000-0005-0000-0000-0000AD990000}"/>
    <cellStyle name="Shade 4 2 2 4 10" xfId="40534" xr:uid="{00000000-0005-0000-0000-0000AE990000}"/>
    <cellStyle name="Shade 4 2 2 4 2" xfId="9040" xr:uid="{00000000-0005-0000-0000-0000AF990000}"/>
    <cellStyle name="Shade 4 2 2 4 3" xfId="12956" xr:uid="{00000000-0005-0000-0000-0000B0990000}"/>
    <cellStyle name="Shade 4 2 2 4 4" xfId="17049" xr:uid="{00000000-0005-0000-0000-0000B1990000}"/>
    <cellStyle name="Shade 4 2 2 4 5" xfId="20992" xr:uid="{00000000-0005-0000-0000-0000B2990000}"/>
    <cellStyle name="Shade 4 2 2 4 6" xfId="25010" xr:uid="{00000000-0005-0000-0000-0000B3990000}"/>
    <cellStyle name="Shade 4 2 2 4 7" xfId="29014" xr:uid="{00000000-0005-0000-0000-0000B4990000}"/>
    <cellStyle name="Shade 4 2 2 4 8" xfId="32837" xr:uid="{00000000-0005-0000-0000-0000B5990000}"/>
    <cellStyle name="Shade 4 2 2 4 9" xfId="36744" xr:uid="{00000000-0005-0000-0000-0000B6990000}"/>
    <cellStyle name="Shade 4 2 2 5" xfId="5983" xr:uid="{00000000-0005-0000-0000-0000B7990000}"/>
    <cellStyle name="Shade 4 2 2 5 10" xfId="42965" xr:uid="{00000000-0005-0000-0000-0000B8990000}"/>
    <cellStyle name="Shade 4 2 2 5 2" xfId="11511" xr:uid="{00000000-0005-0000-0000-0000B9990000}"/>
    <cellStyle name="Shade 4 2 2 5 3" xfId="15416" xr:uid="{00000000-0005-0000-0000-0000BA990000}"/>
    <cellStyle name="Shade 4 2 2 5 4" xfId="19510" xr:uid="{00000000-0005-0000-0000-0000BB990000}"/>
    <cellStyle name="Shade 4 2 2 5 5" xfId="23438" xr:uid="{00000000-0005-0000-0000-0000BC990000}"/>
    <cellStyle name="Shade 4 2 2 5 6" xfId="27464" xr:uid="{00000000-0005-0000-0000-0000BD990000}"/>
    <cellStyle name="Shade 4 2 2 5 7" xfId="31453" xr:uid="{00000000-0005-0000-0000-0000BE990000}"/>
    <cellStyle name="Shade 4 2 2 5 8" xfId="35284" xr:uid="{00000000-0005-0000-0000-0000BF990000}"/>
    <cellStyle name="Shade 4 2 2 5 9" xfId="39175" xr:uid="{00000000-0005-0000-0000-0000C0990000}"/>
    <cellStyle name="Shade 4 2 2 6" xfId="7463" xr:uid="{00000000-0005-0000-0000-0000C1990000}"/>
    <cellStyle name="Shade 4 2 2 7" xfId="7061" xr:uid="{00000000-0005-0000-0000-0000C2990000}"/>
    <cellStyle name="Shade 4 2 2 8" xfId="7659" xr:uid="{00000000-0005-0000-0000-0000C3990000}"/>
    <cellStyle name="Shade 4 2 2 9" xfId="6883" xr:uid="{00000000-0005-0000-0000-0000C4990000}"/>
    <cellStyle name="Shade 4 2 3" xfId="817" xr:uid="{00000000-0005-0000-0000-0000C5990000}"/>
    <cellStyle name="Shade 4 2 3 10" xfId="7371" xr:uid="{00000000-0005-0000-0000-0000C6990000}"/>
    <cellStyle name="Shade 4 2 3 11" xfId="17097" xr:uid="{00000000-0005-0000-0000-0000C7990000}"/>
    <cellStyle name="Shade 4 2 3 12" xfId="20010" xr:uid="{00000000-0005-0000-0000-0000C8990000}"/>
    <cellStyle name="Shade 4 2 3 2" xfId="3056" xr:uid="{00000000-0005-0000-0000-0000C9990000}"/>
    <cellStyle name="Shade 4 2 3 2 10" xfId="28565" xr:uid="{00000000-0005-0000-0000-0000CA990000}"/>
    <cellStyle name="Shade 4 2 3 2 11" xfId="32388" xr:uid="{00000000-0005-0000-0000-0000CB990000}"/>
    <cellStyle name="Shade 4 2 3 2 12" xfId="36295" xr:uid="{00000000-0005-0000-0000-0000CC990000}"/>
    <cellStyle name="Shade 4 2 3 2 13" xfId="40085" xr:uid="{00000000-0005-0000-0000-0000CD990000}"/>
    <cellStyle name="Shade 4 2 3 2 2" xfId="5357" xr:uid="{00000000-0005-0000-0000-0000CE990000}"/>
    <cellStyle name="Shade 4 2 3 2 2 10" xfId="42341" xr:uid="{00000000-0005-0000-0000-0000CF990000}"/>
    <cellStyle name="Shade 4 2 3 2 2 2" xfId="10885" xr:uid="{00000000-0005-0000-0000-0000D0990000}"/>
    <cellStyle name="Shade 4 2 3 2 2 3" xfId="14792" xr:uid="{00000000-0005-0000-0000-0000D1990000}"/>
    <cellStyle name="Shade 4 2 3 2 2 4" xfId="18884" xr:uid="{00000000-0005-0000-0000-0000D2990000}"/>
    <cellStyle name="Shade 4 2 3 2 2 5" xfId="22814" xr:uid="{00000000-0005-0000-0000-0000D3990000}"/>
    <cellStyle name="Shade 4 2 3 2 2 6" xfId="26840" xr:uid="{00000000-0005-0000-0000-0000D4990000}"/>
    <cellStyle name="Shade 4 2 3 2 2 7" xfId="30829" xr:uid="{00000000-0005-0000-0000-0000D5990000}"/>
    <cellStyle name="Shade 4 2 3 2 2 8" xfId="34660" xr:uid="{00000000-0005-0000-0000-0000D6990000}"/>
    <cellStyle name="Shade 4 2 3 2 2 9" xfId="38551" xr:uid="{00000000-0005-0000-0000-0000D7990000}"/>
    <cellStyle name="Shade 4 2 3 2 3" xfId="4729" xr:uid="{00000000-0005-0000-0000-0000D8990000}"/>
    <cellStyle name="Shade 4 2 3 2 3 10" xfId="41713" xr:uid="{00000000-0005-0000-0000-0000D9990000}"/>
    <cellStyle name="Shade 4 2 3 2 3 2" xfId="10257" xr:uid="{00000000-0005-0000-0000-0000DA990000}"/>
    <cellStyle name="Shade 4 2 3 2 3 3" xfId="14164" xr:uid="{00000000-0005-0000-0000-0000DB990000}"/>
    <cellStyle name="Shade 4 2 3 2 3 4" xfId="18256" xr:uid="{00000000-0005-0000-0000-0000DC990000}"/>
    <cellStyle name="Shade 4 2 3 2 3 5" xfId="22186" xr:uid="{00000000-0005-0000-0000-0000DD990000}"/>
    <cellStyle name="Shade 4 2 3 2 3 6" xfId="26212" xr:uid="{00000000-0005-0000-0000-0000DE990000}"/>
    <cellStyle name="Shade 4 2 3 2 3 7" xfId="30201" xr:uid="{00000000-0005-0000-0000-0000DF990000}"/>
    <cellStyle name="Shade 4 2 3 2 3 8" xfId="34032" xr:uid="{00000000-0005-0000-0000-0000E0990000}"/>
    <cellStyle name="Shade 4 2 3 2 3 9" xfId="37923" xr:uid="{00000000-0005-0000-0000-0000E1990000}"/>
    <cellStyle name="Shade 4 2 3 2 4" xfId="6438" xr:uid="{00000000-0005-0000-0000-0000E2990000}"/>
    <cellStyle name="Shade 4 2 3 2 4 10" xfId="43416" xr:uid="{00000000-0005-0000-0000-0000E3990000}"/>
    <cellStyle name="Shade 4 2 3 2 4 2" xfId="11967" xr:uid="{00000000-0005-0000-0000-0000E4990000}"/>
    <cellStyle name="Shade 4 2 3 2 4 3" xfId="15871" xr:uid="{00000000-0005-0000-0000-0000E5990000}"/>
    <cellStyle name="Shade 4 2 3 2 4 4" xfId="19965" xr:uid="{00000000-0005-0000-0000-0000E6990000}"/>
    <cellStyle name="Shade 4 2 3 2 4 5" xfId="23892" xr:uid="{00000000-0005-0000-0000-0000E7990000}"/>
    <cellStyle name="Shade 4 2 3 2 4 6" xfId="27919" xr:uid="{00000000-0005-0000-0000-0000E8990000}"/>
    <cellStyle name="Shade 4 2 3 2 4 7" xfId="31904" xr:uid="{00000000-0005-0000-0000-0000E9990000}"/>
    <cellStyle name="Shade 4 2 3 2 4 8" xfId="35737" xr:uid="{00000000-0005-0000-0000-0000EA990000}"/>
    <cellStyle name="Shade 4 2 3 2 4 9" xfId="39626" xr:uid="{00000000-0005-0000-0000-0000EB990000}"/>
    <cellStyle name="Shade 4 2 3 2 5" xfId="8591" xr:uid="{00000000-0005-0000-0000-0000EC990000}"/>
    <cellStyle name="Shade 4 2 3 2 6" xfId="12507" xr:uid="{00000000-0005-0000-0000-0000ED990000}"/>
    <cellStyle name="Shade 4 2 3 2 7" xfId="16600" xr:uid="{00000000-0005-0000-0000-0000EE990000}"/>
    <cellStyle name="Shade 4 2 3 2 8" xfId="20543" xr:uid="{00000000-0005-0000-0000-0000EF990000}"/>
    <cellStyle name="Shade 4 2 3 2 9" xfId="24561" xr:uid="{00000000-0005-0000-0000-0000F0990000}"/>
    <cellStyle name="Shade 4 2 3 3" xfId="4001" xr:uid="{00000000-0005-0000-0000-0000F1990000}"/>
    <cellStyle name="Shade 4 2 3 3 10" xfId="40985" xr:uid="{00000000-0005-0000-0000-0000F2990000}"/>
    <cellStyle name="Shade 4 2 3 3 2" xfId="9529" xr:uid="{00000000-0005-0000-0000-0000F3990000}"/>
    <cellStyle name="Shade 4 2 3 3 3" xfId="13436" xr:uid="{00000000-0005-0000-0000-0000F4990000}"/>
    <cellStyle name="Shade 4 2 3 3 4" xfId="17528" xr:uid="{00000000-0005-0000-0000-0000F5990000}"/>
    <cellStyle name="Shade 4 2 3 3 5" xfId="21458" xr:uid="{00000000-0005-0000-0000-0000F6990000}"/>
    <cellStyle name="Shade 4 2 3 3 6" xfId="25484" xr:uid="{00000000-0005-0000-0000-0000F7990000}"/>
    <cellStyle name="Shade 4 2 3 3 7" xfId="29473" xr:uid="{00000000-0005-0000-0000-0000F8990000}"/>
    <cellStyle name="Shade 4 2 3 3 8" xfId="33304" xr:uid="{00000000-0005-0000-0000-0000F9990000}"/>
    <cellStyle name="Shade 4 2 3 3 9" xfId="37195" xr:uid="{00000000-0005-0000-0000-0000FA990000}"/>
    <cellStyle name="Shade 4 2 3 4" xfId="3506" xr:uid="{00000000-0005-0000-0000-0000FB990000}"/>
    <cellStyle name="Shade 4 2 3 4 10" xfId="40535" xr:uid="{00000000-0005-0000-0000-0000FC990000}"/>
    <cellStyle name="Shade 4 2 3 4 2" xfId="9041" xr:uid="{00000000-0005-0000-0000-0000FD990000}"/>
    <cellStyle name="Shade 4 2 3 4 3" xfId="12957" xr:uid="{00000000-0005-0000-0000-0000FE990000}"/>
    <cellStyle name="Shade 4 2 3 4 4" xfId="17050" xr:uid="{00000000-0005-0000-0000-0000FF990000}"/>
    <cellStyle name="Shade 4 2 3 4 5" xfId="20993" xr:uid="{00000000-0005-0000-0000-0000009A0000}"/>
    <cellStyle name="Shade 4 2 3 4 6" xfId="25011" xr:uid="{00000000-0005-0000-0000-0000019A0000}"/>
    <cellStyle name="Shade 4 2 3 4 7" xfId="29015" xr:uid="{00000000-0005-0000-0000-0000029A0000}"/>
    <cellStyle name="Shade 4 2 3 4 8" xfId="32838" xr:uid="{00000000-0005-0000-0000-0000039A0000}"/>
    <cellStyle name="Shade 4 2 3 4 9" xfId="36745" xr:uid="{00000000-0005-0000-0000-0000049A0000}"/>
    <cellStyle name="Shade 4 2 3 5" xfId="5984" xr:uid="{00000000-0005-0000-0000-0000059A0000}"/>
    <cellStyle name="Shade 4 2 3 5 10" xfId="42966" xr:uid="{00000000-0005-0000-0000-0000069A0000}"/>
    <cellStyle name="Shade 4 2 3 5 2" xfId="11512" xr:uid="{00000000-0005-0000-0000-0000079A0000}"/>
    <cellStyle name="Shade 4 2 3 5 3" xfId="15417" xr:uid="{00000000-0005-0000-0000-0000089A0000}"/>
    <cellStyle name="Shade 4 2 3 5 4" xfId="19511" xr:uid="{00000000-0005-0000-0000-0000099A0000}"/>
    <cellStyle name="Shade 4 2 3 5 5" xfId="23439" xr:uid="{00000000-0005-0000-0000-00000A9A0000}"/>
    <cellStyle name="Shade 4 2 3 5 6" xfId="27465" xr:uid="{00000000-0005-0000-0000-00000B9A0000}"/>
    <cellStyle name="Shade 4 2 3 5 7" xfId="31454" xr:uid="{00000000-0005-0000-0000-00000C9A0000}"/>
    <cellStyle name="Shade 4 2 3 5 8" xfId="35285" xr:uid="{00000000-0005-0000-0000-00000D9A0000}"/>
    <cellStyle name="Shade 4 2 3 5 9" xfId="39176" xr:uid="{00000000-0005-0000-0000-00000E9A0000}"/>
    <cellStyle name="Shade 4 2 3 6" xfId="7462" xr:uid="{00000000-0005-0000-0000-00000F9A0000}"/>
    <cellStyle name="Shade 4 2 3 7" xfId="7062" xr:uid="{00000000-0005-0000-0000-0000109A0000}"/>
    <cellStyle name="Shade 4 2 3 8" xfId="7658" xr:uid="{00000000-0005-0000-0000-0000119A0000}"/>
    <cellStyle name="Shade 4 2 3 9" xfId="6884" xr:uid="{00000000-0005-0000-0000-0000129A0000}"/>
    <cellStyle name="Shade 4 2 4" xfId="3054" xr:uid="{00000000-0005-0000-0000-0000139A0000}"/>
    <cellStyle name="Shade 4 2 4 10" xfId="28563" xr:uid="{00000000-0005-0000-0000-0000149A0000}"/>
    <cellStyle name="Shade 4 2 4 11" xfId="32386" xr:uid="{00000000-0005-0000-0000-0000159A0000}"/>
    <cellStyle name="Shade 4 2 4 12" xfId="36293" xr:uid="{00000000-0005-0000-0000-0000169A0000}"/>
    <cellStyle name="Shade 4 2 4 13" xfId="40083" xr:uid="{00000000-0005-0000-0000-0000179A0000}"/>
    <cellStyle name="Shade 4 2 4 2" xfId="5355" xr:uid="{00000000-0005-0000-0000-0000189A0000}"/>
    <cellStyle name="Shade 4 2 4 2 10" xfId="42339" xr:uid="{00000000-0005-0000-0000-0000199A0000}"/>
    <cellStyle name="Shade 4 2 4 2 2" xfId="10883" xr:uid="{00000000-0005-0000-0000-00001A9A0000}"/>
    <cellStyle name="Shade 4 2 4 2 3" xfId="14790" xr:uid="{00000000-0005-0000-0000-00001B9A0000}"/>
    <cellStyle name="Shade 4 2 4 2 4" xfId="18882" xr:uid="{00000000-0005-0000-0000-00001C9A0000}"/>
    <cellStyle name="Shade 4 2 4 2 5" xfId="22812" xr:uid="{00000000-0005-0000-0000-00001D9A0000}"/>
    <cellStyle name="Shade 4 2 4 2 6" xfId="26838" xr:uid="{00000000-0005-0000-0000-00001E9A0000}"/>
    <cellStyle name="Shade 4 2 4 2 7" xfId="30827" xr:uid="{00000000-0005-0000-0000-00001F9A0000}"/>
    <cellStyle name="Shade 4 2 4 2 8" xfId="34658" xr:uid="{00000000-0005-0000-0000-0000209A0000}"/>
    <cellStyle name="Shade 4 2 4 2 9" xfId="38549" xr:uid="{00000000-0005-0000-0000-0000219A0000}"/>
    <cellStyle name="Shade 4 2 4 3" xfId="4727" xr:uid="{00000000-0005-0000-0000-0000229A0000}"/>
    <cellStyle name="Shade 4 2 4 3 10" xfId="41711" xr:uid="{00000000-0005-0000-0000-0000239A0000}"/>
    <cellStyle name="Shade 4 2 4 3 2" xfId="10255" xr:uid="{00000000-0005-0000-0000-0000249A0000}"/>
    <cellStyle name="Shade 4 2 4 3 3" xfId="14162" xr:uid="{00000000-0005-0000-0000-0000259A0000}"/>
    <cellStyle name="Shade 4 2 4 3 4" xfId="18254" xr:uid="{00000000-0005-0000-0000-0000269A0000}"/>
    <cellStyle name="Shade 4 2 4 3 5" xfId="22184" xr:uid="{00000000-0005-0000-0000-0000279A0000}"/>
    <cellStyle name="Shade 4 2 4 3 6" xfId="26210" xr:uid="{00000000-0005-0000-0000-0000289A0000}"/>
    <cellStyle name="Shade 4 2 4 3 7" xfId="30199" xr:uid="{00000000-0005-0000-0000-0000299A0000}"/>
    <cellStyle name="Shade 4 2 4 3 8" xfId="34030" xr:uid="{00000000-0005-0000-0000-00002A9A0000}"/>
    <cellStyle name="Shade 4 2 4 3 9" xfId="37921" xr:uid="{00000000-0005-0000-0000-00002B9A0000}"/>
    <cellStyle name="Shade 4 2 4 4" xfId="6436" xr:uid="{00000000-0005-0000-0000-00002C9A0000}"/>
    <cellStyle name="Shade 4 2 4 4 10" xfId="43414" xr:uid="{00000000-0005-0000-0000-00002D9A0000}"/>
    <cellStyle name="Shade 4 2 4 4 2" xfId="11965" xr:uid="{00000000-0005-0000-0000-00002E9A0000}"/>
    <cellStyle name="Shade 4 2 4 4 3" xfId="15869" xr:uid="{00000000-0005-0000-0000-00002F9A0000}"/>
    <cellStyle name="Shade 4 2 4 4 4" xfId="19963" xr:uid="{00000000-0005-0000-0000-0000309A0000}"/>
    <cellStyle name="Shade 4 2 4 4 5" xfId="23890" xr:uid="{00000000-0005-0000-0000-0000319A0000}"/>
    <cellStyle name="Shade 4 2 4 4 6" xfId="27917" xr:uid="{00000000-0005-0000-0000-0000329A0000}"/>
    <cellStyle name="Shade 4 2 4 4 7" xfId="31902" xr:uid="{00000000-0005-0000-0000-0000339A0000}"/>
    <cellStyle name="Shade 4 2 4 4 8" xfId="35735" xr:uid="{00000000-0005-0000-0000-0000349A0000}"/>
    <cellStyle name="Shade 4 2 4 4 9" xfId="39624" xr:uid="{00000000-0005-0000-0000-0000359A0000}"/>
    <cellStyle name="Shade 4 2 4 5" xfId="8589" xr:uid="{00000000-0005-0000-0000-0000369A0000}"/>
    <cellStyle name="Shade 4 2 4 6" xfId="12505" xr:uid="{00000000-0005-0000-0000-0000379A0000}"/>
    <cellStyle name="Shade 4 2 4 7" xfId="16598" xr:uid="{00000000-0005-0000-0000-0000389A0000}"/>
    <cellStyle name="Shade 4 2 4 8" xfId="20541" xr:uid="{00000000-0005-0000-0000-0000399A0000}"/>
    <cellStyle name="Shade 4 2 4 9" xfId="24559" xr:uid="{00000000-0005-0000-0000-00003A9A0000}"/>
    <cellStyle name="Shade 4 2 5" xfId="3999" xr:uid="{00000000-0005-0000-0000-00003B9A0000}"/>
    <cellStyle name="Shade 4 2 5 10" xfId="40983" xr:uid="{00000000-0005-0000-0000-00003C9A0000}"/>
    <cellStyle name="Shade 4 2 5 2" xfId="9527" xr:uid="{00000000-0005-0000-0000-00003D9A0000}"/>
    <cellStyle name="Shade 4 2 5 3" xfId="13434" xr:uid="{00000000-0005-0000-0000-00003E9A0000}"/>
    <cellStyle name="Shade 4 2 5 4" xfId="17526" xr:uid="{00000000-0005-0000-0000-00003F9A0000}"/>
    <cellStyle name="Shade 4 2 5 5" xfId="21456" xr:uid="{00000000-0005-0000-0000-0000409A0000}"/>
    <cellStyle name="Shade 4 2 5 6" xfId="25482" xr:uid="{00000000-0005-0000-0000-0000419A0000}"/>
    <cellStyle name="Shade 4 2 5 7" xfId="29471" xr:uid="{00000000-0005-0000-0000-0000429A0000}"/>
    <cellStyle name="Shade 4 2 5 8" xfId="33302" xr:uid="{00000000-0005-0000-0000-0000439A0000}"/>
    <cellStyle name="Shade 4 2 5 9" xfId="37193" xr:uid="{00000000-0005-0000-0000-0000449A0000}"/>
    <cellStyle name="Shade 4 2 6" xfId="3504" xr:uid="{00000000-0005-0000-0000-0000459A0000}"/>
    <cellStyle name="Shade 4 2 6 10" xfId="40533" xr:uid="{00000000-0005-0000-0000-0000469A0000}"/>
    <cellStyle name="Shade 4 2 6 2" xfId="9039" xr:uid="{00000000-0005-0000-0000-0000479A0000}"/>
    <cellStyle name="Shade 4 2 6 3" xfId="12955" xr:uid="{00000000-0005-0000-0000-0000489A0000}"/>
    <cellStyle name="Shade 4 2 6 4" xfId="17048" xr:uid="{00000000-0005-0000-0000-0000499A0000}"/>
    <cellStyle name="Shade 4 2 6 5" xfId="20991" xr:uid="{00000000-0005-0000-0000-00004A9A0000}"/>
    <cellStyle name="Shade 4 2 6 6" xfId="25009" xr:uid="{00000000-0005-0000-0000-00004B9A0000}"/>
    <cellStyle name="Shade 4 2 6 7" xfId="29013" xr:uid="{00000000-0005-0000-0000-00004C9A0000}"/>
    <cellStyle name="Shade 4 2 6 8" xfId="32836" xr:uid="{00000000-0005-0000-0000-00004D9A0000}"/>
    <cellStyle name="Shade 4 2 6 9" xfId="36743" xr:uid="{00000000-0005-0000-0000-00004E9A0000}"/>
    <cellStyle name="Shade 4 2 7" xfId="5982" xr:uid="{00000000-0005-0000-0000-00004F9A0000}"/>
    <cellStyle name="Shade 4 2 7 10" xfId="42964" xr:uid="{00000000-0005-0000-0000-0000509A0000}"/>
    <cellStyle name="Shade 4 2 7 2" xfId="11510" xr:uid="{00000000-0005-0000-0000-0000519A0000}"/>
    <cellStyle name="Shade 4 2 7 3" xfId="15415" xr:uid="{00000000-0005-0000-0000-0000529A0000}"/>
    <cellStyle name="Shade 4 2 7 4" xfId="19509" xr:uid="{00000000-0005-0000-0000-0000539A0000}"/>
    <cellStyle name="Shade 4 2 7 5" xfId="23437" xr:uid="{00000000-0005-0000-0000-0000549A0000}"/>
    <cellStyle name="Shade 4 2 7 6" xfId="27463" xr:uid="{00000000-0005-0000-0000-0000559A0000}"/>
    <cellStyle name="Shade 4 2 7 7" xfId="31452" xr:uid="{00000000-0005-0000-0000-0000569A0000}"/>
    <cellStyle name="Shade 4 2 7 8" xfId="35283" xr:uid="{00000000-0005-0000-0000-0000579A0000}"/>
    <cellStyle name="Shade 4 2 7 9" xfId="39174" xr:uid="{00000000-0005-0000-0000-0000589A0000}"/>
    <cellStyle name="Shade 4 2 8" xfId="7464" xr:uid="{00000000-0005-0000-0000-0000599A0000}"/>
    <cellStyle name="Shade 4 2 9" xfId="7060" xr:uid="{00000000-0005-0000-0000-00005A9A0000}"/>
    <cellStyle name="Shade 4 3" xfId="818" xr:uid="{00000000-0005-0000-0000-00005B9A0000}"/>
    <cellStyle name="Shade 4 3 10" xfId="8160" xr:uid="{00000000-0005-0000-0000-00005C9A0000}"/>
    <cellStyle name="Shade 4 3 11" xfId="7408" xr:uid="{00000000-0005-0000-0000-00005D9A0000}"/>
    <cellStyle name="Shade 4 3 12" xfId="7160" xr:uid="{00000000-0005-0000-0000-00005E9A0000}"/>
    <cellStyle name="Shade 4 3 13" xfId="24128" xr:uid="{00000000-0005-0000-0000-00005F9A0000}"/>
    <cellStyle name="Shade 4 3 2" xfId="819" xr:uid="{00000000-0005-0000-0000-0000609A0000}"/>
    <cellStyle name="Shade 4 3 2 10" xfId="7370" xr:uid="{00000000-0005-0000-0000-0000619A0000}"/>
    <cellStyle name="Shade 4 3 2 11" xfId="17098" xr:uid="{00000000-0005-0000-0000-0000629A0000}"/>
    <cellStyle name="Shade 4 3 2 12" xfId="20009" xr:uid="{00000000-0005-0000-0000-0000639A0000}"/>
    <cellStyle name="Shade 4 3 2 2" xfId="3058" xr:uid="{00000000-0005-0000-0000-0000649A0000}"/>
    <cellStyle name="Shade 4 3 2 2 10" xfId="28567" xr:uid="{00000000-0005-0000-0000-0000659A0000}"/>
    <cellStyle name="Shade 4 3 2 2 11" xfId="32390" xr:uid="{00000000-0005-0000-0000-0000669A0000}"/>
    <cellStyle name="Shade 4 3 2 2 12" xfId="36297" xr:uid="{00000000-0005-0000-0000-0000679A0000}"/>
    <cellStyle name="Shade 4 3 2 2 13" xfId="40087" xr:uid="{00000000-0005-0000-0000-0000689A0000}"/>
    <cellStyle name="Shade 4 3 2 2 2" xfId="5359" xr:uid="{00000000-0005-0000-0000-0000699A0000}"/>
    <cellStyle name="Shade 4 3 2 2 2 10" xfId="42343" xr:uid="{00000000-0005-0000-0000-00006A9A0000}"/>
    <cellStyle name="Shade 4 3 2 2 2 2" xfId="10887" xr:uid="{00000000-0005-0000-0000-00006B9A0000}"/>
    <cellStyle name="Shade 4 3 2 2 2 3" xfId="14794" xr:uid="{00000000-0005-0000-0000-00006C9A0000}"/>
    <cellStyle name="Shade 4 3 2 2 2 4" xfId="18886" xr:uid="{00000000-0005-0000-0000-00006D9A0000}"/>
    <cellStyle name="Shade 4 3 2 2 2 5" xfId="22816" xr:uid="{00000000-0005-0000-0000-00006E9A0000}"/>
    <cellStyle name="Shade 4 3 2 2 2 6" xfId="26842" xr:uid="{00000000-0005-0000-0000-00006F9A0000}"/>
    <cellStyle name="Shade 4 3 2 2 2 7" xfId="30831" xr:uid="{00000000-0005-0000-0000-0000709A0000}"/>
    <cellStyle name="Shade 4 3 2 2 2 8" xfId="34662" xr:uid="{00000000-0005-0000-0000-0000719A0000}"/>
    <cellStyle name="Shade 4 3 2 2 2 9" xfId="38553" xr:uid="{00000000-0005-0000-0000-0000729A0000}"/>
    <cellStyle name="Shade 4 3 2 2 3" xfId="4731" xr:uid="{00000000-0005-0000-0000-0000739A0000}"/>
    <cellStyle name="Shade 4 3 2 2 3 10" xfId="41715" xr:uid="{00000000-0005-0000-0000-0000749A0000}"/>
    <cellStyle name="Shade 4 3 2 2 3 2" xfId="10259" xr:uid="{00000000-0005-0000-0000-0000759A0000}"/>
    <cellStyle name="Shade 4 3 2 2 3 3" xfId="14166" xr:uid="{00000000-0005-0000-0000-0000769A0000}"/>
    <cellStyle name="Shade 4 3 2 2 3 4" xfId="18258" xr:uid="{00000000-0005-0000-0000-0000779A0000}"/>
    <cellStyle name="Shade 4 3 2 2 3 5" xfId="22188" xr:uid="{00000000-0005-0000-0000-0000789A0000}"/>
    <cellStyle name="Shade 4 3 2 2 3 6" xfId="26214" xr:uid="{00000000-0005-0000-0000-0000799A0000}"/>
    <cellStyle name="Shade 4 3 2 2 3 7" xfId="30203" xr:uid="{00000000-0005-0000-0000-00007A9A0000}"/>
    <cellStyle name="Shade 4 3 2 2 3 8" xfId="34034" xr:uid="{00000000-0005-0000-0000-00007B9A0000}"/>
    <cellStyle name="Shade 4 3 2 2 3 9" xfId="37925" xr:uid="{00000000-0005-0000-0000-00007C9A0000}"/>
    <cellStyle name="Shade 4 3 2 2 4" xfId="6440" xr:uid="{00000000-0005-0000-0000-00007D9A0000}"/>
    <cellStyle name="Shade 4 3 2 2 4 10" xfId="43418" xr:uid="{00000000-0005-0000-0000-00007E9A0000}"/>
    <cellStyle name="Shade 4 3 2 2 4 2" xfId="11969" xr:uid="{00000000-0005-0000-0000-00007F9A0000}"/>
    <cellStyle name="Shade 4 3 2 2 4 3" xfId="15873" xr:uid="{00000000-0005-0000-0000-0000809A0000}"/>
    <cellStyle name="Shade 4 3 2 2 4 4" xfId="19967" xr:uid="{00000000-0005-0000-0000-0000819A0000}"/>
    <cellStyle name="Shade 4 3 2 2 4 5" xfId="23894" xr:uid="{00000000-0005-0000-0000-0000829A0000}"/>
    <cellStyle name="Shade 4 3 2 2 4 6" xfId="27921" xr:uid="{00000000-0005-0000-0000-0000839A0000}"/>
    <cellStyle name="Shade 4 3 2 2 4 7" xfId="31906" xr:uid="{00000000-0005-0000-0000-0000849A0000}"/>
    <cellStyle name="Shade 4 3 2 2 4 8" xfId="35739" xr:uid="{00000000-0005-0000-0000-0000859A0000}"/>
    <cellStyle name="Shade 4 3 2 2 4 9" xfId="39628" xr:uid="{00000000-0005-0000-0000-0000869A0000}"/>
    <cellStyle name="Shade 4 3 2 2 5" xfId="8593" xr:uid="{00000000-0005-0000-0000-0000879A0000}"/>
    <cellStyle name="Shade 4 3 2 2 6" xfId="12509" xr:uid="{00000000-0005-0000-0000-0000889A0000}"/>
    <cellStyle name="Shade 4 3 2 2 7" xfId="16602" xr:uid="{00000000-0005-0000-0000-0000899A0000}"/>
    <cellStyle name="Shade 4 3 2 2 8" xfId="20545" xr:uid="{00000000-0005-0000-0000-00008A9A0000}"/>
    <cellStyle name="Shade 4 3 2 2 9" xfId="24563" xr:uid="{00000000-0005-0000-0000-00008B9A0000}"/>
    <cellStyle name="Shade 4 3 2 3" xfId="4003" xr:uid="{00000000-0005-0000-0000-00008C9A0000}"/>
    <cellStyle name="Shade 4 3 2 3 10" xfId="40987" xr:uid="{00000000-0005-0000-0000-00008D9A0000}"/>
    <cellStyle name="Shade 4 3 2 3 2" xfId="9531" xr:uid="{00000000-0005-0000-0000-00008E9A0000}"/>
    <cellStyle name="Shade 4 3 2 3 3" xfId="13438" xr:uid="{00000000-0005-0000-0000-00008F9A0000}"/>
    <cellStyle name="Shade 4 3 2 3 4" xfId="17530" xr:uid="{00000000-0005-0000-0000-0000909A0000}"/>
    <cellStyle name="Shade 4 3 2 3 5" xfId="21460" xr:uid="{00000000-0005-0000-0000-0000919A0000}"/>
    <cellStyle name="Shade 4 3 2 3 6" xfId="25486" xr:uid="{00000000-0005-0000-0000-0000929A0000}"/>
    <cellStyle name="Shade 4 3 2 3 7" xfId="29475" xr:uid="{00000000-0005-0000-0000-0000939A0000}"/>
    <cellStyle name="Shade 4 3 2 3 8" xfId="33306" xr:uid="{00000000-0005-0000-0000-0000949A0000}"/>
    <cellStyle name="Shade 4 3 2 3 9" xfId="37197" xr:uid="{00000000-0005-0000-0000-0000959A0000}"/>
    <cellStyle name="Shade 4 3 2 4" xfId="3508" xr:uid="{00000000-0005-0000-0000-0000969A0000}"/>
    <cellStyle name="Shade 4 3 2 4 10" xfId="40537" xr:uid="{00000000-0005-0000-0000-0000979A0000}"/>
    <cellStyle name="Shade 4 3 2 4 2" xfId="9043" xr:uid="{00000000-0005-0000-0000-0000989A0000}"/>
    <cellStyle name="Shade 4 3 2 4 3" xfId="12959" xr:uid="{00000000-0005-0000-0000-0000999A0000}"/>
    <cellStyle name="Shade 4 3 2 4 4" xfId="17052" xr:uid="{00000000-0005-0000-0000-00009A9A0000}"/>
    <cellStyle name="Shade 4 3 2 4 5" xfId="20995" xr:uid="{00000000-0005-0000-0000-00009B9A0000}"/>
    <cellStyle name="Shade 4 3 2 4 6" xfId="25013" xr:uid="{00000000-0005-0000-0000-00009C9A0000}"/>
    <cellStyle name="Shade 4 3 2 4 7" xfId="29017" xr:uid="{00000000-0005-0000-0000-00009D9A0000}"/>
    <cellStyle name="Shade 4 3 2 4 8" xfId="32840" xr:uid="{00000000-0005-0000-0000-00009E9A0000}"/>
    <cellStyle name="Shade 4 3 2 4 9" xfId="36747" xr:uid="{00000000-0005-0000-0000-00009F9A0000}"/>
    <cellStyle name="Shade 4 3 2 5" xfId="5986" xr:uid="{00000000-0005-0000-0000-0000A09A0000}"/>
    <cellStyle name="Shade 4 3 2 5 10" xfId="42968" xr:uid="{00000000-0005-0000-0000-0000A19A0000}"/>
    <cellStyle name="Shade 4 3 2 5 2" xfId="11514" xr:uid="{00000000-0005-0000-0000-0000A29A0000}"/>
    <cellStyle name="Shade 4 3 2 5 3" xfId="15419" xr:uid="{00000000-0005-0000-0000-0000A39A0000}"/>
    <cellStyle name="Shade 4 3 2 5 4" xfId="19513" xr:uid="{00000000-0005-0000-0000-0000A49A0000}"/>
    <cellStyle name="Shade 4 3 2 5 5" xfId="23441" xr:uid="{00000000-0005-0000-0000-0000A59A0000}"/>
    <cellStyle name="Shade 4 3 2 5 6" xfId="27467" xr:uid="{00000000-0005-0000-0000-0000A69A0000}"/>
    <cellStyle name="Shade 4 3 2 5 7" xfId="31456" xr:uid="{00000000-0005-0000-0000-0000A79A0000}"/>
    <cellStyle name="Shade 4 3 2 5 8" xfId="35287" xr:uid="{00000000-0005-0000-0000-0000A89A0000}"/>
    <cellStyle name="Shade 4 3 2 5 9" xfId="39178" xr:uid="{00000000-0005-0000-0000-0000A99A0000}"/>
    <cellStyle name="Shade 4 3 2 6" xfId="7460" xr:uid="{00000000-0005-0000-0000-0000AA9A0000}"/>
    <cellStyle name="Shade 4 3 2 7" xfId="7064" xr:uid="{00000000-0005-0000-0000-0000AB9A0000}"/>
    <cellStyle name="Shade 4 3 2 8" xfId="7656" xr:uid="{00000000-0005-0000-0000-0000AC9A0000}"/>
    <cellStyle name="Shade 4 3 2 9" xfId="6885" xr:uid="{00000000-0005-0000-0000-0000AD9A0000}"/>
    <cellStyle name="Shade 4 3 3" xfId="3057" xr:uid="{00000000-0005-0000-0000-0000AE9A0000}"/>
    <cellStyle name="Shade 4 3 3 10" xfId="28566" xr:uid="{00000000-0005-0000-0000-0000AF9A0000}"/>
    <cellStyle name="Shade 4 3 3 11" xfId="32389" xr:uid="{00000000-0005-0000-0000-0000B09A0000}"/>
    <cellStyle name="Shade 4 3 3 12" xfId="36296" xr:uid="{00000000-0005-0000-0000-0000B19A0000}"/>
    <cellStyle name="Shade 4 3 3 13" xfId="40086" xr:uid="{00000000-0005-0000-0000-0000B29A0000}"/>
    <cellStyle name="Shade 4 3 3 2" xfId="5358" xr:uid="{00000000-0005-0000-0000-0000B39A0000}"/>
    <cellStyle name="Shade 4 3 3 2 10" xfId="42342" xr:uid="{00000000-0005-0000-0000-0000B49A0000}"/>
    <cellStyle name="Shade 4 3 3 2 2" xfId="10886" xr:uid="{00000000-0005-0000-0000-0000B59A0000}"/>
    <cellStyle name="Shade 4 3 3 2 3" xfId="14793" xr:uid="{00000000-0005-0000-0000-0000B69A0000}"/>
    <cellStyle name="Shade 4 3 3 2 4" xfId="18885" xr:uid="{00000000-0005-0000-0000-0000B79A0000}"/>
    <cellStyle name="Shade 4 3 3 2 5" xfId="22815" xr:uid="{00000000-0005-0000-0000-0000B89A0000}"/>
    <cellStyle name="Shade 4 3 3 2 6" xfId="26841" xr:uid="{00000000-0005-0000-0000-0000B99A0000}"/>
    <cellStyle name="Shade 4 3 3 2 7" xfId="30830" xr:uid="{00000000-0005-0000-0000-0000BA9A0000}"/>
    <cellStyle name="Shade 4 3 3 2 8" xfId="34661" xr:uid="{00000000-0005-0000-0000-0000BB9A0000}"/>
    <cellStyle name="Shade 4 3 3 2 9" xfId="38552" xr:uid="{00000000-0005-0000-0000-0000BC9A0000}"/>
    <cellStyle name="Shade 4 3 3 3" xfId="4730" xr:uid="{00000000-0005-0000-0000-0000BD9A0000}"/>
    <cellStyle name="Shade 4 3 3 3 10" xfId="41714" xr:uid="{00000000-0005-0000-0000-0000BE9A0000}"/>
    <cellStyle name="Shade 4 3 3 3 2" xfId="10258" xr:uid="{00000000-0005-0000-0000-0000BF9A0000}"/>
    <cellStyle name="Shade 4 3 3 3 3" xfId="14165" xr:uid="{00000000-0005-0000-0000-0000C09A0000}"/>
    <cellStyle name="Shade 4 3 3 3 4" xfId="18257" xr:uid="{00000000-0005-0000-0000-0000C19A0000}"/>
    <cellStyle name="Shade 4 3 3 3 5" xfId="22187" xr:uid="{00000000-0005-0000-0000-0000C29A0000}"/>
    <cellStyle name="Shade 4 3 3 3 6" xfId="26213" xr:uid="{00000000-0005-0000-0000-0000C39A0000}"/>
    <cellStyle name="Shade 4 3 3 3 7" xfId="30202" xr:uid="{00000000-0005-0000-0000-0000C49A0000}"/>
    <cellStyle name="Shade 4 3 3 3 8" xfId="34033" xr:uid="{00000000-0005-0000-0000-0000C59A0000}"/>
    <cellStyle name="Shade 4 3 3 3 9" xfId="37924" xr:uid="{00000000-0005-0000-0000-0000C69A0000}"/>
    <cellStyle name="Shade 4 3 3 4" xfId="6439" xr:uid="{00000000-0005-0000-0000-0000C79A0000}"/>
    <cellStyle name="Shade 4 3 3 4 10" xfId="43417" xr:uid="{00000000-0005-0000-0000-0000C89A0000}"/>
    <cellStyle name="Shade 4 3 3 4 2" xfId="11968" xr:uid="{00000000-0005-0000-0000-0000C99A0000}"/>
    <cellStyle name="Shade 4 3 3 4 3" xfId="15872" xr:uid="{00000000-0005-0000-0000-0000CA9A0000}"/>
    <cellStyle name="Shade 4 3 3 4 4" xfId="19966" xr:uid="{00000000-0005-0000-0000-0000CB9A0000}"/>
    <cellStyle name="Shade 4 3 3 4 5" xfId="23893" xr:uid="{00000000-0005-0000-0000-0000CC9A0000}"/>
    <cellStyle name="Shade 4 3 3 4 6" xfId="27920" xr:uid="{00000000-0005-0000-0000-0000CD9A0000}"/>
    <cellStyle name="Shade 4 3 3 4 7" xfId="31905" xr:uid="{00000000-0005-0000-0000-0000CE9A0000}"/>
    <cellStyle name="Shade 4 3 3 4 8" xfId="35738" xr:uid="{00000000-0005-0000-0000-0000CF9A0000}"/>
    <cellStyle name="Shade 4 3 3 4 9" xfId="39627" xr:uid="{00000000-0005-0000-0000-0000D09A0000}"/>
    <cellStyle name="Shade 4 3 3 5" xfId="8592" xr:uid="{00000000-0005-0000-0000-0000D19A0000}"/>
    <cellStyle name="Shade 4 3 3 6" xfId="12508" xr:uid="{00000000-0005-0000-0000-0000D29A0000}"/>
    <cellStyle name="Shade 4 3 3 7" xfId="16601" xr:uid="{00000000-0005-0000-0000-0000D39A0000}"/>
    <cellStyle name="Shade 4 3 3 8" xfId="20544" xr:uid="{00000000-0005-0000-0000-0000D49A0000}"/>
    <cellStyle name="Shade 4 3 3 9" xfId="24562" xr:uid="{00000000-0005-0000-0000-0000D59A0000}"/>
    <cellStyle name="Shade 4 3 4" xfId="4002" xr:uid="{00000000-0005-0000-0000-0000D69A0000}"/>
    <cellStyle name="Shade 4 3 4 10" xfId="40986" xr:uid="{00000000-0005-0000-0000-0000D79A0000}"/>
    <cellStyle name="Shade 4 3 4 2" xfId="9530" xr:uid="{00000000-0005-0000-0000-0000D89A0000}"/>
    <cellStyle name="Shade 4 3 4 3" xfId="13437" xr:uid="{00000000-0005-0000-0000-0000D99A0000}"/>
    <cellStyle name="Shade 4 3 4 4" xfId="17529" xr:uid="{00000000-0005-0000-0000-0000DA9A0000}"/>
    <cellStyle name="Shade 4 3 4 5" xfId="21459" xr:uid="{00000000-0005-0000-0000-0000DB9A0000}"/>
    <cellStyle name="Shade 4 3 4 6" xfId="25485" xr:uid="{00000000-0005-0000-0000-0000DC9A0000}"/>
    <cellStyle name="Shade 4 3 4 7" xfId="29474" xr:uid="{00000000-0005-0000-0000-0000DD9A0000}"/>
    <cellStyle name="Shade 4 3 4 8" xfId="33305" xr:uid="{00000000-0005-0000-0000-0000DE9A0000}"/>
    <cellStyle name="Shade 4 3 4 9" xfId="37196" xr:uid="{00000000-0005-0000-0000-0000DF9A0000}"/>
    <cellStyle name="Shade 4 3 5" xfId="3507" xr:uid="{00000000-0005-0000-0000-0000E09A0000}"/>
    <cellStyle name="Shade 4 3 5 10" xfId="40536" xr:uid="{00000000-0005-0000-0000-0000E19A0000}"/>
    <cellStyle name="Shade 4 3 5 2" xfId="9042" xr:uid="{00000000-0005-0000-0000-0000E29A0000}"/>
    <cellStyle name="Shade 4 3 5 3" xfId="12958" xr:uid="{00000000-0005-0000-0000-0000E39A0000}"/>
    <cellStyle name="Shade 4 3 5 4" xfId="17051" xr:uid="{00000000-0005-0000-0000-0000E49A0000}"/>
    <cellStyle name="Shade 4 3 5 5" xfId="20994" xr:uid="{00000000-0005-0000-0000-0000E59A0000}"/>
    <cellStyle name="Shade 4 3 5 6" xfId="25012" xr:uid="{00000000-0005-0000-0000-0000E69A0000}"/>
    <cellStyle name="Shade 4 3 5 7" xfId="29016" xr:uid="{00000000-0005-0000-0000-0000E79A0000}"/>
    <cellStyle name="Shade 4 3 5 8" xfId="32839" xr:uid="{00000000-0005-0000-0000-0000E89A0000}"/>
    <cellStyle name="Shade 4 3 5 9" xfId="36746" xr:uid="{00000000-0005-0000-0000-0000E99A0000}"/>
    <cellStyle name="Shade 4 3 6" xfId="5985" xr:uid="{00000000-0005-0000-0000-0000EA9A0000}"/>
    <cellStyle name="Shade 4 3 6 10" xfId="42967" xr:uid="{00000000-0005-0000-0000-0000EB9A0000}"/>
    <cellStyle name="Shade 4 3 6 2" xfId="11513" xr:uid="{00000000-0005-0000-0000-0000EC9A0000}"/>
    <cellStyle name="Shade 4 3 6 3" xfId="15418" xr:uid="{00000000-0005-0000-0000-0000ED9A0000}"/>
    <cellStyle name="Shade 4 3 6 4" xfId="19512" xr:uid="{00000000-0005-0000-0000-0000EE9A0000}"/>
    <cellStyle name="Shade 4 3 6 5" xfId="23440" xr:uid="{00000000-0005-0000-0000-0000EF9A0000}"/>
    <cellStyle name="Shade 4 3 6 6" xfId="27466" xr:uid="{00000000-0005-0000-0000-0000F09A0000}"/>
    <cellStyle name="Shade 4 3 6 7" xfId="31455" xr:uid="{00000000-0005-0000-0000-0000F19A0000}"/>
    <cellStyle name="Shade 4 3 6 8" xfId="35286" xr:uid="{00000000-0005-0000-0000-0000F29A0000}"/>
    <cellStyle name="Shade 4 3 6 9" xfId="39177" xr:uid="{00000000-0005-0000-0000-0000F39A0000}"/>
    <cellStyle name="Shade 4 3 7" xfId="7461" xr:uid="{00000000-0005-0000-0000-0000F49A0000}"/>
    <cellStyle name="Shade 4 3 8" xfId="7063" xr:uid="{00000000-0005-0000-0000-0000F59A0000}"/>
    <cellStyle name="Shade 4 3 9" xfId="7657" xr:uid="{00000000-0005-0000-0000-0000F69A0000}"/>
    <cellStyle name="Shade 4 4" xfId="820" xr:uid="{00000000-0005-0000-0000-0000F79A0000}"/>
    <cellStyle name="Shade 4 4 10" xfId="6886" xr:uid="{00000000-0005-0000-0000-0000F89A0000}"/>
    <cellStyle name="Shade 4 4 11" xfId="7407" xr:uid="{00000000-0005-0000-0000-0000F99A0000}"/>
    <cellStyle name="Shade 4 4 12" xfId="7161" xr:uid="{00000000-0005-0000-0000-0000FA9A0000}"/>
    <cellStyle name="Shade 4 4 13" xfId="20008" xr:uid="{00000000-0005-0000-0000-0000FB9A0000}"/>
    <cellStyle name="Shade 4 4 2" xfId="821" xr:uid="{00000000-0005-0000-0000-0000FC9A0000}"/>
    <cellStyle name="Shade 4 4 2 10" xfId="7369" xr:uid="{00000000-0005-0000-0000-0000FD9A0000}"/>
    <cellStyle name="Shade 4 4 2 11" xfId="17099" xr:uid="{00000000-0005-0000-0000-0000FE9A0000}"/>
    <cellStyle name="Shade 4 4 2 12" xfId="20007" xr:uid="{00000000-0005-0000-0000-0000FF9A0000}"/>
    <cellStyle name="Shade 4 4 2 2" xfId="3060" xr:uid="{00000000-0005-0000-0000-0000009B0000}"/>
    <cellStyle name="Shade 4 4 2 2 10" xfId="28569" xr:uid="{00000000-0005-0000-0000-0000019B0000}"/>
    <cellStyle name="Shade 4 4 2 2 11" xfId="32392" xr:uid="{00000000-0005-0000-0000-0000029B0000}"/>
    <cellStyle name="Shade 4 4 2 2 12" xfId="36299" xr:uid="{00000000-0005-0000-0000-0000039B0000}"/>
    <cellStyle name="Shade 4 4 2 2 13" xfId="40089" xr:uid="{00000000-0005-0000-0000-0000049B0000}"/>
    <cellStyle name="Shade 4 4 2 2 2" xfId="5361" xr:uid="{00000000-0005-0000-0000-0000059B0000}"/>
    <cellStyle name="Shade 4 4 2 2 2 10" xfId="42345" xr:uid="{00000000-0005-0000-0000-0000069B0000}"/>
    <cellStyle name="Shade 4 4 2 2 2 2" xfId="10889" xr:uid="{00000000-0005-0000-0000-0000079B0000}"/>
    <cellStyle name="Shade 4 4 2 2 2 3" xfId="14796" xr:uid="{00000000-0005-0000-0000-0000089B0000}"/>
    <cellStyle name="Shade 4 4 2 2 2 4" xfId="18888" xr:uid="{00000000-0005-0000-0000-0000099B0000}"/>
    <cellStyle name="Shade 4 4 2 2 2 5" xfId="22818" xr:uid="{00000000-0005-0000-0000-00000A9B0000}"/>
    <cellStyle name="Shade 4 4 2 2 2 6" xfId="26844" xr:uid="{00000000-0005-0000-0000-00000B9B0000}"/>
    <cellStyle name="Shade 4 4 2 2 2 7" xfId="30833" xr:uid="{00000000-0005-0000-0000-00000C9B0000}"/>
    <cellStyle name="Shade 4 4 2 2 2 8" xfId="34664" xr:uid="{00000000-0005-0000-0000-00000D9B0000}"/>
    <cellStyle name="Shade 4 4 2 2 2 9" xfId="38555" xr:uid="{00000000-0005-0000-0000-00000E9B0000}"/>
    <cellStyle name="Shade 4 4 2 2 3" xfId="4733" xr:uid="{00000000-0005-0000-0000-00000F9B0000}"/>
    <cellStyle name="Shade 4 4 2 2 3 10" xfId="41717" xr:uid="{00000000-0005-0000-0000-0000109B0000}"/>
    <cellStyle name="Shade 4 4 2 2 3 2" xfId="10261" xr:uid="{00000000-0005-0000-0000-0000119B0000}"/>
    <cellStyle name="Shade 4 4 2 2 3 3" xfId="14168" xr:uid="{00000000-0005-0000-0000-0000129B0000}"/>
    <cellStyle name="Shade 4 4 2 2 3 4" xfId="18260" xr:uid="{00000000-0005-0000-0000-0000139B0000}"/>
    <cellStyle name="Shade 4 4 2 2 3 5" xfId="22190" xr:uid="{00000000-0005-0000-0000-0000149B0000}"/>
    <cellStyle name="Shade 4 4 2 2 3 6" xfId="26216" xr:uid="{00000000-0005-0000-0000-0000159B0000}"/>
    <cellStyle name="Shade 4 4 2 2 3 7" xfId="30205" xr:uid="{00000000-0005-0000-0000-0000169B0000}"/>
    <cellStyle name="Shade 4 4 2 2 3 8" xfId="34036" xr:uid="{00000000-0005-0000-0000-0000179B0000}"/>
    <cellStyle name="Shade 4 4 2 2 3 9" xfId="37927" xr:uid="{00000000-0005-0000-0000-0000189B0000}"/>
    <cellStyle name="Shade 4 4 2 2 4" xfId="6442" xr:uid="{00000000-0005-0000-0000-0000199B0000}"/>
    <cellStyle name="Shade 4 4 2 2 4 10" xfId="43420" xr:uid="{00000000-0005-0000-0000-00001A9B0000}"/>
    <cellStyle name="Shade 4 4 2 2 4 2" xfId="11971" xr:uid="{00000000-0005-0000-0000-00001B9B0000}"/>
    <cellStyle name="Shade 4 4 2 2 4 3" xfId="15875" xr:uid="{00000000-0005-0000-0000-00001C9B0000}"/>
    <cellStyle name="Shade 4 4 2 2 4 4" xfId="19969" xr:uid="{00000000-0005-0000-0000-00001D9B0000}"/>
    <cellStyle name="Shade 4 4 2 2 4 5" xfId="23896" xr:uid="{00000000-0005-0000-0000-00001E9B0000}"/>
    <cellStyle name="Shade 4 4 2 2 4 6" xfId="27923" xr:uid="{00000000-0005-0000-0000-00001F9B0000}"/>
    <cellStyle name="Shade 4 4 2 2 4 7" xfId="31908" xr:uid="{00000000-0005-0000-0000-0000209B0000}"/>
    <cellStyle name="Shade 4 4 2 2 4 8" xfId="35741" xr:uid="{00000000-0005-0000-0000-0000219B0000}"/>
    <cellStyle name="Shade 4 4 2 2 4 9" xfId="39630" xr:uid="{00000000-0005-0000-0000-0000229B0000}"/>
    <cellStyle name="Shade 4 4 2 2 5" xfId="8595" xr:uid="{00000000-0005-0000-0000-0000239B0000}"/>
    <cellStyle name="Shade 4 4 2 2 6" xfId="12511" xr:uid="{00000000-0005-0000-0000-0000249B0000}"/>
    <cellStyle name="Shade 4 4 2 2 7" xfId="16604" xr:uid="{00000000-0005-0000-0000-0000259B0000}"/>
    <cellStyle name="Shade 4 4 2 2 8" xfId="20547" xr:uid="{00000000-0005-0000-0000-0000269B0000}"/>
    <cellStyle name="Shade 4 4 2 2 9" xfId="24565" xr:uid="{00000000-0005-0000-0000-0000279B0000}"/>
    <cellStyle name="Shade 4 4 2 3" xfId="4005" xr:uid="{00000000-0005-0000-0000-0000289B0000}"/>
    <cellStyle name="Shade 4 4 2 3 10" xfId="40989" xr:uid="{00000000-0005-0000-0000-0000299B0000}"/>
    <cellStyle name="Shade 4 4 2 3 2" xfId="9533" xr:uid="{00000000-0005-0000-0000-00002A9B0000}"/>
    <cellStyle name="Shade 4 4 2 3 3" xfId="13440" xr:uid="{00000000-0005-0000-0000-00002B9B0000}"/>
    <cellStyle name="Shade 4 4 2 3 4" xfId="17532" xr:uid="{00000000-0005-0000-0000-00002C9B0000}"/>
    <cellStyle name="Shade 4 4 2 3 5" xfId="21462" xr:uid="{00000000-0005-0000-0000-00002D9B0000}"/>
    <cellStyle name="Shade 4 4 2 3 6" xfId="25488" xr:uid="{00000000-0005-0000-0000-00002E9B0000}"/>
    <cellStyle name="Shade 4 4 2 3 7" xfId="29477" xr:uid="{00000000-0005-0000-0000-00002F9B0000}"/>
    <cellStyle name="Shade 4 4 2 3 8" xfId="33308" xr:uid="{00000000-0005-0000-0000-0000309B0000}"/>
    <cellStyle name="Shade 4 4 2 3 9" xfId="37199" xr:uid="{00000000-0005-0000-0000-0000319B0000}"/>
    <cellStyle name="Shade 4 4 2 4" xfId="3510" xr:uid="{00000000-0005-0000-0000-0000329B0000}"/>
    <cellStyle name="Shade 4 4 2 4 10" xfId="40539" xr:uid="{00000000-0005-0000-0000-0000339B0000}"/>
    <cellStyle name="Shade 4 4 2 4 2" xfId="9045" xr:uid="{00000000-0005-0000-0000-0000349B0000}"/>
    <cellStyle name="Shade 4 4 2 4 3" xfId="12961" xr:uid="{00000000-0005-0000-0000-0000359B0000}"/>
    <cellStyle name="Shade 4 4 2 4 4" xfId="17054" xr:uid="{00000000-0005-0000-0000-0000369B0000}"/>
    <cellStyle name="Shade 4 4 2 4 5" xfId="20997" xr:uid="{00000000-0005-0000-0000-0000379B0000}"/>
    <cellStyle name="Shade 4 4 2 4 6" xfId="25015" xr:uid="{00000000-0005-0000-0000-0000389B0000}"/>
    <cellStyle name="Shade 4 4 2 4 7" xfId="29019" xr:uid="{00000000-0005-0000-0000-0000399B0000}"/>
    <cellStyle name="Shade 4 4 2 4 8" xfId="32842" xr:uid="{00000000-0005-0000-0000-00003A9B0000}"/>
    <cellStyle name="Shade 4 4 2 4 9" xfId="36749" xr:uid="{00000000-0005-0000-0000-00003B9B0000}"/>
    <cellStyle name="Shade 4 4 2 5" xfId="5988" xr:uid="{00000000-0005-0000-0000-00003C9B0000}"/>
    <cellStyle name="Shade 4 4 2 5 10" xfId="42970" xr:uid="{00000000-0005-0000-0000-00003D9B0000}"/>
    <cellStyle name="Shade 4 4 2 5 2" xfId="11516" xr:uid="{00000000-0005-0000-0000-00003E9B0000}"/>
    <cellStyle name="Shade 4 4 2 5 3" xfId="15421" xr:uid="{00000000-0005-0000-0000-00003F9B0000}"/>
    <cellStyle name="Shade 4 4 2 5 4" xfId="19515" xr:uid="{00000000-0005-0000-0000-0000409B0000}"/>
    <cellStyle name="Shade 4 4 2 5 5" xfId="23443" xr:uid="{00000000-0005-0000-0000-0000419B0000}"/>
    <cellStyle name="Shade 4 4 2 5 6" xfId="27469" xr:uid="{00000000-0005-0000-0000-0000429B0000}"/>
    <cellStyle name="Shade 4 4 2 5 7" xfId="31458" xr:uid="{00000000-0005-0000-0000-0000439B0000}"/>
    <cellStyle name="Shade 4 4 2 5 8" xfId="35289" xr:uid="{00000000-0005-0000-0000-0000449B0000}"/>
    <cellStyle name="Shade 4 4 2 5 9" xfId="39180" xr:uid="{00000000-0005-0000-0000-0000459B0000}"/>
    <cellStyle name="Shade 4 4 2 6" xfId="7458" xr:uid="{00000000-0005-0000-0000-0000469B0000}"/>
    <cellStyle name="Shade 4 4 2 7" xfId="7066" xr:uid="{00000000-0005-0000-0000-0000479B0000}"/>
    <cellStyle name="Shade 4 4 2 8" xfId="7654" xr:uid="{00000000-0005-0000-0000-0000489B0000}"/>
    <cellStyle name="Shade 4 4 2 9" xfId="6887" xr:uid="{00000000-0005-0000-0000-0000499B0000}"/>
    <cellStyle name="Shade 4 4 3" xfId="3059" xr:uid="{00000000-0005-0000-0000-00004A9B0000}"/>
    <cellStyle name="Shade 4 4 3 10" xfId="28568" xr:uid="{00000000-0005-0000-0000-00004B9B0000}"/>
    <cellStyle name="Shade 4 4 3 11" xfId="32391" xr:uid="{00000000-0005-0000-0000-00004C9B0000}"/>
    <cellStyle name="Shade 4 4 3 12" xfId="36298" xr:uid="{00000000-0005-0000-0000-00004D9B0000}"/>
    <cellStyle name="Shade 4 4 3 13" xfId="40088" xr:uid="{00000000-0005-0000-0000-00004E9B0000}"/>
    <cellStyle name="Shade 4 4 3 2" xfId="5360" xr:uid="{00000000-0005-0000-0000-00004F9B0000}"/>
    <cellStyle name="Shade 4 4 3 2 10" xfId="42344" xr:uid="{00000000-0005-0000-0000-0000509B0000}"/>
    <cellStyle name="Shade 4 4 3 2 2" xfId="10888" xr:uid="{00000000-0005-0000-0000-0000519B0000}"/>
    <cellStyle name="Shade 4 4 3 2 3" xfId="14795" xr:uid="{00000000-0005-0000-0000-0000529B0000}"/>
    <cellStyle name="Shade 4 4 3 2 4" xfId="18887" xr:uid="{00000000-0005-0000-0000-0000539B0000}"/>
    <cellStyle name="Shade 4 4 3 2 5" xfId="22817" xr:uid="{00000000-0005-0000-0000-0000549B0000}"/>
    <cellStyle name="Shade 4 4 3 2 6" xfId="26843" xr:uid="{00000000-0005-0000-0000-0000559B0000}"/>
    <cellStyle name="Shade 4 4 3 2 7" xfId="30832" xr:uid="{00000000-0005-0000-0000-0000569B0000}"/>
    <cellStyle name="Shade 4 4 3 2 8" xfId="34663" xr:uid="{00000000-0005-0000-0000-0000579B0000}"/>
    <cellStyle name="Shade 4 4 3 2 9" xfId="38554" xr:uid="{00000000-0005-0000-0000-0000589B0000}"/>
    <cellStyle name="Shade 4 4 3 3" xfId="4732" xr:uid="{00000000-0005-0000-0000-0000599B0000}"/>
    <cellStyle name="Shade 4 4 3 3 10" xfId="41716" xr:uid="{00000000-0005-0000-0000-00005A9B0000}"/>
    <cellStyle name="Shade 4 4 3 3 2" xfId="10260" xr:uid="{00000000-0005-0000-0000-00005B9B0000}"/>
    <cellStyle name="Shade 4 4 3 3 3" xfId="14167" xr:uid="{00000000-0005-0000-0000-00005C9B0000}"/>
    <cellStyle name="Shade 4 4 3 3 4" xfId="18259" xr:uid="{00000000-0005-0000-0000-00005D9B0000}"/>
    <cellStyle name="Shade 4 4 3 3 5" xfId="22189" xr:uid="{00000000-0005-0000-0000-00005E9B0000}"/>
    <cellStyle name="Shade 4 4 3 3 6" xfId="26215" xr:uid="{00000000-0005-0000-0000-00005F9B0000}"/>
    <cellStyle name="Shade 4 4 3 3 7" xfId="30204" xr:uid="{00000000-0005-0000-0000-0000609B0000}"/>
    <cellStyle name="Shade 4 4 3 3 8" xfId="34035" xr:uid="{00000000-0005-0000-0000-0000619B0000}"/>
    <cellStyle name="Shade 4 4 3 3 9" xfId="37926" xr:uid="{00000000-0005-0000-0000-0000629B0000}"/>
    <cellStyle name="Shade 4 4 3 4" xfId="6441" xr:uid="{00000000-0005-0000-0000-0000639B0000}"/>
    <cellStyle name="Shade 4 4 3 4 10" xfId="43419" xr:uid="{00000000-0005-0000-0000-0000649B0000}"/>
    <cellStyle name="Shade 4 4 3 4 2" xfId="11970" xr:uid="{00000000-0005-0000-0000-0000659B0000}"/>
    <cellStyle name="Shade 4 4 3 4 3" xfId="15874" xr:uid="{00000000-0005-0000-0000-0000669B0000}"/>
    <cellStyle name="Shade 4 4 3 4 4" xfId="19968" xr:uid="{00000000-0005-0000-0000-0000679B0000}"/>
    <cellStyle name="Shade 4 4 3 4 5" xfId="23895" xr:uid="{00000000-0005-0000-0000-0000689B0000}"/>
    <cellStyle name="Shade 4 4 3 4 6" xfId="27922" xr:uid="{00000000-0005-0000-0000-0000699B0000}"/>
    <cellStyle name="Shade 4 4 3 4 7" xfId="31907" xr:uid="{00000000-0005-0000-0000-00006A9B0000}"/>
    <cellStyle name="Shade 4 4 3 4 8" xfId="35740" xr:uid="{00000000-0005-0000-0000-00006B9B0000}"/>
    <cellStyle name="Shade 4 4 3 4 9" xfId="39629" xr:uid="{00000000-0005-0000-0000-00006C9B0000}"/>
    <cellStyle name="Shade 4 4 3 5" xfId="8594" xr:uid="{00000000-0005-0000-0000-00006D9B0000}"/>
    <cellStyle name="Shade 4 4 3 6" xfId="12510" xr:uid="{00000000-0005-0000-0000-00006E9B0000}"/>
    <cellStyle name="Shade 4 4 3 7" xfId="16603" xr:uid="{00000000-0005-0000-0000-00006F9B0000}"/>
    <cellStyle name="Shade 4 4 3 8" xfId="20546" xr:uid="{00000000-0005-0000-0000-0000709B0000}"/>
    <cellStyle name="Shade 4 4 3 9" xfId="24564" xr:uid="{00000000-0005-0000-0000-0000719B0000}"/>
    <cellStyle name="Shade 4 4 4" xfId="4004" xr:uid="{00000000-0005-0000-0000-0000729B0000}"/>
    <cellStyle name="Shade 4 4 4 10" xfId="40988" xr:uid="{00000000-0005-0000-0000-0000739B0000}"/>
    <cellStyle name="Shade 4 4 4 2" xfId="9532" xr:uid="{00000000-0005-0000-0000-0000749B0000}"/>
    <cellStyle name="Shade 4 4 4 3" xfId="13439" xr:uid="{00000000-0005-0000-0000-0000759B0000}"/>
    <cellStyle name="Shade 4 4 4 4" xfId="17531" xr:uid="{00000000-0005-0000-0000-0000769B0000}"/>
    <cellStyle name="Shade 4 4 4 5" xfId="21461" xr:uid="{00000000-0005-0000-0000-0000779B0000}"/>
    <cellStyle name="Shade 4 4 4 6" xfId="25487" xr:uid="{00000000-0005-0000-0000-0000789B0000}"/>
    <cellStyle name="Shade 4 4 4 7" xfId="29476" xr:uid="{00000000-0005-0000-0000-0000799B0000}"/>
    <cellStyle name="Shade 4 4 4 8" xfId="33307" xr:uid="{00000000-0005-0000-0000-00007A9B0000}"/>
    <cellStyle name="Shade 4 4 4 9" xfId="37198" xr:uid="{00000000-0005-0000-0000-00007B9B0000}"/>
    <cellStyle name="Shade 4 4 5" xfId="3509" xr:uid="{00000000-0005-0000-0000-00007C9B0000}"/>
    <cellStyle name="Shade 4 4 5 10" xfId="40538" xr:uid="{00000000-0005-0000-0000-00007D9B0000}"/>
    <cellStyle name="Shade 4 4 5 2" xfId="9044" xr:uid="{00000000-0005-0000-0000-00007E9B0000}"/>
    <cellStyle name="Shade 4 4 5 3" xfId="12960" xr:uid="{00000000-0005-0000-0000-00007F9B0000}"/>
    <cellStyle name="Shade 4 4 5 4" xfId="17053" xr:uid="{00000000-0005-0000-0000-0000809B0000}"/>
    <cellStyle name="Shade 4 4 5 5" xfId="20996" xr:uid="{00000000-0005-0000-0000-0000819B0000}"/>
    <cellStyle name="Shade 4 4 5 6" xfId="25014" xr:uid="{00000000-0005-0000-0000-0000829B0000}"/>
    <cellStyle name="Shade 4 4 5 7" xfId="29018" xr:uid="{00000000-0005-0000-0000-0000839B0000}"/>
    <cellStyle name="Shade 4 4 5 8" xfId="32841" xr:uid="{00000000-0005-0000-0000-0000849B0000}"/>
    <cellStyle name="Shade 4 4 5 9" xfId="36748" xr:uid="{00000000-0005-0000-0000-0000859B0000}"/>
    <cellStyle name="Shade 4 4 6" xfId="5987" xr:uid="{00000000-0005-0000-0000-0000869B0000}"/>
    <cellStyle name="Shade 4 4 6 10" xfId="42969" xr:uid="{00000000-0005-0000-0000-0000879B0000}"/>
    <cellStyle name="Shade 4 4 6 2" xfId="11515" xr:uid="{00000000-0005-0000-0000-0000889B0000}"/>
    <cellStyle name="Shade 4 4 6 3" xfId="15420" xr:uid="{00000000-0005-0000-0000-0000899B0000}"/>
    <cellStyle name="Shade 4 4 6 4" xfId="19514" xr:uid="{00000000-0005-0000-0000-00008A9B0000}"/>
    <cellStyle name="Shade 4 4 6 5" xfId="23442" xr:uid="{00000000-0005-0000-0000-00008B9B0000}"/>
    <cellStyle name="Shade 4 4 6 6" xfId="27468" xr:uid="{00000000-0005-0000-0000-00008C9B0000}"/>
    <cellStyle name="Shade 4 4 6 7" xfId="31457" xr:uid="{00000000-0005-0000-0000-00008D9B0000}"/>
    <cellStyle name="Shade 4 4 6 8" xfId="35288" xr:uid="{00000000-0005-0000-0000-00008E9B0000}"/>
    <cellStyle name="Shade 4 4 6 9" xfId="39179" xr:uid="{00000000-0005-0000-0000-00008F9B0000}"/>
    <cellStyle name="Shade 4 4 7" xfId="7459" xr:uid="{00000000-0005-0000-0000-0000909B0000}"/>
    <cellStyle name="Shade 4 4 8" xfId="7065" xr:uid="{00000000-0005-0000-0000-0000919B0000}"/>
    <cellStyle name="Shade 4 4 9" xfId="7655" xr:uid="{00000000-0005-0000-0000-0000929B0000}"/>
    <cellStyle name="Shade 4 5" xfId="3053" xr:uid="{00000000-0005-0000-0000-0000939B0000}"/>
    <cellStyle name="Shade 4 5 10" xfId="28562" xr:uid="{00000000-0005-0000-0000-0000949B0000}"/>
    <cellStyle name="Shade 4 5 11" xfId="32385" xr:uid="{00000000-0005-0000-0000-0000959B0000}"/>
    <cellStyle name="Shade 4 5 12" xfId="36292" xr:uid="{00000000-0005-0000-0000-0000969B0000}"/>
    <cellStyle name="Shade 4 5 13" xfId="40082" xr:uid="{00000000-0005-0000-0000-0000979B0000}"/>
    <cellStyle name="Shade 4 5 2" xfId="5354" xr:uid="{00000000-0005-0000-0000-0000989B0000}"/>
    <cellStyle name="Shade 4 5 2 10" xfId="42338" xr:uid="{00000000-0005-0000-0000-0000999B0000}"/>
    <cellStyle name="Shade 4 5 2 2" xfId="10882" xr:uid="{00000000-0005-0000-0000-00009A9B0000}"/>
    <cellStyle name="Shade 4 5 2 3" xfId="14789" xr:uid="{00000000-0005-0000-0000-00009B9B0000}"/>
    <cellStyle name="Shade 4 5 2 4" xfId="18881" xr:uid="{00000000-0005-0000-0000-00009C9B0000}"/>
    <cellStyle name="Shade 4 5 2 5" xfId="22811" xr:uid="{00000000-0005-0000-0000-00009D9B0000}"/>
    <cellStyle name="Shade 4 5 2 6" xfId="26837" xr:uid="{00000000-0005-0000-0000-00009E9B0000}"/>
    <cellStyle name="Shade 4 5 2 7" xfId="30826" xr:uid="{00000000-0005-0000-0000-00009F9B0000}"/>
    <cellStyle name="Shade 4 5 2 8" xfId="34657" xr:uid="{00000000-0005-0000-0000-0000A09B0000}"/>
    <cellStyle name="Shade 4 5 2 9" xfId="38548" xr:uid="{00000000-0005-0000-0000-0000A19B0000}"/>
    <cellStyle name="Shade 4 5 3" xfId="4726" xr:uid="{00000000-0005-0000-0000-0000A29B0000}"/>
    <cellStyle name="Shade 4 5 3 10" xfId="41710" xr:uid="{00000000-0005-0000-0000-0000A39B0000}"/>
    <cellStyle name="Shade 4 5 3 2" xfId="10254" xr:uid="{00000000-0005-0000-0000-0000A49B0000}"/>
    <cellStyle name="Shade 4 5 3 3" xfId="14161" xr:uid="{00000000-0005-0000-0000-0000A59B0000}"/>
    <cellStyle name="Shade 4 5 3 4" xfId="18253" xr:uid="{00000000-0005-0000-0000-0000A69B0000}"/>
    <cellStyle name="Shade 4 5 3 5" xfId="22183" xr:uid="{00000000-0005-0000-0000-0000A79B0000}"/>
    <cellStyle name="Shade 4 5 3 6" xfId="26209" xr:uid="{00000000-0005-0000-0000-0000A89B0000}"/>
    <cellStyle name="Shade 4 5 3 7" xfId="30198" xr:uid="{00000000-0005-0000-0000-0000A99B0000}"/>
    <cellStyle name="Shade 4 5 3 8" xfId="34029" xr:uid="{00000000-0005-0000-0000-0000AA9B0000}"/>
    <cellStyle name="Shade 4 5 3 9" xfId="37920" xr:uid="{00000000-0005-0000-0000-0000AB9B0000}"/>
    <cellStyle name="Shade 4 5 4" xfId="6435" xr:uid="{00000000-0005-0000-0000-0000AC9B0000}"/>
    <cellStyle name="Shade 4 5 4 10" xfId="43413" xr:uid="{00000000-0005-0000-0000-0000AD9B0000}"/>
    <cellStyle name="Shade 4 5 4 2" xfId="11964" xr:uid="{00000000-0005-0000-0000-0000AE9B0000}"/>
    <cellStyle name="Shade 4 5 4 3" xfId="15868" xr:uid="{00000000-0005-0000-0000-0000AF9B0000}"/>
    <cellStyle name="Shade 4 5 4 4" xfId="19962" xr:uid="{00000000-0005-0000-0000-0000B09B0000}"/>
    <cellStyle name="Shade 4 5 4 5" xfId="23889" xr:uid="{00000000-0005-0000-0000-0000B19B0000}"/>
    <cellStyle name="Shade 4 5 4 6" xfId="27916" xr:uid="{00000000-0005-0000-0000-0000B29B0000}"/>
    <cellStyle name="Shade 4 5 4 7" xfId="31901" xr:uid="{00000000-0005-0000-0000-0000B39B0000}"/>
    <cellStyle name="Shade 4 5 4 8" xfId="35734" xr:uid="{00000000-0005-0000-0000-0000B49B0000}"/>
    <cellStyle name="Shade 4 5 4 9" xfId="39623" xr:uid="{00000000-0005-0000-0000-0000B59B0000}"/>
    <cellStyle name="Shade 4 5 5" xfId="8588" xr:uid="{00000000-0005-0000-0000-0000B69B0000}"/>
    <cellStyle name="Shade 4 5 6" xfId="12504" xr:uid="{00000000-0005-0000-0000-0000B79B0000}"/>
    <cellStyle name="Shade 4 5 7" xfId="16597" xr:uid="{00000000-0005-0000-0000-0000B89B0000}"/>
    <cellStyle name="Shade 4 5 8" xfId="20540" xr:uid="{00000000-0005-0000-0000-0000B99B0000}"/>
    <cellStyle name="Shade 4 5 9" xfId="24558" xr:uid="{00000000-0005-0000-0000-0000BA9B0000}"/>
    <cellStyle name="Shade 4 6" xfId="3998" xr:uid="{00000000-0005-0000-0000-0000BB9B0000}"/>
    <cellStyle name="Shade 4 6 10" xfId="40982" xr:uid="{00000000-0005-0000-0000-0000BC9B0000}"/>
    <cellStyle name="Shade 4 6 2" xfId="9526" xr:uid="{00000000-0005-0000-0000-0000BD9B0000}"/>
    <cellStyle name="Shade 4 6 3" xfId="13433" xr:uid="{00000000-0005-0000-0000-0000BE9B0000}"/>
    <cellStyle name="Shade 4 6 4" xfId="17525" xr:uid="{00000000-0005-0000-0000-0000BF9B0000}"/>
    <cellStyle name="Shade 4 6 5" xfId="21455" xr:uid="{00000000-0005-0000-0000-0000C09B0000}"/>
    <cellStyle name="Shade 4 6 6" xfId="25481" xr:uid="{00000000-0005-0000-0000-0000C19B0000}"/>
    <cellStyle name="Shade 4 6 7" xfId="29470" xr:uid="{00000000-0005-0000-0000-0000C29B0000}"/>
    <cellStyle name="Shade 4 6 8" xfId="33301" xr:uid="{00000000-0005-0000-0000-0000C39B0000}"/>
    <cellStyle name="Shade 4 6 9" xfId="37192" xr:uid="{00000000-0005-0000-0000-0000C49B0000}"/>
    <cellStyle name="Shade 4 7" xfId="3503" xr:uid="{00000000-0005-0000-0000-0000C59B0000}"/>
    <cellStyle name="Shade 4 7 10" xfId="40532" xr:uid="{00000000-0005-0000-0000-0000C69B0000}"/>
    <cellStyle name="Shade 4 7 2" xfId="9038" xr:uid="{00000000-0005-0000-0000-0000C79B0000}"/>
    <cellStyle name="Shade 4 7 3" xfId="12954" xr:uid="{00000000-0005-0000-0000-0000C89B0000}"/>
    <cellStyle name="Shade 4 7 4" xfId="17047" xr:uid="{00000000-0005-0000-0000-0000C99B0000}"/>
    <cellStyle name="Shade 4 7 5" xfId="20990" xr:uid="{00000000-0005-0000-0000-0000CA9B0000}"/>
    <cellStyle name="Shade 4 7 6" xfId="25008" xr:uid="{00000000-0005-0000-0000-0000CB9B0000}"/>
    <cellStyle name="Shade 4 7 7" xfId="29012" xr:uid="{00000000-0005-0000-0000-0000CC9B0000}"/>
    <cellStyle name="Shade 4 7 8" xfId="32835" xr:uid="{00000000-0005-0000-0000-0000CD9B0000}"/>
    <cellStyle name="Shade 4 7 9" xfId="36742" xr:uid="{00000000-0005-0000-0000-0000CE9B0000}"/>
    <cellStyle name="Shade 4 8" xfId="5981" xr:uid="{00000000-0005-0000-0000-0000CF9B0000}"/>
    <cellStyle name="Shade 4 8 10" xfId="42963" xr:uid="{00000000-0005-0000-0000-0000D09B0000}"/>
    <cellStyle name="Shade 4 8 2" xfId="11509" xr:uid="{00000000-0005-0000-0000-0000D19B0000}"/>
    <cellStyle name="Shade 4 8 3" xfId="15414" xr:uid="{00000000-0005-0000-0000-0000D29B0000}"/>
    <cellStyle name="Shade 4 8 4" xfId="19508" xr:uid="{00000000-0005-0000-0000-0000D39B0000}"/>
    <cellStyle name="Shade 4 8 5" xfId="23436" xr:uid="{00000000-0005-0000-0000-0000D49B0000}"/>
    <cellStyle name="Shade 4 8 6" xfId="27462" xr:uid="{00000000-0005-0000-0000-0000D59B0000}"/>
    <cellStyle name="Shade 4 8 7" xfId="31451" xr:uid="{00000000-0005-0000-0000-0000D69B0000}"/>
    <cellStyle name="Shade 4 8 8" xfId="35282" xr:uid="{00000000-0005-0000-0000-0000D79B0000}"/>
    <cellStyle name="Shade 4 8 9" xfId="39173" xr:uid="{00000000-0005-0000-0000-0000D89B0000}"/>
    <cellStyle name="Shade 4 9" xfId="7465" xr:uid="{00000000-0005-0000-0000-0000D99B0000}"/>
    <cellStyle name="Shade 5" xfId="822" xr:uid="{00000000-0005-0000-0000-0000DA9B0000}"/>
    <cellStyle name="Shade 5 10" xfId="7406" xr:uid="{00000000-0005-0000-0000-0000DB9B0000}"/>
    <cellStyle name="Shade 5 11" xfId="7162" xr:uid="{00000000-0005-0000-0000-0000DC9B0000}"/>
    <cellStyle name="Shade 5 12" xfId="20006" xr:uid="{00000000-0005-0000-0000-0000DD9B0000}"/>
    <cellStyle name="Shade 5 2" xfId="3061" xr:uid="{00000000-0005-0000-0000-0000DE9B0000}"/>
    <cellStyle name="Shade 5 2 10" xfId="28570" xr:uid="{00000000-0005-0000-0000-0000DF9B0000}"/>
    <cellStyle name="Shade 5 2 11" xfId="32393" xr:uid="{00000000-0005-0000-0000-0000E09B0000}"/>
    <cellStyle name="Shade 5 2 12" xfId="36300" xr:uid="{00000000-0005-0000-0000-0000E19B0000}"/>
    <cellStyle name="Shade 5 2 13" xfId="40090" xr:uid="{00000000-0005-0000-0000-0000E29B0000}"/>
    <cellStyle name="Shade 5 2 2" xfId="5362" xr:uid="{00000000-0005-0000-0000-0000E39B0000}"/>
    <cellStyle name="Shade 5 2 2 10" xfId="42346" xr:uid="{00000000-0005-0000-0000-0000E49B0000}"/>
    <cellStyle name="Shade 5 2 2 2" xfId="10890" xr:uid="{00000000-0005-0000-0000-0000E59B0000}"/>
    <cellStyle name="Shade 5 2 2 3" xfId="14797" xr:uid="{00000000-0005-0000-0000-0000E69B0000}"/>
    <cellStyle name="Shade 5 2 2 4" xfId="18889" xr:uid="{00000000-0005-0000-0000-0000E79B0000}"/>
    <cellStyle name="Shade 5 2 2 5" xfId="22819" xr:uid="{00000000-0005-0000-0000-0000E89B0000}"/>
    <cellStyle name="Shade 5 2 2 6" xfId="26845" xr:uid="{00000000-0005-0000-0000-0000E99B0000}"/>
    <cellStyle name="Shade 5 2 2 7" xfId="30834" xr:uid="{00000000-0005-0000-0000-0000EA9B0000}"/>
    <cellStyle name="Shade 5 2 2 8" xfId="34665" xr:uid="{00000000-0005-0000-0000-0000EB9B0000}"/>
    <cellStyle name="Shade 5 2 2 9" xfId="38556" xr:uid="{00000000-0005-0000-0000-0000EC9B0000}"/>
    <cellStyle name="Shade 5 2 3" xfId="4734" xr:uid="{00000000-0005-0000-0000-0000ED9B0000}"/>
    <cellStyle name="Shade 5 2 3 10" xfId="41718" xr:uid="{00000000-0005-0000-0000-0000EE9B0000}"/>
    <cellStyle name="Shade 5 2 3 2" xfId="10262" xr:uid="{00000000-0005-0000-0000-0000EF9B0000}"/>
    <cellStyle name="Shade 5 2 3 3" xfId="14169" xr:uid="{00000000-0005-0000-0000-0000F09B0000}"/>
    <cellStyle name="Shade 5 2 3 4" xfId="18261" xr:uid="{00000000-0005-0000-0000-0000F19B0000}"/>
    <cellStyle name="Shade 5 2 3 5" xfId="22191" xr:uid="{00000000-0005-0000-0000-0000F29B0000}"/>
    <cellStyle name="Shade 5 2 3 6" xfId="26217" xr:uid="{00000000-0005-0000-0000-0000F39B0000}"/>
    <cellStyle name="Shade 5 2 3 7" xfId="30206" xr:uid="{00000000-0005-0000-0000-0000F49B0000}"/>
    <cellStyle name="Shade 5 2 3 8" xfId="34037" xr:uid="{00000000-0005-0000-0000-0000F59B0000}"/>
    <cellStyle name="Shade 5 2 3 9" xfId="37928" xr:uid="{00000000-0005-0000-0000-0000F69B0000}"/>
    <cellStyle name="Shade 5 2 4" xfId="6443" xr:uid="{00000000-0005-0000-0000-0000F79B0000}"/>
    <cellStyle name="Shade 5 2 4 10" xfId="43421" xr:uid="{00000000-0005-0000-0000-0000F89B0000}"/>
    <cellStyle name="Shade 5 2 4 2" xfId="11972" xr:uid="{00000000-0005-0000-0000-0000F99B0000}"/>
    <cellStyle name="Shade 5 2 4 3" xfId="15876" xr:uid="{00000000-0005-0000-0000-0000FA9B0000}"/>
    <cellStyle name="Shade 5 2 4 4" xfId="19970" xr:uid="{00000000-0005-0000-0000-0000FB9B0000}"/>
    <cellStyle name="Shade 5 2 4 5" xfId="23897" xr:uid="{00000000-0005-0000-0000-0000FC9B0000}"/>
    <cellStyle name="Shade 5 2 4 6" xfId="27924" xr:uid="{00000000-0005-0000-0000-0000FD9B0000}"/>
    <cellStyle name="Shade 5 2 4 7" xfId="31909" xr:uid="{00000000-0005-0000-0000-0000FE9B0000}"/>
    <cellStyle name="Shade 5 2 4 8" xfId="35742" xr:uid="{00000000-0005-0000-0000-0000FF9B0000}"/>
    <cellStyle name="Shade 5 2 4 9" xfId="39631" xr:uid="{00000000-0005-0000-0000-0000009C0000}"/>
    <cellStyle name="Shade 5 2 5" xfId="8596" xr:uid="{00000000-0005-0000-0000-0000019C0000}"/>
    <cellStyle name="Shade 5 2 6" xfId="12512" xr:uid="{00000000-0005-0000-0000-0000029C0000}"/>
    <cellStyle name="Shade 5 2 7" xfId="16605" xr:uid="{00000000-0005-0000-0000-0000039C0000}"/>
    <cellStyle name="Shade 5 2 8" xfId="20548" xr:uid="{00000000-0005-0000-0000-0000049C0000}"/>
    <cellStyle name="Shade 5 2 9" xfId="24566" xr:uid="{00000000-0005-0000-0000-0000059C0000}"/>
    <cellStyle name="Shade 5 3" xfId="4006" xr:uid="{00000000-0005-0000-0000-0000069C0000}"/>
    <cellStyle name="Shade 5 3 10" xfId="40990" xr:uid="{00000000-0005-0000-0000-0000079C0000}"/>
    <cellStyle name="Shade 5 3 2" xfId="9534" xr:uid="{00000000-0005-0000-0000-0000089C0000}"/>
    <cellStyle name="Shade 5 3 3" xfId="13441" xr:uid="{00000000-0005-0000-0000-0000099C0000}"/>
    <cellStyle name="Shade 5 3 4" xfId="17533" xr:uid="{00000000-0005-0000-0000-00000A9C0000}"/>
    <cellStyle name="Shade 5 3 5" xfId="21463" xr:uid="{00000000-0005-0000-0000-00000B9C0000}"/>
    <cellStyle name="Shade 5 3 6" xfId="25489" xr:uid="{00000000-0005-0000-0000-00000C9C0000}"/>
    <cellStyle name="Shade 5 3 7" xfId="29478" xr:uid="{00000000-0005-0000-0000-00000D9C0000}"/>
    <cellStyle name="Shade 5 3 8" xfId="33309" xr:uid="{00000000-0005-0000-0000-00000E9C0000}"/>
    <cellStyle name="Shade 5 3 9" xfId="37200" xr:uid="{00000000-0005-0000-0000-00000F9C0000}"/>
    <cellStyle name="Shade 5 4" xfId="3511" xr:uid="{00000000-0005-0000-0000-0000109C0000}"/>
    <cellStyle name="Shade 5 4 10" xfId="40540" xr:uid="{00000000-0005-0000-0000-0000119C0000}"/>
    <cellStyle name="Shade 5 4 2" xfId="9046" xr:uid="{00000000-0005-0000-0000-0000129C0000}"/>
    <cellStyle name="Shade 5 4 3" xfId="12962" xr:uid="{00000000-0005-0000-0000-0000139C0000}"/>
    <cellStyle name="Shade 5 4 4" xfId="17055" xr:uid="{00000000-0005-0000-0000-0000149C0000}"/>
    <cellStyle name="Shade 5 4 5" xfId="20998" xr:uid="{00000000-0005-0000-0000-0000159C0000}"/>
    <cellStyle name="Shade 5 4 6" xfId="25016" xr:uid="{00000000-0005-0000-0000-0000169C0000}"/>
    <cellStyle name="Shade 5 4 7" xfId="29020" xr:uid="{00000000-0005-0000-0000-0000179C0000}"/>
    <cellStyle name="Shade 5 4 8" xfId="32843" xr:uid="{00000000-0005-0000-0000-0000189C0000}"/>
    <cellStyle name="Shade 5 4 9" xfId="36750" xr:uid="{00000000-0005-0000-0000-0000199C0000}"/>
    <cellStyle name="Shade 5 5" xfId="5989" xr:uid="{00000000-0005-0000-0000-00001A9C0000}"/>
    <cellStyle name="Shade 5 5 10" xfId="42971" xr:uid="{00000000-0005-0000-0000-00001B9C0000}"/>
    <cellStyle name="Shade 5 5 2" xfId="11517" xr:uid="{00000000-0005-0000-0000-00001C9C0000}"/>
    <cellStyle name="Shade 5 5 3" xfId="15422" xr:uid="{00000000-0005-0000-0000-00001D9C0000}"/>
    <cellStyle name="Shade 5 5 4" xfId="19516" xr:uid="{00000000-0005-0000-0000-00001E9C0000}"/>
    <cellStyle name="Shade 5 5 5" xfId="23444" xr:uid="{00000000-0005-0000-0000-00001F9C0000}"/>
    <cellStyle name="Shade 5 5 6" xfId="27470" xr:uid="{00000000-0005-0000-0000-0000209C0000}"/>
    <cellStyle name="Shade 5 5 7" xfId="31459" xr:uid="{00000000-0005-0000-0000-0000219C0000}"/>
    <cellStyle name="Shade 5 5 8" xfId="35290" xr:uid="{00000000-0005-0000-0000-0000229C0000}"/>
    <cellStyle name="Shade 5 5 9" xfId="39181" xr:uid="{00000000-0005-0000-0000-0000239C0000}"/>
    <cellStyle name="Shade 5 6" xfId="7457" xr:uid="{00000000-0005-0000-0000-0000249C0000}"/>
    <cellStyle name="Shade 5 7" xfId="7067" xr:uid="{00000000-0005-0000-0000-0000259C0000}"/>
    <cellStyle name="Shade 5 8" xfId="7653" xr:uid="{00000000-0005-0000-0000-0000269C0000}"/>
    <cellStyle name="Shade 5 9" xfId="8161" xr:uid="{00000000-0005-0000-0000-0000279C0000}"/>
    <cellStyle name="Shade 6" xfId="2631" xr:uid="{00000000-0005-0000-0000-0000289C0000}"/>
    <cellStyle name="Shade 6 10" xfId="28146" xr:uid="{00000000-0005-0000-0000-0000299C0000}"/>
    <cellStyle name="Shade 6 11" xfId="31973" xr:uid="{00000000-0005-0000-0000-00002A9C0000}"/>
    <cellStyle name="Shade 6 12" xfId="39670" xr:uid="{00000000-0005-0000-0000-00002B9C0000}"/>
    <cellStyle name="Shade 6 2" xfId="3091" xr:uid="{00000000-0005-0000-0000-00002C9C0000}"/>
    <cellStyle name="Shade 6 2 10" xfId="28600" xr:uid="{00000000-0005-0000-0000-00002D9C0000}"/>
    <cellStyle name="Shade 6 2 11" xfId="32423" xr:uid="{00000000-0005-0000-0000-00002E9C0000}"/>
    <cellStyle name="Shade 6 2 12" xfId="36330" xr:uid="{00000000-0005-0000-0000-00002F9C0000}"/>
    <cellStyle name="Shade 6 2 13" xfId="40120" xr:uid="{00000000-0005-0000-0000-0000309C0000}"/>
    <cellStyle name="Shade 6 2 2" xfId="5392" xr:uid="{00000000-0005-0000-0000-0000319C0000}"/>
    <cellStyle name="Shade 6 2 2 10" xfId="42376" xr:uid="{00000000-0005-0000-0000-0000329C0000}"/>
    <cellStyle name="Shade 6 2 2 2" xfId="10920" xr:uid="{00000000-0005-0000-0000-0000339C0000}"/>
    <cellStyle name="Shade 6 2 2 3" xfId="14827" xr:uid="{00000000-0005-0000-0000-0000349C0000}"/>
    <cellStyle name="Shade 6 2 2 4" xfId="18919" xr:uid="{00000000-0005-0000-0000-0000359C0000}"/>
    <cellStyle name="Shade 6 2 2 5" xfId="22849" xr:uid="{00000000-0005-0000-0000-0000369C0000}"/>
    <cellStyle name="Shade 6 2 2 6" xfId="26875" xr:uid="{00000000-0005-0000-0000-0000379C0000}"/>
    <cellStyle name="Shade 6 2 2 7" xfId="30864" xr:uid="{00000000-0005-0000-0000-0000389C0000}"/>
    <cellStyle name="Shade 6 2 2 8" xfId="34695" xr:uid="{00000000-0005-0000-0000-0000399C0000}"/>
    <cellStyle name="Shade 6 2 2 9" xfId="38586" xr:uid="{00000000-0005-0000-0000-00003A9C0000}"/>
    <cellStyle name="Shade 6 2 3" xfId="4764" xr:uid="{00000000-0005-0000-0000-00003B9C0000}"/>
    <cellStyle name="Shade 6 2 3 10" xfId="41748" xr:uid="{00000000-0005-0000-0000-00003C9C0000}"/>
    <cellStyle name="Shade 6 2 3 2" xfId="10292" xr:uid="{00000000-0005-0000-0000-00003D9C0000}"/>
    <cellStyle name="Shade 6 2 3 3" xfId="14199" xr:uid="{00000000-0005-0000-0000-00003E9C0000}"/>
    <cellStyle name="Shade 6 2 3 4" xfId="18291" xr:uid="{00000000-0005-0000-0000-00003F9C0000}"/>
    <cellStyle name="Shade 6 2 3 5" xfId="22221" xr:uid="{00000000-0005-0000-0000-0000409C0000}"/>
    <cellStyle name="Shade 6 2 3 6" xfId="26247" xr:uid="{00000000-0005-0000-0000-0000419C0000}"/>
    <cellStyle name="Shade 6 2 3 7" xfId="30236" xr:uid="{00000000-0005-0000-0000-0000429C0000}"/>
    <cellStyle name="Shade 6 2 3 8" xfId="34067" xr:uid="{00000000-0005-0000-0000-0000439C0000}"/>
    <cellStyle name="Shade 6 2 3 9" xfId="37958" xr:uid="{00000000-0005-0000-0000-0000449C0000}"/>
    <cellStyle name="Shade 6 2 4" xfId="6473" xr:uid="{00000000-0005-0000-0000-0000459C0000}"/>
    <cellStyle name="Shade 6 2 4 10" xfId="43451" xr:uid="{00000000-0005-0000-0000-0000469C0000}"/>
    <cellStyle name="Shade 6 2 4 2" xfId="12002" xr:uid="{00000000-0005-0000-0000-0000479C0000}"/>
    <cellStyle name="Shade 6 2 4 3" xfId="15906" xr:uid="{00000000-0005-0000-0000-0000489C0000}"/>
    <cellStyle name="Shade 6 2 4 4" xfId="20000" xr:uid="{00000000-0005-0000-0000-0000499C0000}"/>
    <cellStyle name="Shade 6 2 4 5" xfId="23927" xr:uid="{00000000-0005-0000-0000-00004A9C0000}"/>
    <cellStyle name="Shade 6 2 4 6" xfId="27954" xr:uid="{00000000-0005-0000-0000-00004B9C0000}"/>
    <cellStyle name="Shade 6 2 4 7" xfId="31939" xr:uid="{00000000-0005-0000-0000-00004C9C0000}"/>
    <cellStyle name="Shade 6 2 4 8" xfId="35772" xr:uid="{00000000-0005-0000-0000-00004D9C0000}"/>
    <cellStyle name="Shade 6 2 4 9" xfId="39661" xr:uid="{00000000-0005-0000-0000-00004E9C0000}"/>
    <cellStyle name="Shade 6 2 5" xfId="8626" xr:uid="{00000000-0005-0000-0000-00004F9C0000}"/>
    <cellStyle name="Shade 6 2 6" xfId="12542" xr:uid="{00000000-0005-0000-0000-0000509C0000}"/>
    <cellStyle name="Shade 6 2 7" xfId="16635" xr:uid="{00000000-0005-0000-0000-0000519C0000}"/>
    <cellStyle name="Shade 6 2 8" xfId="20578" xr:uid="{00000000-0005-0000-0000-0000529C0000}"/>
    <cellStyle name="Shade 6 2 9" xfId="24596" xr:uid="{00000000-0005-0000-0000-0000539C0000}"/>
    <cellStyle name="Shade 6 3" xfId="4314" xr:uid="{00000000-0005-0000-0000-0000549C0000}"/>
    <cellStyle name="Shade 6 3 10" xfId="41298" xr:uid="{00000000-0005-0000-0000-0000559C0000}"/>
    <cellStyle name="Shade 6 3 2" xfId="9842" xr:uid="{00000000-0005-0000-0000-0000569C0000}"/>
    <cellStyle name="Shade 6 3 3" xfId="13749" xr:uid="{00000000-0005-0000-0000-0000579C0000}"/>
    <cellStyle name="Shade 6 3 4" xfId="17841" xr:uid="{00000000-0005-0000-0000-0000589C0000}"/>
    <cellStyle name="Shade 6 3 5" xfId="21771" xr:uid="{00000000-0005-0000-0000-0000599C0000}"/>
    <cellStyle name="Shade 6 3 6" xfId="25797" xr:uid="{00000000-0005-0000-0000-00005A9C0000}"/>
    <cellStyle name="Shade 6 3 7" xfId="29786" xr:uid="{00000000-0005-0000-0000-00005B9C0000}"/>
    <cellStyle name="Shade 6 3 8" xfId="33617" xr:uid="{00000000-0005-0000-0000-00005C9C0000}"/>
    <cellStyle name="Shade 6 3 9" xfId="37508" xr:uid="{00000000-0005-0000-0000-00005D9C0000}"/>
    <cellStyle name="Shade 6 4" xfId="3585" xr:uid="{00000000-0005-0000-0000-00005E9C0000}"/>
    <cellStyle name="Shade 6 4 10" xfId="40570" xr:uid="{00000000-0005-0000-0000-00005F9C0000}"/>
    <cellStyle name="Shade 6 4 2" xfId="9113" xr:uid="{00000000-0005-0000-0000-0000609C0000}"/>
    <cellStyle name="Shade 6 4 3" xfId="13020" xr:uid="{00000000-0005-0000-0000-0000619C0000}"/>
    <cellStyle name="Shade 6 4 4" xfId="17113" xr:uid="{00000000-0005-0000-0000-0000629C0000}"/>
    <cellStyle name="Shade 6 4 5" xfId="21042" xr:uid="{00000000-0005-0000-0000-0000639C0000}"/>
    <cellStyle name="Shade 6 4 6" xfId="25068" xr:uid="{00000000-0005-0000-0000-0000649C0000}"/>
    <cellStyle name="Shade 6 4 7" xfId="29058" xr:uid="{00000000-0005-0000-0000-0000659C0000}"/>
    <cellStyle name="Shade 6 4 8" xfId="32889" xr:uid="{00000000-0005-0000-0000-0000669C0000}"/>
    <cellStyle name="Shade 6 4 9" xfId="36780" xr:uid="{00000000-0005-0000-0000-0000679C0000}"/>
    <cellStyle name="Shade 6 5" xfId="6022" xr:uid="{00000000-0005-0000-0000-0000689C0000}"/>
    <cellStyle name="Shade 6 5 10" xfId="43001" xr:uid="{00000000-0005-0000-0000-0000699C0000}"/>
    <cellStyle name="Shade 6 5 2" xfId="11551" xr:uid="{00000000-0005-0000-0000-00006A9C0000}"/>
    <cellStyle name="Shade 6 5 3" xfId="15455" xr:uid="{00000000-0005-0000-0000-00006B9C0000}"/>
    <cellStyle name="Shade 6 5 4" xfId="19550" xr:uid="{00000000-0005-0000-0000-00006C9C0000}"/>
    <cellStyle name="Shade 6 5 5" xfId="23476" xr:uid="{00000000-0005-0000-0000-00006D9C0000}"/>
    <cellStyle name="Shade 6 5 6" xfId="27503" xr:uid="{00000000-0005-0000-0000-00006E9C0000}"/>
    <cellStyle name="Shade 6 5 7" xfId="31489" xr:uid="{00000000-0005-0000-0000-00006F9C0000}"/>
    <cellStyle name="Shade 6 5 8" xfId="35322" xr:uid="{00000000-0005-0000-0000-0000709C0000}"/>
    <cellStyle name="Shade 6 5 9" xfId="39211" xr:uid="{00000000-0005-0000-0000-0000719C0000}"/>
    <cellStyle name="Shade 6 6" xfId="12086" xr:uid="{00000000-0005-0000-0000-0000729C0000}"/>
    <cellStyle name="Shade 6 7" xfId="16180" xr:uid="{00000000-0005-0000-0000-0000739C0000}"/>
    <cellStyle name="Shade 6 8" xfId="20121" xr:uid="{00000000-0005-0000-0000-0000749C0000}"/>
    <cellStyle name="Shade 6 9" xfId="24140" xr:uid="{00000000-0005-0000-0000-0000759C0000}"/>
    <cellStyle name="Shade 7" xfId="3036" xr:uid="{00000000-0005-0000-0000-0000769C0000}"/>
    <cellStyle name="Shade 7 10" xfId="28545" xr:uid="{00000000-0005-0000-0000-0000779C0000}"/>
    <cellStyle name="Shade 7 11" xfId="32368" xr:uid="{00000000-0005-0000-0000-0000789C0000}"/>
    <cellStyle name="Shade 7 12" xfId="36275" xr:uid="{00000000-0005-0000-0000-0000799C0000}"/>
    <cellStyle name="Shade 7 13" xfId="40065" xr:uid="{00000000-0005-0000-0000-00007A9C0000}"/>
    <cellStyle name="Shade 7 2" xfId="5337" xr:uid="{00000000-0005-0000-0000-00007B9C0000}"/>
    <cellStyle name="Shade 7 2 10" xfId="42321" xr:uid="{00000000-0005-0000-0000-00007C9C0000}"/>
    <cellStyle name="Shade 7 2 2" xfId="10865" xr:uid="{00000000-0005-0000-0000-00007D9C0000}"/>
    <cellStyle name="Shade 7 2 3" xfId="14772" xr:uid="{00000000-0005-0000-0000-00007E9C0000}"/>
    <cellStyle name="Shade 7 2 4" xfId="18864" xr:uid="{00000000-0005-0000-0000-00007F9C0000}"/>
    <cellStyle name="Shade 7 2 5" xfId="22794" xr:uid="{00000000-0005-0000-0000-0000809C0000}"/>
    <cellStyle name="Shade 7 2 6" xfId="26820" xr:uid="{00000000-0005-0000-0000-0000819C0000}"/>
    <cellStyle name="Shade 7 2 7" xfId="30809" xr:uid="{00000000-0005-0000-0000-0000829C0000}"/>
    <cellStyle name="Shade 7 2 8" xfId="34640" xr:uid="{00000000-0005-0000-0000-0000839C0000}"/>
    <cellStyle name="Shade 7 2 9" xfId="38531" xr:uid="{00000000-0005-0000-0000-0000849C0000}"/>
    <cellStyle name="Shade 7 3" xfId="4709" xr:uid="{00000000-0005-0000-0000-0000859C0000}"/>
    <cellStyle name="Shade 7 3 10" xfId="41693" xr:uid="{00000000-0005-0000-0000-0000869C0000}"/>
    <cellStyle name="Shade 7 3 2" xfId="10237" xr:uid="{00000000-0005-0000-0000-0000879C0000}"/>
    <cellStyle name="Shade 7 3 3" xfId="14144" xr:uid="{00000000-0005-0000-0000-0000889C0000}"/>
    <cellStyle name="Shade 7 3 4" xfId="18236" xr:uid="{00000000-0005-0000-0000-0000899C0000}"/>
    <cellStyle name="Shade 7 3 5" xfId="22166" xr:uid="{00000000-0005-0000-0000-00008A9C0000}"/>
    <cellStyle name="Shade 7 3 6" xfId="26192" xr:uid="{00000000-0005-0000-0000-00008B9C0000}"/>
    <cellStyle name="Shade 7 3 7" xfId="30181" xr:uid="{00000000-0005-0000-0000-00008C9C0000}"/>
    <cellStyle name="Shade 7 3 8" xfId="34012" xr:uid="{00000000-0005-0000-0000-00008D9C0000}"/>
    <cellStyle name="Shade 7 3 9" xfId="37903" xr:uid="{00000000-0005-0000-0000-00008E9C0000}"/>
    <cellStyle name="Shade 7 4" xfId="6418" xr:uid="{00000000-0005-0000-0000-00008F9C0000}"/>
    <cellStyle name="Shade 7 4 10" xfId="43396" xr:uid="{00000000-0005-0000-0000-0000909C0000}"/>
    <cellStyle name="Shade 7 4 2" xfId="11947" xr:uid="{00000000-0005-0000-0000-0000919C0000}"/>
    <cellStyle name="Shade 7 4 3" xfId="15851" xr:uid="{00000000-0005-0000-0000-0000929C0000}"/>
    <cellStyle name="Shade 7 4 4" xfId="19945" xr:uid="{00000000-0005-0000-0000-0000939C0000}"/>
    <cellStyle name="Shade 7 4 5" xfId="23872" xr:uid="{00000000-0005-0000-0000-0000949C0000}"/>
    <cellStyle name="Shade 7 4 6" xfId="27899" xr:uid="{00000000-0005-0000-0000-0000959C0000}"/>
    <cellStyle name="Shade 7 4 7" xfId="31884" xr:uid="{00000000-0005-0000-0000-0000969C0000}"/>
    <cellStyle name="Shade 7 4 8" xfId="35717" xr:uid="{00000000-0005-0000-0000-0000979C0000}"/>
    <cellStyle name="Shade 7 4 9" xfId="39606" xr:uid="{00000000-0005-0000-0000-0000989C0000}"/>
    <cellStyle name="Shade 7 5" xfId="8571" xr:uid="{00000000-0005-0000-0000-0000999C0000}"/>
    <cellStyle name="Shade 7 6" xfId="12487" xr:uid="{00000000-0005-0000-0000-00009A9C0000}"/>
    <cellStyle name="Shade 7 7" xfId="16580" xr:uid="{00000000-0005-0000-0000-00009B9C0000}"/>
    <cellStyle name="Shade 7 8" xfId="20523" xr:uid="{00000000-0005-0000-0000-00009C9C0000}"/>
    <cellStyle name="Shade 7 9" xfId="24541" xr:uid="{00000000-0005-0000-0000-00009D9C0000}"/>
    <cellStyle name="Shade 8" xfId="3981" xr:uid="{00000000-0005-0000-0000-00009E9C0000}"/>
    <cellStyle name="Shade 8 10" xfId="40965" xr:uid="{00000000-0005-0000-0000-00009F9C0000}"/>
    <cellStyle name="Shade 8 2" xfId="9509" xr:uid="{00000000-0005-0000-0000-0000A09C0000}"/>
    <cellStyle name="Shade 8 3" xfId="13416" xr:uid="{00000000-0005-0000-0000-0000A19C0000}"/>
    <cellStyle name="Shade 8 4" xfId="17508" xr:uid="{00000000-0005-0000-0000-0000A29C0000}"/>
    <cellStyle name="Shade 8 5" xfId="21438" xr:uid="{00000000-0005-0000-0000-0000A39C0000}"/>
    <cellStyle name="Shade 8 6" xfId="25464" xr:uid="{00000000-0005-0000-0000-0000A49C0000}"/>
    <cellStyle name="Shade 8 7" xfId="29453" xr:uid="{00000000-0005-0000-0000-0000A59C0000}"/>
    <cellStyle name="Shade 8 8" xfId="33284" xr:uid="{00000000-0005-0000-0000-0000A69C0000}"/>
    <cellStyle name="Shade 8 9" xfId="37175" xr:uid="{00000000-0005-0000-0000-0000A79C0000}"/>
    <cellStyle name="Shade 9" xfId="3486" xr:uid="{00000000-0005-0000-0000-0000A89C0000}"/>
    <cellStyle name="Shade 9 10" xfId="40515" xr:uid="{00000000-0005-0000-0000-0000A99C0000}"/>
    <cellStyle name="Shade 9 2" xfId="9021" xr:uid="{00000000-0005-0000-0000-0000AA9C0000}"/>
    <cellStyle name="Shade 9 3" xfId="12937" xr:uid="{00000000-0005-0000-0000-0000AB9C0000}"/>
    <cellStyle name="Shade 9 4" xfId="17030" xr:uid="{00000000-0005-0000-0000-0000AC9C0000}"/>
    <cellStyle name="Shade 9 5" xfId="20973" xr:uid="{00000000-0005-0000-0000-0000AD9C0000}"/>
    <cellStyle name="Shade 9 6" xfId="24991" xr:uid="{00000000-0005-0000-0000-0000AE9C0000}"/>
    <cellStyle name="Shade 9 7" xfId="28995" xr:uid="{00000000-0005-0000-0000-0000AF9C0000}"/>
    <cellStyle name="Shade 9 8" xfId="32818" xr:uid="{00000000-0005-0000-0000-0000B09C0000}"/>
    <cellStyle name="Shade 9 9" xfId="36725" xr:uid="{00000000-0005-0000-0000-0000B19C0000}"/>
    <cellStyle name="Shade_B_border2" xfId="823" xr:uid="{00000000-0005-0000-0000-0000B29C0000}"/>
    <cellStyle name="Standard" xfId="0" builtinId="0"/>
    <cellStyle name="Standard 10" xfId="1027" xr:uid="{00000000-0005-0000-0000-0000B39C0000}"/>
    <cellStyle name="Standard 10 2" xfId="1028" xr:uid="{00000000-0005-0000-0000-0000B49C0000}"/>
    <cellStyle name="Standard 11" xfId="905" xr:uid="{00000000-0005-0000-0000-0000B59C0000}"/>
    <cellStyle name="Standard 12" xfId="1029" xr:uid="{00000000-0005-0000-0000-0000B69C0000}"/>
    <cellStyle name="Standard 13" xfId="2558" xr:uid="{00000000-0005-0000-0000-0000B79C0000}"/>
    <cellStyle name="Standard 14" xfId="2560" xr:uid="{00000000-0005-0000-0000-0000B89C0000}"/>
    <cellStyle name="Standard 15" xfId="2563" xr:uid="{00000000-0005-0000-0000-0000B99C0000}"/>
    <cellStyle name="Standard 16" xfId="854" xr:uid="{00000000-0005-0000-0000-0000BA9C0000}"/>
    <cellStyle name="Standard 17" xfId="39667" xr:uid="{00000000-0005-0000-0000-0000BB9C0000}"/>
    <cellStyle name="Standard 18" xfId="43459" xr:uid="{8E79E1D8-5F21-4722-A8BB-9ADAE64C9AC1}"/>
    <cellStyle name="Standard 2" xfId="824" xr:uid="{00000000-0005-0000-0000-0000BC9C0000}"/>
    <cellStyle name="Standard 2 2" xfId="825" xr:uid="{00000000-0005-0000-0000-0000BD9C0000}"/>
    <cellStyle name="Standard 2 2 10" xfId="1030" xr:uid="{00000000-0005-0000-0000-0000BE9C0000}"/>
    <cellStyle name="Standard 2 2 11" xfId="1031" xr:uid="{00000000-0005-0000-0000-0000BF9C0000}"/>
    <cellStyle name="Standard 2 2 12" xfId="1032" xr:uid="{00000000-0005-0000-0000-0000C09C0000}"/>
    <cellStyle name="Standard 2 2 13" xfId="1033" xr:uid="{00000000-0005-0000-0000-0000C19C0000}"/>
    <cellStyle name="Standard 2 2 14" xfId="1034" xr:uid="{00000000-0005-0000-0000-0000C29C0000}"/>
    <cellStyle name="Standard 2 2 15" xfId="1035" xr:uid="{00000000-0005-0000-0000-0000C39C0000}"/>
    <cellStyle name="Standard 2 2 16" xfId="1036" xr:uid="{00000000-0005-0000-0000-0000C49C0000}"/>
    <cellStyle name="Standard 2 2 17" xfId="1037" xr:uid="{00000000-0005-0000-0000-0000C59C0000}"/>
    <cellStyle name="Standard 2 2 18" xfId="1038" xr:uid="{00000000-0005-0000-0000-0000C69C0000}"/>
    <cellStyle name="Standard 2 2 19" xfId="1039" xr:uid="{00000000-0005-0000-0000-0000C79C0000}"/>
    <cellStyle name="Standard 2 2 2" xfId="826" xr:uid="{00000000-0005-0000-0000-0000C89C0000}"/>
    <cellStyle name="Standard 2 2 2 2" xfId="944" xr:uid="{00000000-0005-0000-0000-0000C99C0000}"/>
    <cellStyle name="Standard 2 2 2 3" xfId="902" xr:uid="{00000000-0005-0000-0000-0000CA9C0000}"/>
    <cellStyle name="Standard 2 2 20" xfId="1040" xr:uid="{00000000-0005-0000-0000-0000CB9C0000}"/>
    <cellStyle name="Standard 2 2 21" xfId="1041" xr:uid="{00000000-0005-0000-0000-0000CC9C0000}"/>
    <cellStyle name="Standard 2 2 22" xfId="1042" xr:uid="{00000000-0005-0000-0000-0000CD9C0000}"/>
    <cellStyle name="Standard 2 2 23" xfId="1043" xr:uid="{00000000-0005-0000-0000-0000CE9C0000}"/>
    <cellStyle name="Standard 2 2 24" xfId="1044" xr:uid="{00000000-0005-0000-0000-0000CF9C0000}"/>
    <cellStyle name="Standard 2 2 25" xfId="1045" xr:uid="{00000000-0005-0000-0000-0000D09C0000}"/>
    <cellStyle name="Standard 2 2 26" xfId="1046" xr:uid="{00000000-0005-0000-0000-0000D19C0000}"/>
    <cellStyle name="Standard 2 2 27" xfId="2562" xr:uid="{00000000-0005-0000-0000-0000D29C0000}"/>
    <cellStyle name="Standard 2 2 28" xfId="899" xr:uid="{00000000-0005-0000-0000-0000D39C0000}"/>
    <cellStyle name="Standard 2 2 3" xfId="943" xr:uid="{00000000-0005-0000-0000-0000D49C0000}"/>
    <cellStyle name="Standard 2 2 4" xfId="1047" xr:uid="{00000000-0005-0000-0000-0000D59C0000}"/>
    <cellStyle name="Standard 2 2 5" xfId="1048" xr:uid="{00000000-0005-0000-0000-0000D69C0000}"/>
    <cellStyle name="Standard 2 2 6" xfId="1049" xr:uid="{00000000-0005-0000-0000-0000D79C0000}"/>
    <cellStyle name="Standard 2 2 7" xfId="1050" xr:uid="{00000000-0005-0000-0000-0000D89C0000}"/>
    <cellStyle name="Standard 2 2 8" xfId="1051" xr:uid="{00000000-0005-0000-0000-0000D99C0000}"/>
    <cellStyle name="Standard 2 2 9" xfId="1052" xr:uid="{00000000-0005-0000-0000-0000DA9C0000}"/>
    <cellStyle name="Standard 2 3" xfId="827" xr:uid="{00000000-0005-0000-0000-0000DB9C0000}"/>
    <cellStyle name="Standard 2 3 2" xfId="942" xr:uid="{00000000-0005-0000-0000-0000DC9C0000}"/>
    <cellStyle name="Standard 2 4" xfId="897" xr:uid="{00000000-0005-0000-0000-0000DD9C0000}"/>
    <cellStyle name="Standard 2 5" xfId="2632" xr:uid="{00000000-0005-0000-0000-0000DE9C0000}"/>
    <cellStyle name="Standard 2 6" xfId="2633" xr:uid="{00000000-0005-0000-0000-0000DF9C0000}"/>
    <cellStyle name="Standard 3" xfId="906" xr:uid="{00000000-0005-0000-0000-0000E09C0000}"/>
    <cellStyle name="Standard 3 10" xfId="1053" xr:uid="{00000000-0005-0000-0000-0000E19C0000}"/>
    <cellStyle name="Standard 3 11" xfId="1054" xr:uid="{00000000-0005-0000-0000-0000E29C0000}"/>
    <cellStyle name="Standard 3 12" xfId="1055" xr:uid="{00000000-0005-0000-0000-0000E39C0000}"/>
    <cellStyle name="Standard 3 13" xfId="1056" xr:uid="{00000000-0005-0000-0000-0000E49C0000}"/>
    <cellStyle name="Standard 3 14" xfId="1057" xr:uid="{00000000-0005-0000-0000-0000E59C0000}"/>
    <cellStyle name="Standard 3 15" xfId="1058" xr:uid="{00000000-0005-0000-0000-0000E69C0000}"/>
    <cellStyle name="Standard 3 16" xfId="1059" xr:uid="{00000000-0005-0000-0000-0000E79C0000}"/>
    <cellStyle name="Standard 3 17" xfId="1060" xr:uid="{00000000-0005-0000-0000-0000E89C0000}"/>
    <cellStyle name="Standard 3 18" xfId="1061" xr:uid="{00000000-0005-0000-0000-0000E99C0000}"/>
    <cellStyle name="Standard 3 19" xfId="1062" xr:uid="{00000000-0005-0000-0000-0000EA9C0000}"/>
    <cellStyle name="Standard 3 2" xfId="947" xr:uid="{00000000-0005-0000-0000-0000EB9C0000}"/>
    <cellStyle name="Standard 3 20" xfId="1063" xr:uid="{00000000-0005-0000-0000-0000EC9C0000}"/>
    <cellStyle name="Standard 3 21" xfId="1064" xr:uid="{00000000-0005-0000-0000-0000ED9C0000}"/>
    <cellStyle name="Standard 3 22" xfId="1065" xr:uid="{00000000-0005-0000-0000-0000EE9C0000}"/>
    <cellStyle name="Standard 3 23" xfId="1066" xr:uid="{00000000-0005-0000-0000-0000EF9C0000}"/>
    <cellStyle name="Standard 3 24" xfId="1067" xr:uid="{00000000-0005-0000-0000-0000F09C0000}"/>
    <cellStyle name="Standard 3 25" xfId="1068" xr:uid="{00000000-0005-0000-0000-0000F19C0000}"/>
    <cellStyle name="Standard 3 26" xfId="39675" xr:uid="{00000000-0005-0000-0000-0000F29C0000}"/>
    <cellStyle name="Standard 3 3" xfId="1069" xr:uid="{00000000-0005-0000-0000-0000F39C0000}"/>
    <cellStyle name="Standard 3 3 2" xfId="1070" xr:uid="{00000000-0005-0000-0000-0000F49C0000}"/>
    <cellStyle name="Standard 3 3 2 2" xfId="1071" xr:uid="{00000000-0005-0000-0000-0000F59C0000}"/>
    <cellStyle name="Standard 3 3 3" xfId="1072" xr:uid="{00000000-0005-0000-0000-0000F69C0000}"/>
    <cellStyle name="Standard 3 4" xfId="1073" xr:uid="{00000000-0005-0000-0000-0000F79C0000}"/>
    <cellStyle name="Standard 3 5" xfId="1074" xr:uid="{00000000-0005-0000-0000-0000F89C0000}"/>
    <cellStyle name="Standard 3 6" xfId="1075" xr:uid="{00000000-0005-0000-0000-0000F99C0000}"/>
    <cellStyle name="Standard 3 7" xfId="1076" xr:uid="{00000000-0005-0000-0000-0000FA9C0000}"/>
    <cellStyle name="Standard 3 8" xfId="1077" xr:uid="{00000000-0005-0000-0000-0000FB9C0000}"/>
    <cellStyle name="Standard 3 9" xfId="1078" xr:uid="{00000000-0005-0000-0000-0000FC9C0000}"/>
    <cellStyle name="Standard 4" xfId="903" xr:uid="{00000000-0005-0000-0000-0000FD9C0000}"/>
    <cellStyle name="Standard 4 10" xfId="1079" xr:uid="{00000000-0005-0000-0000-0000FE9C0000}"/>
    <cellStyle name="Standard 4 11" xfId="1080" xr:uid="{00000000-0005-0000-0000-0000FF9C0000}"/>
    <cellStyle name="Standard 4 12" xfId="1081" xr:uid="{00000000-0005-0000-0000-0000009D0000}"/>
    <cellStyle name="Standard 4 13" xfId="1082" xr:uid="{00000000-0005-0000-0000-0000019D0000}"/>
    <cellStyle name="Standard 4 14" xfId="1083" xr:uid="{00000000-0005-0000-0000-0000029D0000}"/>
    <cellStyle name="Standard 4 14 2" xfId="1084" xr:uid="{00000000-0005-0000-0000-0000039D0000}"/>
    <cellStyle name="Standard 4 15" xfId="1085" xr:uid="{00000000-0005-0000-0000-0000049D0000}"/>
    <cellStyle name="Standard 4 15 2" xfId="1086" xr:uid="{00000000-0005-0000-0000-0000059D0000}"/>
    <cellStyle name="Standard 4 15 2 2" xfId="1087" xr:uid="{00000000-0005-0000-0000-0000069D0000}"/>
    <cellStyle name="Standard 4 15 2 2 2" xfId="1088" xr:uid="{00000000-0005-0000-0000-0000079D0000}"/>
    <cellStyle name="Standard 4 15 2 2 2 2" xfId="1089" xr:uid="{00000000-0005-0000-0000-0000089D0000}"/>
    <cellStyle name="Standard 4 15 2 2 2 2 2" xfId="1090" xr:uid="{00000000-0005-0000-0000-0000099D0000}"/>
    <cellStyle name="Standard 4 15 2 2 2 2 2 2" xfId="1091" xr:uid="{00000000-0005-0000-0000-00000A9D0000}"/>
    <cellStyle name="Standard 4 15 2 2 2 2 2 2 2" xfId="1092" xr:uid="{00000000-0005-0000-0000-00000B9D0000}"/>
    <cellStyle name="Standard 4 15 2 2 2 2 2 2 2 2" xfId="1093" xr:uid="{00000000-0005-0000-0000-00000C9D0000}"/>
    <cellStyle name="Standard 4 15 2 2 2 2 2 2 2 2 2" xfId="1094" xr:uid="{00000000-0005-0000-0000-00000D9D0000}"/>
    <cellStyle name="Standard 4 15 2 2 2 2 2 2 2 2 2 2" xfId="1095" xr:uid="{00000000-0005-0000-0000-00000E9D0000}"/>
    <cellStyle name="Standard 4 15 2 2 2 2 2 2 2 3" xfId="1096" xr:uid="{00000000-0005-0000-0000-00000F9D0000}"/>
    <cellStyle name="Standard 4 15 2 2 2 2 2 2 3" xfId="1097" xr:uid="{00000000-0005-0000-0000-0000109D0000}"/>
    <cellStyle name="Standard 4 15 2 2 2 2 2 2 3 2" xfId="1098" xr:uid="{00000000-0005-0000-0000-0000119D0000}"/>
    <cellStyle name="Standard 4 15 2 2 2 2 2 3" xfId="1099" xr:uid="{00000000-0005-0000-0000-0000129D0000}"/>
    <cellStyle name="Standard 4 15 2 2 2 2 2 4" xfId="1100" xr:uid="{00000000-0005-0000-0000-0000139D0000}"/>
    <cellStyle name="Standard 4 15 2 2 2 2 2 4 2" xfId="1101" xr:uid="{00000000-0005-0000-0000-0000149D0000}"/>
    <cellStyle name="Standard 4 15 2 2 2 2 2 4 2 2" xfId="1102" xr:uid="{00000000-0005-0000-0000-0000159D0000}"/>
    <cellStyle name="Standard 4 15 2 2 2 2 2 5" xfId="1103" xr:uid="{00000000-0005-0000-0000-0000169D0000}"/>
    <cellStyle name="Standard 4 15 2 2 2 2 3" xfId="1104" xr:uid="{00000000-0005-0000-0000-0000179D0000}"/>
    <cellStyle name="Standard 4 15 2 2 2 2 3 2" xfId="1105" xr:uid="{00000000-0005-0000-0000-0000189D0000}"/>
    <cellStyle name="Standard 4 15 2 2 2 2 3 2 2" xfId="1106" xr:uid="{00000000-0005-0000-0000-0000199D0000}"/>
    <cellStyle name="Standard 4 15 2 2 2 2 3 2 2 2" xfId="1107" xr:uid="{00000000-0005-0000-0000-00001A9D0000}"/>
    <cellStyle name="Standard 4 15 2 2 2 2 3 2 2 2 2" xfId="1108" xr:uid="{00000000-0005-0000-0000-00001B9D0000}"/>
    <cellStyle name="Standard 4 15 2 2 2 2 3 2 3" xfId="1109" xr:uid="{00000000-0005-0000-0000-00001C9D0000}"/>
    <cellStyle name="Standard 4 15 2 2 2 2 3 3" xfId="1110" xr:uid="{00000000-0005-0000-0000-00001D9D0000}"/>
    <cellStyle name="Standard 4 15 2 2 2 2 3 3 2" xfId="1111" xr:uid="{00000000-0005-0000-0000-00001E9D0000}"/>
    <cellStyle name="Standard 4 15 2 2 2 2 4" xfId="1112" xr:uid="{00000000-0005-0000-0000-00001F9D0000}"/>
    <cellStyle name="Standard 4 15 2 2 2 2 4 2" xfId="1113" xr:uid="{00000000-0005-0000-0000-0000209D0000}"/>
    <cellStyle name="Standard 4 15 2 2 2 2 4 2 2" xfId="1114" xr:uid="{00000000-0005-0000-0000-0000219D0000}"/>
    <cellStyle name="Standard 4 15 2 2 2 2 5" xfId="1115" xr:uid="{00000000-0005-0000-0000-0000229D0000}"/>
    <cellStyle name="Standard 4 15 2 2 2 3" xfId="1116" xr:uid="{00000000-0005-0000-0000-0000239D0000}"/>
    <cellStyle name="Standard 4 15 2 2 2 3 2" xfId="1117" xr:uid="{00000000-0005-0000-0000-0000249D0000}"/>
    <cellStyle name="Standard 4 15 2 2 2 3 2 2" xfId="1118" xr:uid="{00000000-0005-0000-0000-0000259D0000}"/>
    <cellStyle name="Standard 4 15 2 2 2 3 2 2 2" xfId="1119" xr:uid="{00000000-0005-0000-0000-0000269D0000}"/>
    <cellStyle name="Standard 4 15 2 2 2 3 2 2 2 2" xfId="1120" xr:uid="{00000000-0005-0000-0000-0000279D0000}"/>
    <cellStyle name="Standard 4 15 2 2 2 3 2 3" xfId="1121" xr:uid="{00000000-0005-0000-0000-0000289D0000}"/>
    <cellStyle name="Standard 4 15 2 2 2 3 3" xfId="1122" xr:uid="{00000000-0005-0000-0000-0000299D0000}"/>
    <cellStyle name="Standard 4 15 2 2 2 3 3 2" xfId="1123" xr:uid="{00000000-0005-0000-0000-00002A9D0000}"/>
    <cellStyle name="Standard 4 15 2 2 2 4" xfId="1124" xr:uid="{00000000-0005-0000-0000-00002B9D0000}"/>
    <cellStyle name="Standard 4 15 2 2 2 5" xfId="1125" xr:uid="{00000000-0005-0000-0000-00002C9D0000}"/>
    <cellStyle name="Standard 4 15 2 2 2 5 2" xfId="1126" xr:uid="{00000000-0005-0000-0000-00002D9D0000}"/>
    <cellStyle name="Standard 4 15 2 2 2 5 2 2" xfId="1127" xr:uid="{00000000-0005-0000-0000-00002E9D0000}"/>
    <cellStyle name="Standard 4 15 2 2 2 6" xfId="1128" xr:uid="{00000000-0005-0000-0000-00002F9D0000}"/>
    <cellStyle name="Standard 4 15 2 2 3" xfId="1129" xr:uid="{00000000-0005-0000-0000-0000309D0000}"/>
    <cellStyle name="Standard 4 15 2 2 3 2" xfId="1130" xr:uid="{00000000-0005-0000-0000-0000319D0000}"/>
    <cellStyle name="Standard 4 15 2 2 3 2 2" xfId="1131" xr:uid="{00000000-0005-0000-0000-0000329D0000}"/>
    <cellStyle name="Standard 4 15 2 2 3 2 2 2" xfId="1132" xr:uid="{00000000-0005-0000-0000-0000339D0000}"/>
    <cellStyle name="Standard 4 15 2 2 3 2 2 2 2" xfId="1133" xr:uid="{00000000-0005-0000-0000-0000349D0000}"/>
    <cellStyle name="Standard 4 15 2 2 3 2 2 2 2 2" xfId="1134" xr:uid="{00000000-0005-0000-0000-0000359D0000}"/>
    <cellStyle name="Standard 4 15 2 2 3 2 2 3" xfId="1135" xr:uid="{00000000-0005-0000-0000-0000369D0000}"/>
    <cellStyle name="Standard 4 15 2 2 3 2 3" xfId="1136" xr:uid="{00000000-0005-0000-0000-0000379D0000}"/>
    <cellStyle name="Standard 4 15 2 2 3 2 3 2" xfId="1137" xr:uid="{00000000-0005-0000-0000-0000389D0000}"/>
    <cellStyle name="Standard 4 15 2 2 3 3" xfId="1138" xr:uid="{00000000-0005-0000-0000-0000399D0000}"/>
    <cellStyle name="Standard 4 15 2 2 3 4" xfId="1139" xr:uid="{00000000-0005-0000-0000-00003A9D0000}"/>
    <cellStyle name="Standard 4 15 2 2 3 4 2" xfId="1140" xr:uid="{00000000-0005-0000-0000-00003B9D0000}"/>
    <cellStyle name="Standard 4 15 2 2 3 4 2 2" xfId="1141" xr:uid="{00000000-0005-0000-0000-00003C9D0000}"/>
    <cellStyle name="Standard 4 15 2 2 3 5" xfId="1142" xr:uid="{00000000-0005-0000-0000-00003D9D0000}"/>
    <cellStyle name="Standard 4 15 2 2 4" xfId="1143" xr:uid="{00000000-0005-0000-0000-00003E9D0000}"/>
    <cellStyle name="Standard 4 15 2 2 4 2" xfId="1144" xr:uid="{00000000-0005-0000-0000-00003F9D0000}"/>
    <cellStyle name="Standard 4 15 2 2 4 2 2" xfId="1145" xr:uid="{00000000-0005-0000-0000-0000409D0000}"/>
    <cellStyle name="Standard 4 15 2 2 4 2 2 2" xfId="1146" xr:uid="{00000000-0005-0000-0000-0000419D0000}"/>
    <cellStyle name="Standard 4 15 2 2 4 2 2 2 2" xfId="1147" xr:uid="{00000000-0005-0000-0000-0000429D0000}"/>
    <cellStyle name="Standard 4 15 2 2 4 2 3" xfId="1148" xr:uid="{00000000-0005-0000-0000-0000439D0000}"/>
    <cellStyle name="Standard 4 15 2 2 4 3" xfId="1149" xr:uid="{00000000-0005-0000-0000-0000449D0000}"/>
    <cellStyle name="Standard 4 15 2 2 4 3 2" xfId="1150" xr:uid="{00000000-0005-0000-0000-0000459D0000}"/>
    <cellStyle name="Standard 4 15 2 2 5" xfId="1151" xr:uid="{00000000-0005-0000-0000-0000469D0000}"/>
    <cellStyle name="Standard 4 15 2 2 5 2" xfId="1152" xr:uid="{00000000-0005-0000-0000-0000479D0000}"/>
    <cellStyle name="Standard 4 15 2 2 5 2 2" xfId="1153" xr:uid="{00000000-0005-0000-0000-0000489D0000}"/>
    <cellStyle name="Standard 4 15 2 2 6" xfId="1154" xr:uid="{00000000-0005-0000-0000-0000499D0000}"/>
    <cellStyle name="Standard 4 15 2 3" xfId="1155" xr:uid="{00000000-0005-0000-0000-00004A9D0000}"/>
    <cellStyle name="Standard 4 15 2 3 2" xfId="1156" xr:uid="{00000000-0005-0000-0000-00004B9D0000}"/>
    <cellStyle name="Standard 4 15 2 3 2 2" xfId="1157" xr:uid="{00000000-0005-0000-0000-00004C9D0000}"/>
    <cellStyle name="Standard 4 15 2 3 2 2 2" xfId="1158" xr:uid="{00000000-0005-0000-0000-00004D9D0000}"/>
    <cellStyle name="Standard 4 15 2 3 2 2 2 2" xfId="1159" xr:uid="{00000000-0005-0000-0000-00004E9D0000}"/>
    <cellStyle name="Standard 4 15 2 3 2 2 2 2 2" xfId="1160" xr:uid="{00000000-0005-0000-0000-00004F9D0000}"/>
    <cellStyle name="Standard 4 15 2 3 2 2 2 2 2 2" xfId="1161" xr:uid="{00000000-0005-0000-0000-0000509D0000}"/>
    <cellStyle name="Standard 4 15 2 3 2 2 2 3" xfId="1162" xr:uid="{00000000-0005-0000-0000-0000519D0000}"/>
    <cellStyle name="Standard 4 15 2 3 2 2 3" xfId="1163" xr:uid="{00000000-0005-0000-0000-0000529D0000}"/>
    <cellStyle name="Standard 4 15 2 3 2 2 3 2" xfId="1164" xr:uid="{00000000-0005-0000-0000-0000539D0000}"/>
    <cellStyle name="Standard 4 15 2 3 2 3" xfId="1165" xr:uid="{00000000-0005-0000-0000-0000549D0000}"/>
    <cellStyle name="Standard 4 15 2 3 2 4" xfId="1166" xr:uid="{00000000-0005-0000-0000-0000559D0000}"/>
    <cellStyle name="Standard 4 15 2 3 2 4 2" xfId="1167" xr:uid="{00000000-0005-0000-0000-0000569D0000}"/>
    <cellStyle name="Standard 4 15 2 3 2 4 2 2" xfId="1168" xr:uid="{00000000-0005-0000-0000-0000579D0000}"/>
    <cellStyle name="Standard 4 15 2 3 2 5" xfId="1169" xr:uid="{00000000-0005-0000-0000-0000589D0000}"/>
    <cellStyle name="Standard 4 15 2 3 3" xfId="1170" xr:uid="{00000000-0005-0000-0000-0000599D0000}"/>
    <cellStyle name="Standard 4 15 2 3 3 2" xfId="1171" xr:uid="{00000000-0005-0000-0000-00005A9D0000}"/>
    <cellStyle name="Standard 4 15 2 3 3 2 2" xfId="1172" xr:uid="{00000000-0005-0000-0000-00005B9D0000}"/>
    <cellStyle name="Standard 4 15 2 3 3 2 2 2" xfId="1173" xr:uid="{00000000-0005-0000-0000-00005C9D0000}"/>
    <cellStyle name="Standard 4 15 2 3 3 2 2 2 2" xfId="1174" xr:uid="{00000000-0005-0000-0000-00005D9D0000}"/>
    <cellStyle name="Standard 4 15 2 3 3 2 3" xfId="1175" xr:uid="{00000000-0005-0000-0000-00005E9D0000}"/>
    <cellStyle name="Standard 4 15 2 3 3 3" xfId="1176" xr:uid="{00000000-0005-0000-0000-00005F9D0000}"/>
    <cellStyle name="Standard 4 15 2 3 3 3 2" xfId="1177" xr:uid="{00000000-0005-0000-0000-0000609D0000}"/>
    <cellStyle name="Standard 4 15 2 3 4" xfId="1178" xr:uid="{00000000-0005-0000-0000-0000619D0000}"/>
    <cellStyle name="Standard 4 15 2 3 4 2" xfId="1179" xr:uid="{00000000-0005-0000-0000-0000629D0000}"/>
    <cellStyle name="Standard 4 15 2 3 4 2 2" xfId="1180" xr:uid="{00000000-0005-0000-0000-0000639D0000}"/>
    <cellStyle name="Standard 4 15 2 3 5" xfId="1181" xr:uid="{00000000-0005-0000-0000-0000649D0000}"/>
    <cellStyle name="Standard 4 15 2 4" xfId="1182" xr:uid="{00000000-0005-0000-0000-0000659D0000}"/>
    <cellStyle name="Standard 4 15 2 4 2" xfId="1183" xr:uid="{00000000-0005-0000-0000-0000669D0000}"/>
    <cellStyle name="Standard 4 15 2 4 2 2" xfId="1184" xr:uid="{00000000-0005-0000-0000-0000679D0000}"/>
    <cellStyle name="Standard 4 15 2 4 2 2 2" xfId="1185" xr:uid="{00000000-0005-0000-0000-0000689D0000}"/>
    <cellStyle name="Standard 4 15 2 4 2 2 2 2" xfId="1186" xr:uid="{00000000-0005-0000-0000-0000699D0000}"/>
    <cellStyle name="Standard 4 15 2 4 2 3" xfId="1187" xr:uid="{00000000-0005-0000-0000-00006A9D0000}"/>
    <cellStyle name="Standard 4 15 2 4 3" xfId="1188" xr:uid="{00000000-0005-0000-0000-00006B9D0000}"/>
    <cellStyle name="Standard 4 15 2 4 3 2" xfId="1189" xr:uid="{00000000-0005-0000-0000-00006C9D0000}"/>
    <cellStyle name="Standard 4 15 2 5" xfId="1190" xr:uid="{00000000-0005-0000-0000-00006D9D0000}"/>
    <cellStyle name="Standard 4 15 2 6" xfId="1191" xr:uid="{00000000-0005-0000-0000-00006E9D0000}"/>
    <cellStyle name="Standard 4 15 2 6 2" xfId="1192" xr:uid="{00000000-0005-0000-0000-00006F9D0000}"/>
    <cellStyle name="Standard 4 15 2 6 2 2" xfId="1193" xr:uid="{00000000-0005-0000-0000-0000709D0000}"/>
    <cellStyle name="Standard 4 15 2 7" xfId="1194" xr:uid="{00000000-0005-0000-0000-0000719D0000}"/>
    <cellStyle name="Standard 4 15 3" xfId="1195" xr:uid="{00000000-0005-0000-0000-0000729D0000}"/>
    <cellStyle name="Standard 4 15 3 2" xfId="1196" xr:uid="{00000000-0005-0000-0000-0000739D0000}"/>
    <cellStyle name="Standard 4 15 3 2 2" xfId="1197" xr:uid="{00000000-0005-0000-0000-0000749D0000}"/>
    <cellStyle name="Standard 4 15 3 2 2 2" xfId="1198" xr:uid="{00000000-0005-0000-0000-0000759D0000}"/>
    <cellStyle name="Standard 4 15 3 2 2 2 2" xfId="1199" xr:uid="{00000000-0005-0000-0000-0000769D0000}"/>
    <cellStyle name="Standard 4 15 3 2 2 2 2 2" xfId="1200" xr:uid="{00000000-0005-0000-0000-0000779D0000}"/>
    <cellStyle name="Standard 4 15 3 2 2 2 2 2 2" xfId="1201" xr:uid="{00000000-0005-0000-0000-0000789D0000}"/>
    <cellStyle name="Standard 4 15 3 2 2 2 2 2 2 2" xfId="1202" xr:uid="{00000000-0005-0000-0000-0000799D0000}"/>
    <cellStyle name="Standard 4 15 3 2 2 2 2 3" xfId="1203" xr:uid="{00000000-0005-0000-0000-00007A9D0000}"/>
    <cellStyle name="Standard 4 15 3 2 2 2 3" xfId="1204" xr:uid="{00000000-0005-0000-0000-00007B9D0000}"/>
    <cellStyle name="Standard 4 15 3 2 2 2 3 2" xfId="1205" xr:uid="{00000000-0005-0000-0000-00007C9D0000}"/>
    <cellStyle name="Standard 4 15 3 2 2 3" xfId="1206" xr:uid="{00000000-0005-0000-0000-00007D9D0000}"/>
    <cellStyle name="Standard 4 15 3 2 2 4" xfId="1207" xr:uid="{00000000-0005-0000-0000-00007E9D0000}"/>
    <cellStyle name="Standard 4 15 3 2 2 4 2" xfId="1208" xr:uid="{00000000-0005-0000-0000-00007F9D0000}"/>
    <cellStyle name="Standard 4 15 3 2 2 4 2 2" xfId="1209" xr:uid="{00000000-0005-0000-0000-0000809D0000}"/>
    <cellStyle name="Standard 4 15 3 2 2 5" xfId="1210" xr:uid="{00000000-0005-0000-0000-0000819D0000}"/>
    <cellStyle name="Standard 4 15 3 2 3" xfId="1211" xr:uid="{00000000-0005-0000-0000-0000829D0000}"/>
    <cellStyle name="Standard 4 15 3 2 3 2" xfId="1212" xr:uid="{00000000-0005-0000-0000-0000839D0000}"/>
    <cellStyle name="Standard 4 15 3 2 3 2 2" xfId="1213" xr:uid="{00000000-0005-0000-0000-0000849D0000}"/>
    <cellStyle name="Standard 4 15 3 2 3 2 2 2" xfId="1214" xr:uid="{00000000-0005-0000-0000-0000859D0000}"/>
    <cellStyle name="Standard 4 15 3 2 3 2 2 2 2" xfId="1215" xr:uid="{00000000-0005-0000-0000-0000869D0000}"/>
    <cellStyle name="Standard 4 15 3 2 3 2 3" xfId="1216" xr:uid="{00000000-0005-0000-0000-0000879D0000}"/>
    <cellStyle name="Standard 4 15 3 2 3 3" xfId="1217" xr:uid="{00000000-0005-0000-0000-0000889D0000}"/>
    <cellStyle name="Standard 4 15 3 2 3 3 2" xfId="1218" xr:uid="{00000000-0005-0000-0000-0000899D0000}"/>
    <cellStyle name="Standard 4 15 3 2 4" xfId="1219" xr:uid="{00000000-0005-0000-0000-00008A9D0000}"/>
    <cellStyle name="Standard 4 15 3 2 4 2" xfId="1220" xr:uid="{00000000-0005-0000-0000-00008B9D0000}"/>
    <cellStyle name="Standard 4 15 3 2 4 2 2" xfId="1221" xr:uid="{00000000-0005-0000-0000-00008C9D0000}"/>
    <cellStyle name="Standard 4 15 3 2 5" xfId="1222" xr:uid="{00000000-0005-0000-0000-00008D9D0000}"/>
    <cellStyle name="Standard 4 15 3 3" xfId="1223" xr:uid="{00000000-0005-0000-0000-00008E9D0000}"/>
    <cellStyle name="Standard 4 15 3 3 2" xfId="1224" xr:uid="{00000000-0005-0000-0000-00008F9D0000}"/>
    <cellStyle name="Standard 4 15 3 3 2 2" xfId="1225" xr:uid="{00000000-0005-0000-0000-0000909D0000}"/>
    <cellStyle name="Standard 4 15 3 3 2 2 2" xfId="1226" xr:uid="{00000000-0005-0000-0000-0000919D0000}"/>
    <cellStyle name="Standard 4 15 3 3 2 2 2 2" xfId="1227" xr:uid="{00000000-0005-0000-0000-0000929D0000}"/>
    <cellStyle name="Standard 4 15 3 3 2 3" xfId="1228" xr:uid="{00000000-0005-0000-0000-0000939D0000}"/>
    <cellStyle name="Standard 4 15 3 3 3" xfId="1229" xr:uid="{00000000-0005-0000-0000-0000949D0000}"/>
    <cellStyle name="Standard 4 15 3 3 3 2" xfId="1230" xr:uid="{00000000-0005-0000-0000-0000959D0000}"/>
    <cellStyle name="Standard 4 15 3 4" xfId="1231" xr:uid="{00000000-0005-0000-0000-0000969D0000}"/>
    <cellStyle name="Standard 4 15 3 5" xfId="1232" xr:uid="{00000000-0005-0000-0000-0000979D0000}"/>
    <cellStyle name="Standard 4 15 3 5 2" xfId="1233" xr:uid="{00000000-0005-0000-0000-0000989D0000}"/>
    <cellStyle name="Standard 4 15 3 5 2 2" xfId="1234" xr:uid="{00000000-0005-0000-0000-0000999D0000}"/>
    <cellStyle name="Standard 4 15 3 6" xfId="1235" xr:uid="{00000000-0005-0000-0000-00009A9D0000}"/>
    <cellStyle name="Standard 4 15 4" xfId="1236" xr:uid="{00000000-0005-0000-0000-00009B9D0000}"/>
    <cellStyle name="Standard 4 15 4 2" xfId="1237" xr:uid="{00000000-0005-0000-0000-00009C9D0000}"/>
    <cellStyle name="Standard 4 15 4 2 2" xfId="1238" xr:uid="{00000000-0005-0000-0000-00009D9D0000}"/>
    <cellStyle name="Standard 4 15 4 2 2 2" xfId="1239" xr:uid="{00000000-0005-0000-0000-00009E9D0000}"/>
    <cellStyle name="Standard 4 15 4 2 2 2 2" xfId="1240" xr:uid="{00000000-0005-0000-0000-00009F9D0000}"/>
    <cellStyle name="Standard 4 15 4 2 2 2 2 2" xfId="1241" xr:uid="{00000000-0005-0000-0000-0000A09D0000}"/>
    <cellStyle name="Standard 4 15 4 2 2 3" xfId="1242" xr:uid="{00000000-0005-0000-0000-0000A19D0000}"/>
    <cellStyle name="Standard 4 15 4 2 3" xfId="1243" xr:uid="{00000000-0005-0000-0000-0000A29D0000}"/>
    <cellStyle name="Standard 4 15 4 2 3 2" xfId="1244" xr:uid="{00000000-0005-0000-0000-0000A39D0000}"/>
    <cellStyle name="Standard 4 15 4 3" xfId="1245" xr:uid="{00000000-0005-0000-0000-0000A49D0000}"/>
    <cellStyle name="Standard 4 15 4 4" xfId="1246" xr:uid="{00000000-0005-0000-0000-0000A59D0000}"/>
    <cellStyle name="Standard 4 15 4 4 2" xfId="1247" xr:uid="{00000000-0005-0000-0000-0000A69D0000}"/>
    <cellStyle name="Standard 4 15 4 4 2 2" xfId="1248" xr:uid="{00000000-0005-0000-0000-0000A79D0000}"/>
    <cellStyle name="Standard 4 15 4 5" xfId="1249" xr:uid="{00000000-0005-0000-0000-0000A89D0000}"/>
    <cellStyle name="Standard 4 15 5" xfId="1250" xr:uid="{00000000-0005-0000-0000-0000A99D0000}"/>
    <cellStyle name="Standard 4 15 5 2" xfId="1251" xr:uid="{00000000-0005-0000-0000-0000AA9D0000}"/>
    <cellStyle name="Standard 4 15 5 2 2" xfId="1252" xr:uid="{00000000-0005-0000-0000-0000AB9D0000}"/>
    <cellStyle name="Standard 4 15 5 2 2 2" xfId="1253" xr:uid="{00000000-0005-0000-0000-0000AC9D0000}"/>
    <cellStyle name="Standard 4 15 5 2 2 2 2" xfId="1254" xr:uid="{00000000-0005-0000-0000-0000AD9D0000}"/>
    <cellStyle name="Standard 4 15 5 2 3" xfId="1255" xr:uid="{00000000-0005-0000-0000-0000AE9D0000}"/>
    <cellStyle name="Standard 4 15 5 3" xfId="1256" xr:uid="{00000000-0005-0000-0000-0000AF9D0000}"/>
    <cellStyle name="Standard 4 15 5 3 2" xfId="1257" xr:uid="{00000000-0005-0000-0000-0000B09D0000}"/>
    <cellStyle name="Standard 4 15 6" xfId="1258" xr:uid="{00000000-0005-0000-0000-0000B19D0000}"/>
    <cellStyle name="Standard 4 15 6 2" xfId="1259" xr:uid="{00000000-0005-0000-0000-0000B29D0000}"/>
    <cellStyle name="Standard 4 15 6 2 2" xfId="1260" xr:uid="{00000000-0005-0000-0000-0000B39D0000}"/>
    <cellStyle name="Standard 4 15 7" xfId="1261" xr:uid="{00000000-0005-0000-0000-0000B49D0000}"/>
    <cellStyle name="Standard 4 16" xfId="1262" xr:uid="{00000000-0005-0000-0000-0000B59D0000}"/>
    <cellStyle name="Standard 4 17" xfId="1263" xr:uid="{00000000-0005-0000-0000-0000B69D0000}"/>
    <cellStyle name="Standard 4 18" xfId="1264" xr:uid="{00000000-0005-0000-0000-0000B79D0000}"/>
    <cellStyle name="Standard 4 19" xfId="1265" xr:uid="{00000000-0005-0000-0000-0000B89D0000}"/>
    <cellStyle name="Standard 4 2" xfId="909" xr:uid="{00000000-0005-0000-0000-0000B99D0000}"/>
    <cellStyle name="Standard 4 2 2" xfId="950" xr:uid="{00000000-0005-0000-0000-0000BA9D0000}"/>
    <cellStyle name="Standard 4 20" xfId="1266" xr:uid="{00000000-0005-0000-0000-0000BB9D0000}"/>
    <cellStyle name="Standard 4 20 2" xfId="1267" xr:uid="{00000000-0005-0000-0000-0000BC9D0000}"/>
    <cellStyle name="Standard 4 20 2 2" xfId="1268" xr:uid="{00000000-0005-0000-0000-0000BD9D0000}"/>
    <cellStyle name="Standard 4 20 2 2 2" xfId="1269" xr:uid="{00000000-0005-0000-0000-0000BE9D0000}"/>
    <cellStyle name="Standard 4 20 2 2 2 2" xfId="1270" xr:uid="{00000000-0005-0000-0000-0000BF9D0000}"/>
    <cellStyle name="Standard 4 20 2 2 2 2 2" xfId="1271" xr:uid="{00000000-0005-0000-0000-0000C09D0000}"/>
    <cellStyle name="Standard 4 20 2 2 2 2 2 2" xfId="1272" xr:uid="{00000000-0005-0000-0000-0000C19D0000}"/>
    <cellStyle name="Standard 4 20 2 2 2 2 2 2 2" xfId="1273" xr:uid="{00000000-0005-0000-0000-0000C29D0000}"/>
    <cellStyle name="Standard 4 20 2 2 2 2 2 2 2 2" xfId="1274" xr:uid="{00000000-0005-0000-0000-0000C39D0000}"/>
    <cellStyle name="Standard 4 20 2 2 2 2 2 3" xfId="1275" xr:uid="{00000000-0005-0000-0000-0000C49D0000}"/>
    <cellStyle name="Standard 4 20 2 2 2 2 3" xfId="1276" xr:uid="{00000000-0005-0000-0000-0000C59D0000}"/>
    <cellStyle name="Standard 4 20 2 2 2 2 3 2" xfId="1277" xr:uid="{00000000-0005-0000-0000-0000C69D0000}"/>
    <cellStyle name="Standard 4 20 2 2 2 3" xfId="1278" xr:uid="{00000000-0005-0000-0000-0000C79D0000}"/>
    <cellStyle name="Standard 4 20 2 2 2 4" xfId="1279" xr:uid="{00000000-0005-0000-0000-0000C89D0000}"/>
    <cellStyle name="Standard 4 20 2 2 2 4 2" xfId="1280" xr:uid="{00000000-0005-0000-0000-0000C99D0000}"/>
    <cellStyle name="Standard 4 20 2 2 2 4 2 2" xfId="1281" xr:uid="{00000000-0005-0000-0000-0000CA9D0000}"/>
    <cellStyle name="Standard 4 20 2 2 2 5" xfId="1282" xr:uid="{00000000-0005-0000-0000-0000CB9D0000}"/>
    <cellStyle name="Standard 4 20 2 2 3" xfId="1283" xr:uid="{00000000-0005-0000-0000-0000CC9D0000}"/>
    <cellStyle name="Standard 4 20 2 2 3 2" xfId="1284" xr:uid="{00000000-0005-0000-0000-0000CD9D0000}"/>
    <cellStyle name="Standard 4 20 2 2 3 2 2" xfId="1285" xr:uid="{00000000-0005-0000-0000-0000CE9D0000}"/>
    <cellStyle name="Standard 4 20 2 2 3 2 2 2" xfId="1286" xr:uid="{00000000-0005-0000-0000-0000CF9D0000}"/>
    <cellStyle name="Standard 4 20 2 2 3 2 2 2 2" xfId="1287" xr:uid="{00000000-0005-0000-0000-0000D09D0000}"/>
    <cellStyle name="Standard 4 20 2 2 3 2 3" xfId="1288" xr:uid="{00000000-0005-0000-0000-0000D19D0000}"/>
    <cellStyle name="Standard 4 20 2 2 3 3" xfId="1289" xr:uid="{00000000-0005-0000-0000-0000D29D0000}"/>
    <cellStyle name="Standard 4 20 2 2 3 3 2" xfId="1290" xr:uid="{00000000-0005-0000-0000-0000D39D0000}"/>
    <cellStyle name="Standard 4 20 2 2 4" xfId="1291" xr:uid="{00000000-0005-0000-0000-0000D49D0000}"/>
    <cellStyle name="Standard 4 20 2 2 4 2" xfId="1292" xr:uid="{00000000-0005-0000-0000-0000D59D0000}"/>
    <cellStyle name="Standard 4 20 2 2 4 2 2" xfId="1293" xr:uid="{00000000-0005-0000-0000-0000D69D0000}"/>
    <cellStyle name="Standard 4 20 2 2 5" xfId="1294" xr:uid="{00000000-0005-0000-0000-0000D79D0000}"/>
    <cellStyle name="Standard 4 20 2 3" xfId="1295" xr:uid="{00000000-0005-0000-0000-0000D89D0000}"/>
    <cellStyle name="Standard 4 20 2 3 2" xfId="1296" xr:uid="{00000000-0005-0000-0000-0000D99D0000}"/>
    <cellStyle name="Standard 4 20 2 3 2 2" xfId="1297" xr:uid="{00000000-0005-0000-0000-0000DA9D0000}"/>
    <cellStyle name="Standard 4 20 2 3 2 2 2" xfId="1298" xr:uid="{00000000-0005-0000-0000-0000DB9D0000}"/>
    <cellStyle name="Standard 4 20 2 3 2 2 2 2" xfId="1299" xr:uid="{00000000-0005-0000-0000-0000DC9D0000}"/>
    <cellStyle name="Standard 4 20 2 3 2 3" xfId="1300" xr:uid="{00000000-0005-0000-0000-0000DD9D0000}"/>
    <cellStyle name="Standard 4 20 2 3 3" xfId="1301" xr:uid="{00000000-0005-0000-0000-0000DE9D0000}"/>
    <cellStyle name="Standard 4 20 2 3 3 2" xfId="1302" xr:uid="{00000000-0005-0000-0000-0000DF9D0000}"/>
    <cellStyle name="Standard 4 20 2 4" xfId="1303" xr:uid="{00000000-0005-0000-0000-0000E09D0000}"/>
    <cellStyle name="Standard 4 20 2 5" xfId="1304" xr:uid="{00000000-0005-0000-0000-0000E19D0000}"/>
    <cellStyle name="Standard 4 20 2 5 2" xfId="1305" xr:uid="{00000000-0005-0000-0000-0000E29D0000}"/>
    <cellStyle name="Standard 4 20 2 5 2 2" xfId="1306" xr:uid="{00000000-0005-0000-0000-0000E39D0000}"/>
    <cellStyle name="Standard 4 20 2 6" xfId="1307" xr:uid="{00000000-0005-0000-0000-0000E49D0000}"/>
    <cellStyle name="Standard 4 20 3" xfId="1308" xr:uid="{00000000-0005-0000-0000-0000E59D0000}"/>
    <cellStyle name="Standard 4 20 3 2" xfId="1309" xr:uid="{00000000-0005-0000-0000-0000E69D0000}"/>
    <cellStyle name="Standard 4 20 3 2 2" xfId="1310" xr:uid="{00000000-0005-0000-0000-0000E79D0000}"/>
    <cellStyle name="Standard 4 20 3 2 2 2" xfId="1311" xr:uid="{00000000-0005-0000-0000-0000E89D0000}"/>
    <cellStyle name="Standard 4 20 3 2 2 2 2" xfId="1312" xr:uid="{00000000-0005-0000-0000-0000E99D0000}"/>
    <cellStyle name="Standard 4 20 3 2 2 2 2 2" xfId="1313" xr:uid="{00000000-0005-0000-0000-0000EA9D0000}"/>
    <cellStyle name="Standard 4 20 3 2 2 3" xfId="1314" xr:uid="{00000000-0005-0000-0000-0000EB9D0000}"/>
    <cellStyle name="Standard 4 20 3 2 3" xfId="1315" xr:uid="{00000000-0005-0000-0000-0000EC9D0000}"/>
    <cellStyle name="Standard 4 20 3 2 3 2" xfId="1316" xr:uid="{00000000-0005-0000-0000-0000ED9D0000}"/>
    <cellStyle name="Standard 4 20 3 3" xfId="1317" xr:uid="{00000000-0005-0000-0000-0000EE9D0000}"/>
    <cellStyle name="Standard 4 20 3 4" xfId="1318" xr:uid="{00000000-0005-0000-0000-0000EF9D0000}"/>
    <cellStyle name="Standard 4 20 3 4 2" xfId="1319" xr:uid="{00000000-0005-0000-0000-0000F09D0000}"/>
    <cellStyle name="Standard 4 20 3 4 2 2" xfId="1320" xr:uid="{00000000-0005-0000-0000-0000F19D0000}"/>
    <cellStyle name="Standard 4 20 3 5" xfId="1321" xr:uid="{00000000-0005-0000-0000-0000F29D0000}"/>
    <cellStyle name="Standard 4 20 4" xfId="1322" xr:uid="{00000000-0005-0000-0000-0000F39D0000}"/>
    <cellStyle name="Standard 4 20 4 2" xfId="1323" xr:uid="{00000000-0005-0000-0000-0000F49D0000}"/>
    <cellStyle name="Standard 4 20 4 2 2" xfId="1324" xr:uid="{00000000-0005-0000-0000-0000F59D0000}"/>
    <cellStyle name="Standard 4 20 4 2 2 2" xfId="1325" xr:uid="{00000000-0005-0000-0000-0000F69D0000}"/>
    <cellStyle name="Standard 4 20 4 2 2 2 2" xfId="1326" xr:uid="{00000000-0005-0000-0000-0000F79D0000}"/>
    <cellStyle name="Standard 4 20 4 2 3" xfId="1327" xr:uid="{00000000-0005-0000-0000-0000F89D0000}"/>
    <cellStyle name="Standard 4 20 4 3" xfId="1328" xr:uid="{00000000-0005-0000-0000-0000F99D0000}"/>
    <cellStyle name="Standard 4 20 4 3 2" xfId="1329" xr:uid="{00000000-0005-0000-0000-0000FA9D0000}"/>
    <cellStyle name="Standard 4 20 5" xfId="1330" xr:uid="{00000000-0005-0000-0000-0000FB9D0000}"/>
    <cellStyle name="Standard 4 20 5 2" xfId="1331" xr:uid="{00000000-0005-0000-0000-0000FC9D0000}"/>
    <cellStyle name="Standard 4 20 5 2 2" xfId="1332" xr:uid="{00000000-0005-0000-0000-0000FD9D0000}"/>
    <cellStyle name="Standard 4 20 6" xfId="1333" xr:uid="{00000000-0005-0000-0000-0000FE9D0000}"/>
    <cellStyle name="Standard 4 21" xfId="1334" xr:uid="{00000000-0005-0000-0000-0000FF9D0000}"/>
    <cellStyle name="Standard 4 21 2" xfId="1335" xr:uid="{00000000-0005-0000-0000-0000009E0000}"/>
    <cellStyle name="Standard 4 21 2 2" xfId="1336" xr:uid="{00000000-0005-0000-0000-0000019E0000}"/>
    <cellStyle name="Standard 4 21 2 2 2" xfId="1337" xr:uid="{00000000-0005-0000-0000-0000029E0000}"/>
    <cellStyle name="Standard 4 21 2 2 2 2" xfId="1338" xr:uid="{00000000-0005-0000-0000-0000039E0000}"/>
    <cellStyle name="Standard 4 21 2 2 2 2 2" xfId="1339" xr:uid="{00000000-0005-0000-0000-0000049E0000}"/>
    <cellStyle name="Standard 4 21 2 2 2 2 2 2" xfId="1340" xr:uid="{00000000-0005-0000-0000-0000059E0000}"/>
    <cellStyle name="Standard 4 21 2 2 2 3" xfId="1341" xr:uid="{00000000-0005-0000-0000-0000069E0000}"/>
    <cellStyle name="Standard 4 21 2 2 3" xfId="1342" xr:uid="{00000000-0005-0000-0000-0000079E0000}"/>
    <cellStyle name="Standard 4 21 2 2 3 2" xfId="1343" xr:uid="{00000000-0005-0000-0000-0000089E0000}"/>
    <cellStyle name="Standard 4 21 2 3" xfId="1344" xr:uid="{00000000-0005-0000-0000-0000099E0000}"/>
    <cellStyle name="Standard 4 21 2 4" xfId="1345" xr:uid="{00000000-0005-0000-0000-00000A9E0000}"/>
    <cellStyle name="Standard 4 21 2 4 2" xfId="1346" xr:uid="{00000000-0005-0000-0000-00000B9E0000}"/>
    <cellStyle name="Standard 4 21 2 4 2 2" xfId="1347" xr:uid="{00000000-0005-0000-0000-00000C9E0000}"/>
    <cellStyle name="Standard 4 21 2 5" xfId="1348" xr:uid="{00000000-0005-0000-0000-00000D9E0000}"/>
    <cellStyle name="Standard 4 21 3" xfId="1349" xr:uid="{00000000-0005-0000-0000-00000E9E0000}"/>
    <cellStyle name="Standard 4 21 3 2" xfId="1350" xr:uid="{00000000-0005-0000-0000-00000F9E0000}"/>
    <cellStyle name="Standard 4 21 3 2 2" xfId="1351" xr:uid="{00000000-0005-0000-0000-0000109E0000}"/>
    <cellStyle name="Standard 4 21 3 2 2 2" xfId="1352" xr:uid="{00000000-0005-0000-0000-0000119E0000}"/>
    <cellStyle name="Standard 4 21 3 2 2 2 2" xfId="1353" xr:uid="{00000000-0005-0000-0000-0000129E0000}"/>
    <cellStyle name="Standard 4 21 3 2 3" xfId="1354" xr:uid="{00000000-0005-0000-0000-0000139E0000}"/>
    <cellStyle name="Standard 4 21 3 3" xfId="1355" xr:uid="{00000000-0005-0000-0000-0000149E0000}"/>
    <cellStyle name="Standard 4 21 3 3 2" xfId="1356" xr:uid="{00000000-0005-0000-0000-0000159E0000}"/>
    <cellStyle name="Standard 4 21 4" xfId="1357" xr:uid="{00000000-0005-0000-0000-0000169E0000}"/>
    <cellStyle name="Standard 4 21 4 2" xfId="1358" xr:uid="{00000000-0005-0000-0000-0000179E0000}"/>
    <cellStyle name="Standard 4 21 4 2 2" xfId="1359" xr:uid="{00000000-0005-0000-0000-0000189E0000}"/>
    <cellStyle name="Standard 4 21 5" xfId="1360" xr:uid="{00000000-0005-0000-0000-0000199E0000}"/>
    <cellStyle name="Standard 4 22" xfId="1361" xr:uid="{00000000-0005-0000-0000-00001A9E0000}"/>
    <cellStyle name="Standard 4 22 2" xfId="1362" xr:uid="{00000000-0005-0000-0000-00001B9E0000}"/>
    <cellStyle name="Standard 4 22 2 2" xfId="1363" xr:uid="{00000000-0005-0000-0000-00001C9E0000}"/>
    <cellStyle name="Standard 4 22 2 2 2" xfId="1364" xr:uid="{00000000-0005-0000-0000-00001D9E0000}"/>
    <cellStyle name="Standard 4 22 2 2 2 2" xfId="1365" xr:uid="{00000000-0005-0000-0000-00001E9E0000}"/>
    <cellStyle name="Standard 4 22 2 3" xfId="1366" xr:uid="{00000000-0005-0000-0000-00001F9E0000}"/>
    <cellStyle name="Standard 4 22 3" xfId="1367" xr:uid="{00000000-0005-0000-0000-0000209E0000}"/>
    <cellStyle name="Standard 4 22 3 2" xfId="1368" xr:uid="{00000000-0005-0000-0000-0000219E0000}"/>
    <cellStyle name="Standard 4 23" xfId="1369" xr:uid="{00000000-0005-0000-0000-0000229E0000}"/>
    <cellStyle name="Standard 4 24" xfId="1370" xr:uid="{00000000-0005-0000-0000-0000239E0000}"/>
    <cellStyle name="Standard 4 24 2" xfId="1371" xr:uid="{00000000-0005-0000-0000-0000249E0000}"/>
    <cellStyle name="Standard 4 24 2 2" xfId="1372" xr:uid="{00000000-0005-0000-0000-0000259E0000}"/>
    <cellStyle name="Standard 4 25" xfId="1373" xr:uid="{00000000-0005-0000-0000-0000269E0000}"/>
    <cellStyle name="Standard 4 3" xfId="908" xr:uid="{00000000-0005-0000-0000-0000279E0000}"/>
    <cellStyle name="Standard 4 3 2" xfId="949" xr:uid="{00000000-0005-0000-0000-0000289E0000}"/>
    <cellStyle name="Standard 4 3 2 2" xfId="2634" xr:uid="{00000000-0005-0000-0000-0000299E0000}"/>
    <cellStyle name="Standard 4 4" xfId="945" xr:uid="{00000000-0005-0000-0000-00002A9E0000}"/>
    <cellStyle name="Standard 4 5" xfId="1374" xr:uid="{00000000-0005-0000-0000-00002B9E0000}"/>
    <cellStyle name="Standard 4 6" xfId="1375" xr:uid="{00000000-0005-0000-0000-00002C9E0000}"/>
    <cellStyle name="Standard 4 7" xfId="1376" xr:uid="{00000000-0005-0000-0000-00002D9E0000}"/>
    <cellStyle name="Standard 4 8" xfId="1377" xr:uid="{00000000-0005-0000-0000-00002E9E0000}"/>
    <cellStyle name="Standard 4 9" xfId="1378" xr:uid="{00000000-0005-0000-0000-00002F9E0000}"/>
    <cellStyle name="Standard 5" xfId="911" xr:uid="{00000000-0005-0000-0000-0000309E0000}"/>
    <cellStyle name="Standard 5 10" xfId="1379" xr:uid="{00000000-0005-0000-0000-0000319E0000}"/>
    <cellStyle name="Standard 5 10 2" xfId="1380" xr:uid="{00000000-0005-0000-0000-0000329E0000}"/>
    <cellStyle name="Standard 5 10 2 2" xfId="1381" xr:uid="{00000000-0005-0000-0000-0000339E0000}"/>
    <cellStyle name="Standard 5 10 2 2 2" xfId="1382" xr:uid="{00000000-0005-0000-0000-0000349E0000}"/>
    <cellStyle name="Standard 5 10 2 2 2 2" xfId="1383" xr:uid="{00000000-0005-0000-0000-0000359E0000}"/>
    <cellStyle name="Standard 5 10 2 2 2 2 2" xfId="1384" xr:uid="{00000000-0005-0000-0000-0000369E0000}"/>
    <cellStyle name="Standard 5 10 2 2 2 2 2 2" xfId="1385" xr:uid="{00000000-0005-0000-0000-0000379E0000}"/>
    <cellStyle name="Standard 5 10 2 2 2 3" xfId="1386" xr:uid="{00000000-0005-0000-0000-0000389E0000}"/>
    <cellStyle name="Standard 5 10 2 2 3" xfId="1387" xr:uid="{00000000-0005-0000-0000-0000399E0000}"/>
    <cellStyle name="Standard 5 10 2 2 3 2" xfId="1388" xr:uid="{00000000-0005-0000-0000-00003A9E0000}"/>
    <cellStyle name="Standard 5 10 2 3" xfId="1389" xr:uid="{00000000-0005-0000-0000-00003B9E0000}"/>
    <cellStyle name="Standard 5 10 2 4" xfId="1390" xr:uid="{00000000-0005-0000-0000-00003C9E0000}"/>
    <cellStyle name="Standard 5 10 2 4 2" xfId="1391" xr:uid="{00000000-0005-0000-0000-00003D9E0000}"/>
    <cellStyle name="Standard 5 10 2 4 2 2" xfId="1392" xr:uid="{00000000-0005-0000-0000-00003E9E0000}"/>
    <cellStyle name="Standard 5 10 2 5" xfId="1393" xr:uid="{00000000-0005-0000-0000-00003F9E0000}"/>
    <cellStyle name="Standard 5 10 3" xfId="1394" xr:uid="{00000000-0005-0000-0000-0000409E0000}"/>
    <cellStyle name="Standard 5 10 3 2" xfId="1395" xr:uid="{00000000-0005-0000-0000-0000419E0000}"/>
    <cellStyle name="Standard 5 10 3 2 2" xfId="1396" xr:uid="{00000000-0005-0000-0000-0000429E0000}"/>
    <cellStyle name="Standard 5 10 3 2 2 2" xfId="1397" xr:uid="{00000000-0005-0000-0000-0000439E0000}"/>
    <cellStyle name="Standard 5 10 3 2 2 2 2" xfId="1398" xr:uid="{00000000-0005-0000-0000-0000449E0000}"/>
    <cellStyle name="Standard 5 10 3 2 3" xfId="1399" xr:uid="{00000000-0005-0000-0000-0000459E0000}"/>
    <cellStyle name="Standard 5 10 3 3" xfId="1400" xr:uid="{00000000-0005-0000-0000-0000469E0000}"/>
    <cellStyle name="Standard 5 10 3 3 2" xfId="1401" xr:uid="{00000000-0005-0000-0000-0000479E0000}"/>
    <cellStyle name="Standard 5 10 4" xfId="1402" xr:uid="{00000000-0005-0000-0000-0000489E0000}"/>
    <cellStyle name="Standard 5 10 4 2" xfId="1403" xr:uid="{00000000-0005-0000-0000-0000499E0000}"/>
    <cellStyle name="Standard 5 10 4 2 2" xfId="1404" xr:uid="{00000000-0005-0000-0000-00004A9E0000}"/>
    <cellStyle name="Standard 5 10 5" xfId="1405" xr:uid="{00000000-0005-0000-0000-00004B9E0000}"/>
    <cellStyle name="Standard 5 11" xfId="1406" xr:uid="{00000000-0005-0000-0000-00004C9E0000}"/>
    <cellStyle name="Standard 5 11 2" xfId="1407" xr:uid="{00000000-0005-0000-0000-00004D9E0000}"/>
    <cellStyle name="Standard 5 11 2 2" xfId="1408" xr:uid="{00000000-0005-0000-0000-00004E9E0000}"/>
    <cellStyle name="Standard 5 11 2 2 2" xfId="1409" xr:uid="{00000000-0005-0000-0000-00004F9E0000}"/>
    <cellStyle name="Standard 5 11 2 2 2 2" xfId="1410" xr:uid="{00000000-0005-0000-0000-0000509E0000}"/>
    <cellStyle name="Standard 5 11 2 3" xfId="1411" xr:uid="{00000000-0005-0000-0000-0000519E0000}"/>
    <cellStyle name="Standard 5 11 3" xfId="1412" xr:uid="{00000000-0005-0000-0000-0000529E0000}"/>
    <cellStyle name="Standard 5 11 3 2" xfId="1413" xr:uid="{00000000-0005-0000-0000-0000539E0000}"/>
    <cellStyle name="Standard 5 12" xfId="1414" xr:uid="{00000000-0005-0000-0000-0000549E0000}"/>
    <cellStyle name="Standard 5 13" xfId="1415" xr:uid="{00000000-0005-0000-0000-0000559E0000}"/>
    <cellStyle name="Standard 5 13 2" xfId="1416" xr:uid="{00000000-0005-0000-0000-0000569E0000}"/>
    <cellStyle name="Standard 5 13 2 2" xfId="1417" xr:uid="{00000000-0005-0000-0000-0000579E0000}"/>
    <cellStyle name="Standard 5 14" xfId="1418" xr:uid="{00000000-0005-0000-0000-0000589E0000}"/>
    <cellStyle name="Standard 5 2" xfId="951" xr:uid="{00000000-0005-0000-0000-0000599E0000}"/>
    <cellStyle name="Standard 5 2 10" xfId="1419" xr:uid="{00000000-0005-0000-0000-00005A9E0000}"/>
    <cellStyle name="Standard 5 2 10 2" xfId="1420" xr:uid="{00000000-0005-0000-0000-00005B9E0000}"/>
    <cellStyle name="Standard 5 2 10 2 2" xfId="1421" xr:uid="{00000000-0005-0000-0000-00005C9E0000}"/>
    <cellStyle name="Standard 5 2 10 2 2 2" xfId="1422" xr:uid="{00000000-0005-0000-0000-00005D9E0000}"/>
    <cellStyle name="Standard 5 2 10 2 2 2 2" xfId="1423" xr:uid="{00000000-0005-0000-0000-00005E9E0000}"/>
    <cellStyle name="Standard 5 2 10 2 3" xfId="1424" xr:uid="{00000000-0005-0000-0000-00005F9E0000}"/>
    <cellStyle name="Standard 5 2 10 3" xfId="1425" xr:uid="{00000000-0005-0000-0000-0000609E0000}"/>
    <cellStyle name="Standard 5 2 10 3 2" xfId="1426" xr:uid="{00000000-0005-0000-0000-0000619E0000}"/>
    <cellStyle name="Standard 5 2 11" xfId="1427" xr:uid="{00000000-0005-0000-0000-0000629E0000}"/>
    <cellStyle name="Standard 5 2 12" xfId="1428" xr:uid="{00000000-0005-0000-0000-0000639E0000}"/>
    <cellStyle name="Standard 5 2 12 2" xfId="1429" xr:uid="{00000000-0005-0000-0000-0000649E0000}"/>
    <cellStyle name="Standard 5 2 12 2 2" xfId="1430" xr:uid="{00000000-0005-0000-0000-0000659E0000}"/>
    <cellStyle name="Standard 5 2 13" xfId="1431" xr:uid="{00000000-0005-0000-0000-0000669E0000}"/>
    <cellStyle name="Standard 5 2 2" xfId="1432" xr:uid="{00000000-0005-0000-0000-0000679E0000}"/>
    <cellStyle name="Standard 5 2 2 10" xfId="1433" xr:uid="{00000000-0005-0000-0000-0000689E0000}"/>
    <cellStyle name="Standard 5 2 2 11" xfId="1434" xr:uid="{00000000-0005-0000-0000-0000699E0000}"/>
    <cellStyle name="Standard 5 2 2 11 2" xfId="1435" xr:uid="{00000000-0005-0000-0000-00006A9E0000}"/>
    <cellStyle name="Standard 5 2 2 11 2 2" xfId="1436" xr:uid="{00000000-0005-0000-0000-00006B9E0000}"/>
    <cellStyle name="Standard 5 2 2 12" xfId="1437" xr:uid="{00000000-0005-0000-0000-00006C9E0000}"/>
    <cellStyle name="Standard 5 2 2 2" xfId="1438" xr:uid="{00000000-0005-0000-0000-00006D9E0000}"/>
    <cellStyle name="Standard 5 2 2 2 10" xfId="1439" xr:uid="{00000000-0005-0000-0000-00006E9E0000}"/>
    <cellStyle name="Standard 5 2 2 2 11" xfId="1440" xr:uid="{00000000-0005-0000-0000-00006F9E0000}"/>
    <cellStyle name="Standard 5 2 2 2 11 2" xfId="1441" xr:uid="{00000000-0005-0000-0000-0000709E0000}"/>
    <cellStyle name="Standard 5 2 2 2 11 2 2" xfId="1442" xr:uid="{00000000-0005-0000-0000-0000719E0000}"/>
    <cellStyle name="Standard 5 2 2 2 12" xfId="1443" xr:uid="{00000000-0005-0000-0000-0000729E0000}"/>
    <cellStyle name="Standard 5 2 2 2 2" xfId="1444" xr:uid="{00000000-0005-0000-0000-0000739E0000}"/>
    <cellStyle name="Standard 5 2 2 2 2 2" xfId="1445" xr:uid="{00000000-0005-0000-0000-0000749E0000}"/>
    <cellStyle name="Standard 5 2 2 2 2 2 2" xfId="1446" xr:uid="{00000000-0005-0000-0000-0000759E0000}"/>
    <cellStyle name="Standard 5 2 2 2 2 2 2 2" xfId="1447" xr:uid="{00000000-0005-0000-0000-0000769E0000}"/>
    <cellStyle name="Standard 5 2 2 2 2 2 2 2 2" xfId="1448" xr:uid="{00000000-0005-0000-0000-0000779E0000}"/>
    <cellStyle name="Standard 5 2 2 2 2 2 2 2 2 2" xfId="1449" xr:uid="{00000000-0005-0000-0000-0000789E0000}"/>
    <cellStyle name="Standard 5 2 2 2 2 2 2 2 2 2 2" xfId="1450" xr:uid="{00000000-0005-0000-0000-0000799E0000}"/>
    <cellStyle name="Standard 5 2 2 2 2 2 2 2 2 2 2 2" xfId="1451" xr:uid="{00000000-0005-0000-0000-00007A9E0000}"/>
    <cellStyle name="Standard 5 2 2 2 2 2 2 2 2 2 2 2 2" xfId="1452" xr:uid="{00000000-0005-0000-0000-00007B9E0000}"/>
    <cellStyle name="Standard 5 2 2 2 2 2 2 2 2 2 2 2 2 2" xfId="1453" xr:uid="{00000000-0005-0000-0000-00007C9E0000}"/>
    <cellStyle name="Standard 5 2 2 2 2 2 2 2 2 2 2 2 2 2 2" xfId="1454" xr:uid="{00000000-0005-0000-0000-00007D9E0000}"/>
    <cellStyle name="Standard 5 2 2 2 2 2 2 2 2 2 2 2 3" xfId="1455" xr:uid="{00000000-0005-0000-0000-00007E9E0000}"/>
    <cellStyle name="Standard 5 2 2 2 2 2 2 2 2 2 2 3" xfId="1456" xr:uid="{00000000-0005-0000-0000-00007F9E0000}"/>
    <cellStyle name="Standard 5 2 2 2 2 2 2 2 2 2 2 3 2" xfId="1457" xr:uid="{00000000-0005-0000-0000-0000809E0000}"/>
    <cellStyle name="Standard 5 2 2 2 2 2 2 2 2 2 3" xfId="1458" xr:uid="{00000000-0005-0000-0000-0000819E0000}"/>
    <cellStyle name="Standard 5 2 2 2 2 2 2 2 2 2 4" xfId="1459" xr:uid="{00000000-0005-0000-0000-0000829E0000}"/>
    <cellStyle name="Standard 5 2 2 2 2 2 2 2 2 2 4 2" xfId="1460" xr:uid="{00000000-0005-0000-0000-0000839E0000}"/>
    <cellStyle name="Standard 5 2 2 2 2 2 2 2 2 2 4 2 2" xfId="1461" xr:uid="{00000000-0005-0000-0000-0000849E0000}"/>
    <cellStyle name="Standard 5 2 2 2 2 2 2 2 2 2 5" xfId="1462" xr:uid="{00000000-0005-0000-0000-0000859E0000}"/>
    <cellStyle name="Standard 5 2 2 2 2 2 2 2 2 3" xfId="1463" xr:uid="{00000000-0005-0000-0000-0000869E0000}"/>
    <cellStyle name="Standard 5 2 2 2 2 2 2 2 2 3 2" xfId="1464" xr:uid="{00000000-0005-0000-0000-0000879E0000}"/>
    <cellStyle name="Standard 5 2 2 2 2 2 2 2 2 3 2 2" xfId="1465" xr:uid="{00000000-0005-0000-0000-0000889E0000}"/>
    <cellStyle name="Standard 5 2 2 2 2 2 2 2 2 3 2 2 2" xfId="1466" xr:uid="{00000000-0005-0000-0000-0000899E0000}"/>
    <cellStyle name="Standard 5 2 2 2 2 2 2 2 2 3 2 2 2 2" xfId="1467" xr:uid="{00000000-0005-0000-0000-00008A9E0000}"/>
    <cellStyle name="Standard 5 2 2 2 2 2 2 2 2 3 2 3" xfId="1468" xr:uid="{00000000-0005-0000-0000-00008B9E0000}"/>
    <cellStyle name="Standard 5 2 2 2 2 2 2 2 2 3 3" xfId="1469" xr:uid="{00000000-0005-0000-0000-00008C9E0000}"/>
    <cellStyle name="Standard 5 2 2 2 2 2 2 2 2 3 3 2" xfId="1470" xr:uid="{00000000-0005-0000-0000-00008D9E0000}"/>
    <cellStyle name="Standard 5 2 2 2 2 2 2 2 2 4" xfId="1471" xr:uid="{00000000-0005-0000-0000-00008E9E0000}"/>
    <cellStyle name="Standard 5 2 2 2 2 2 2 2 2 4 2" xfId="1472" xr:uid="{00000000-0005-0000-0000-00008F9E0000}"/>
    <cellStyle name="Standard 5 2 2 2 2 2 2 2 2 4 2 2" xfId="1473" xr:uid="{00000000-0005-0000-0000-0000909E0000}"/>
    <cellStyle name="Standard 5 2 2 2 2 2 2 2 2 5" xfId="1474" xr:uid="{00000000-0005-0000-0000-0000919E0000}"/>
    <cellStyle name="Standard 5 2 2 2 2 2 2 2 3" xfId="1475" xr:uid="{00000000-0005-0000-0000-0000929E0000}"/>
    <cellStyle name="Standard 5 2 2 2 2 2 2 2 3 2" xfId="1476" xr:uid="{00000000-0005-0000-0000-0000939E0000}"/>
    <cellStyle name="Standard 5 2 2 2 2 2 2 2 3 2 2" xfId="1477" xr:uid="{00000000-0005-0000-0000-0000949E0000}"/>
    <cellStyle name="Standard 5 2 2 2 2 2 2 2 3 2 2 2" xfId="1478" xr:uid="{00000000-0005-0000-0000-0000959E0000}"/>
    <cellStyle name="Standard 5 2 2 2 2 2 2 2 3 2 2 2 2" xfId="1479" xr:uid="{00000000-0005-0000-0000-0000969E0000}"/>
    <cellStyle name="Standard 5 2 2 2 2 2 2 2 3 2 3" xfId="1480" xr:uid="{00000000-0005-0000-0000-0000979E0000}"/>
    <cellStyle name="Standard 5 2 2 2 2 2 2 2 3 3" xfId="1481" xr:uid="{00000000-0005-0000-0000-0000989E0000}"/>
    <cellStyle name="Standard 5 2 2 2 2 2 2 2 3 3 2" xfId="1482" xr:uid="{00000000-0005-0000-0000-0000999E0000}"/>
    <cellStyle name="Standard 5 2 2 2 2 2 2 2 4" xfId="1483" xr:uid="{00000000-0005-0000-0000-00009A9E0000}"/>
    <cellStyle name="Standard 5 2 2 2 2 2 2 2 5" xfId="1484" xr:uid="{00000000-0005-0000-0000-00009B9E0000}"/>
    <cellStyle name="Standard 5 2 2 2 2 2 2 2 5 2" xfId="1485" xr:uid="{00000000-0005-0000-0000-00009C9E0000}"/>
    <cellStyle name="Standard 5 2 2 2 2 2 2 2 5 2 2" xfId="1486" xr:uid="{00000000-0005-0000-0000-00009D9E0000}"/>
    <cellStyle name="Standard 5 2 2 2 2 2 2 2 6" xfId="1487" xr:uid="{00000000-0005-0000-0000-00009E9E0000}"/>
    <cellStyle name="Standard 5 2 2 2 2 2 2 3" xfId="1488" xr:uid="{00000000-0005-0000-0000-00009F9E0000}"/>
    <cellStyle name="Standard 5 2 2 2 2 2 2 3 2" xfId="1489" xr:uid="{00000000-0005-0000-0000-0000A09E0000}"/>
    <cellStyle name="Standard 5 2 2 2 2 2 2 3 2 2" xfId="1490" xr:uid="{00000000-0005-0000-0000-0000A19E0000}"/>
    <cellStyle name="Standard 5 2 2 2 2 2 2 3 2 2 2" xfId="1491" xr:uid="{00000000-0005-0000-0000-0000A29E0000}"/>
    <cellStyle name="Standard 5 2 2 2 2 2 2 3 2 2 2 2" xfId="1492" xr:uid="{00000000-0005-0000-0000-0000A39E0000}"/>
    <cellStyle name="Standard 5 2 2 2 2 2 2 3 2 2 2 2 2" xfId="1493" xr:uid="{00000000-0005-0000-0000-0000A49E0000}"/>
    <cellStyle name="Standard 5 2 2 2 2 2 2 3 2 2 3" xfId="1494" xr:uid="{00000000-0005-0000-0000-0000A59E0000}"/>
    <cellStyle name="Standard 5 2 2 2 2 2 2 3 2 3" xfId="1495" xr:uid="{00000000-0005-0000-0000-0000A69E0000}"/>
    <cellStyle name="Standard 5 2 2 2 2 2 2 3 2 3 2" xfId="1496" xr:uid="{00000000-0005-0000-0000-0000A79E0000}"/>
    <cellStyle name="Standard 5 2 2 2 2 2 2 3 3" xfId="1497" xr:uid="{00000000-0005-0000-0000-0000A89E0000}"/>
    <cellStyle name="Standard 5 2 2 2 2 2 2 3 4" xfId="1498" xr:uid="{00000000-0005-0000-0000-0000A99E0000}"/>
    <cellStyle name="Standard 5 2 2 2 2 2 2 3 4 2" xfId="1499" xr:uid="{00000000-0005-0000-0000-0000AA9E0000}"/>
    <cellStyle name="Standard 5 2 2 2 2 2 2 3 4 2 2" xfId="1500" xr:uid="{00000000-0005-0000-0000-0000AB9E0000}"/>
    <cellStyle name="Standard 5 2 2 2 2 2 2 3 5" xfId="1501" xr:uid="{00000000-0005-0000-0000-0000AC9E0000}"/>
    <cellStyle name="Standard 5 2 2 2 2 2 2 4" xfId="1502" xr:uid="{00000000-0005-0000-0000-0000AD9E0000}"/>
    <cellStyle name="Standard 5 2 2 2 2 2 2 4 2" xfId="1503" xr:uid="{00000000-0005-0000-0000-0000AE9E0000}"/>
    <cellStyle name="Standard 5 2 2 2 2 2 2 4 2 2" xfId="1504" xr:uid="{00000000-0005-0000-0000-0000AF9E0000}"/>
    <cellStyle name="Standard 5 2 2 2 2 2 2 4 2 2 2" xfId="1505" xr:uid="{00000000-0005-0000-0000-0000B09E0000}"/>
    <cellStyle name="Standard 5 2 2 2 2 2 2 4 2 2 2 2" xfId="1506" xr:uid="{00000000-0005-0000-0000-0000B19E0000}"/>
    <cellStyle name="Standard 5 2 2 2 2 2 2 4 2 3" xfId="1507" xr:uid="{00000000-0005-0000-0000-0000B29E0000}"/>
    <cellStyle name="Standard 5 2 2 2 2 2 2 4 3" xfId="1508" xr:uid="{00000000-0005-0000-0000-0000B39E0000}"/>
    <cellStyle name="Standard 5 2 2 2 2 2 2 4 3 2" xfId="1509" xr:uid="{00000000-0005-0000-0000-0000B49E0000}"/>
    <cellStyle name="Standard 5 2 2 2 2 2 2 5" xfId="1510" xr:uid="{00000000-0005-0000-0000-0000B59E0000}"/>
    <cellStyle name="Standard 5 2 2 2 2 2 2 5 2" xfId="1511" xr:uid="{00000000-0005-0000-0000-0000B69E0000}"/>
    <cellStyle name="Standard 5 2 2 2 2 2 2 5 2 2" xfId="1512" xr:uid="{00000000-0005-0000-0000-0000B79E0000}"/>
    <cellStyle name="Standard 5 2 2 2 2 2 2 6" xfId="1513" xr:uid="{00000000-0005-0000-0000-0000B89E0000}"/>
    <cellStyle name="Standard 5 2 2 2 2 2 3" xfId="1514" xr:uid="{00000000-0005-0000-0000-0000B99E0000}"/>
    <cellStyle name="Standard 5 2 2 2 2 2 3 2" xfId="1515" xr:uid="{00000000-0005-0000-0000-0000BA9E0000}"/>
    <cellStyle name="Standard 5 2 2 2 2 2 3 2 2" xfId="1516" xr:uid="{00000000-0005-0000-0000-0000BB9E0000}"/>
    <cellStyle name="Standard 5 2 2 2 2 2 3 2 2 2" xfId="1517" xr:uid="{00000000-0005-0000-0000-0000BC9E0000}"/>
    <cellStyle name="Standard 5 2 2 2 2 2 3 2 2 2 2" xfId="1518" xr:uid="{00000000-0005-0000-0000-0000BD9E0000}"/>
    <cellStyle name="Standard 5 2 2 2 2 2 3 2 2 2 2 2" xfId="1519" xr:uid="{00000000-0005-0000-0000-0000BE9E0000}"/>
    <cellStyle name="Standard 5 2 2 2 2 2 3 2 2 2 2 2 2" xfId="1520" xr:uid="{00000000-0005-0000-0000-0000BF9E0000}"/>
    <cellStyle name="Standard 5 2 2 2 2 2 3 2 2 2 3" xfId="1521" xr:uid="{00000000-0005-0000-0000-0000C09E0000}"/>
    <cellStyle name="Standard 5 2 2 2 2 2 3 2 2 3" xfId="1522" xr:uid="{00000000-0005-0000-0000-0000C19E0000}"/>
    <cellStyle name="Standard 5 2 2 2 2 2 3 2 2 3 2" xfId="1523" xr:uid="{00000000-0005-0000-0000-0000C29E0000}"/>
    <cellStyle name="Standard 5 2 2 2 2 2 3 2 3" xfId="1524" xr:uid="{00000000-0005-0000-0000-0000C39E0000}"/>
    <cellStyle name="Standard 5 2 2 2 2 2 3 2 4" xfId="1525" xr:uid="{00000000-0005-0000-0000-0000C49E0000}"/>
    <cellStyle name="Standard 5 2 2 2 2 2 3 2 4 2" xfId="1526" xr:uid="{00000000-0005-0000-0000-0000C59E0000}"/>
    <cellStyle name="Standard 5 2 2 2 2 2 3 2 4 2 2" xfId="1527" xr:uid="{00000000-0005-0000-0000-0000C69E0000}"/>
    <cellStyle name="Standard 5 2 2 2 2 2 3 2 5" xfId="1528" xr:uid="{00000000-0005-0000-0000-0000C79E0000}"/>
    <cellStyle name="Standard 5 2 2 2 2 2 3 3" xfId="1529" xr:uid="{00000000-0005-0000-0000-0000C89E0000}"/>
    <cellStyle name="Standard 5 2 2 2 2 2 3 3 2" xfId="1530" xr:uid="{00000000-0005-0000-0000-0000C99E0000}"/>
    <cellStyle name="Standard 5 2 2 2 2 2 3 3 2 2" xfId="1531" xr:uid="{00000000-0005-0000-0000-0000CA9E0000}"/>
    <cellStyle name="Standard 5 2 2 2 2 2 3 3 2 2 2" xfId="1532" xr:uid="{00000000-0005-0000-0000-0000CB9E0000}"/>
    <cellStyle name="Standard 5 2 2 2 2 2 3 3 2 2 2 2" xfId="1533" xr:uid="{00000000-0005-0000-0000-0000CC9E0000}"/>
    <cellStyle name="Standard 5 2 2 2 2 2 3 3 2 3" xfId="1534" xr:uid="{00000000-0005-0000-0000-0000CD9E0000}"/>
    <cellStyle name="Standard 5 2 2 2 2 2 3 3 3" xfId="1535" xr:uid="{00000000-0005-0000-0000-0000CE9E0000}"/>
    <cellStyle name="Standard 5 2 2 2 2 2 3 3 3 2" xfId="1536" xr:uid="{00000000-0005-0000-0000-0000CF9E0000}"/>
    <cellStyle name="Standard 5 2 2 2 2 2 3 4" xfId="1537" xr:uid="{00000000-0005-0000-0000-0000D09E0000}"/>
    <cellStyle name="Standard 5 2 2 2 2 2 3 4 2" xfId="1538" xr:uid="{00000000-0005-0000-0000-0000D19E0000}"/>
    <cellStyle name="Standard 5 2 2 2 2 2 3 4 2 2" xfId="1539" xr:uid="{00000000-0005-0000-0000-0000D29E0000}"/>
    <cellStyle name="Standard 5 2 2 2 2 2 3 5" xfId="1540" xr:uid="{00000000-0005-0000-0000-0000D39E0000}"/>
    <cellStyle name="Standard 5 2 2 2 2 2 4" xfId="1541" xr:uid="{00000000-0005-0000-0000-0000D49E0000}"/>
    <cellStyle name="Standard 5 2 2 2 2 2 4 2" xfId="1542" xr:uid="{00000000-0005-0000-0000-0000D59E0000}"/>
    <cellStyle name="Standard 5 2 2 2 2 2 4 2 2" xfId="1543" xr:uid="{00000000-0005-0000-0000-0000D69E0000}"/>
    <cellStyle name="Standard 5 2 2 2 2 2 4 2 2 2" xfId="1544" xr:uid="{00000000-0005-0000-0000-0000D79E0000}"/>
    <cellStyle name="Standard 5 2 2 2 2 2 4 2 2 2 2" xfId="1545" xr:uid="{00000000-0005-0000-0000-0000D89E0000}"/>
    <cellStyle name="Standard 5 2 2 2 2 2 4 2 3" xfId="1546" xr:uid="{00000000-0005-0000-0000-0000D99E0000}"/>
    <cellStyle name="Standard 5 2 2 2 2 2 4 3" xfId="1547" xr:uid="{00000000-0005-0000-0000-0000DA9E0000}"/>
    <cellStyle name="Standard 5 2 2 2 2 2 4 3 2" xfId="1548" xr:uid="{00000000-0005-0000-0000-0000DB9E0000}"/>
    <cellStyle name="Standard 5 2 2 2 2 2 5" xfId="1549" xr:uid="{00000000-0005-0000-0000-0000DC9E0000}"/>
    <cellStyle name="Standard 5 2 2 2 2 2 6" xfId="1550" xr:uid="{00000000-0005-0000-0000-0000DD9E0000}"/>
    <cellStyle name="Standard 5 2 2 2 2 2 6 2" xfId="1551" xr:uid="{00000000-0005-0000-0000-0000DE9E0000}"/>
    <cellStyle name="Standard 5 2 2 2 2 2 6 2 2" xfId="1552" xr:uid="{00000000-0005-0000-0000-0000DF9E0000}"/>
    <cellStyle name="Standard 5 2 2 2 2 2 7" xfId="1553" xr:uid="{00000000-0005-0000-0000-0000E09E0000}"/>
    <cellStyle name="Standard 5 2 2 2 2 3" xfId="1554" xr:uid="{00000000-0005-0000-0000-0000E19E0000}"/>
    <cellStyle name="Standard 5 2 2 2 2 3 2" xfId="1555" xr:uid="{00000000-0005-0000-0000-0000E29E0000}"/>
    <cellStyle name="Standard 5 2 2 2 2 3 2 2" xfId="1556" xr:uid="{00000000-0005-0000-0000-0000E39E0000}"/>
    <cellStyle name="Standard 5 2 2 2 2 3 2 2 2" xfId="1557" xr:uid="{00000000-0005-0000-0000-0000E49E0000}"/>
    <cellStyle name="Standard 5 2 2 2 2 3 2 2 2 2" xfId="1558" xr:uid="{00000000-0005-0000-0000-0000E59E0000}"/>
    <cellStyle name="Standard 5 2 2 2 2 3 2 2 2 2 2" xfId="1559" xr:uid="{00000000-0005-0000-0000-0000E69E0000}"/>
    <cellStyle name="Standard 5 2 2 2 2 3 2 2 2 2 2 2" xfId="1560" xr:uid="{00000000-0005-0000-0000-0000E79E0000}"/>
    <cellStyle name="Standard 5 2 2 2 2 3 2 2 2 2 2 2 2" xfId="1561" xr:uid="{00000000-0005-0000-0000-0000E89E0000}"/>
    <cellStyle name="Standard 5 2 2 2 2 3 2 2 2 2 3" xfId="1562" xr:uid="{00000000-0005-0000-0000-0000E99E0000}"/>
    <cellStyle name="Standard 5 2 2 2 2 3 2 2 2 3" xfId="1563" xr:uid="{00000000-0005-0000-0000-0000EA9E0000}"/>
    <cellStyle name="Standard 5 2 2 2 2 3 2 2 2 3 2" xfId="1564" xr:uid="{00000000-0005-0000-0000-0000EB9E0000}"/>
    <cellStyle name="Standard 5 2 2 2 2 3 2 2 3" xfId="1565" xr:uid="{00000000-0005-0000-0000-0000EC9E0000}"/>
    <cellStyle name="Standard 5 2 2 2 2 3 2 2 4" xfId="1566" xr:uid="{00000000-0005-0000-0000-0000ED9E0000}"/>
    <cellStyle name="Standard 5 2 2 2 2 3 2 2 4 2" xfId="1567" xr:uid="{00000000-0005-0000-0000-0000EE9E0000}"/>
    <cellStyle name="Standard 5 2 2 2 2 3 2 2 4 2 2" xfId="1568" xr:uid="{00000000-0005-0000-0000-0000EF9E0000}"/>
    <cellStyle name="Standard 5 2 2 2 2 3 2 2 5" xfId="1569" xr:uid="{00000000-0005-0000-0000-0000F09E0000}"/>
    <cellStyle name="Standard 5 2 2 2 2 3 2 3" xfId="1570" xr:uid="{00000000-0005-0000-0000-0000F19E0000}"/>
    <cellStyle name="Standard 5 2 2 2 2 3 2 3 2" xfId="1571" xr:uid="{00000000-0005-0000-0000-0000F29E0000}"/>
    <cellStyle name="Standard 5 2 2 2 2 3 2 3 2 2" xfId="1572" xr:uid="{00000000-0005-0000-0000-0000F39E0000}"/>
    <cellStyle name="Standard 5 2 2 2 2 3 2 3 2 2 2" xfId="1573" xr:uid="{00000000-0005-0000-0000-0000F49E0000}"/>
    <cellStyle name="Standard 5 2 2 2 2 3 2 3 2 2 2 2" xfId="1574" xr:uid="{00000000-0005-0000-0000-0000F59E0000}"/>
    <cellStyle name="Standard 5 2 2 2 2 3 2 3 2 3" xfId="1575" xr:uid="{00000000-0005-0000-0000-0000F69E0000}"/>
    <cellStyle name="Standard 5 2 2 2 2 3 2 3 3" xfId="1576" xr:uid="{00000000-0005-0000-0000-0000F79E0000}"/>
    <cellStyle name="Standard 5 2 2 2 2 3 2 3 3 2" xfId="1577" xr:uid="{00000000-0005-0000-0000-0000F89E0000}"/>
    <cellStyle name="Standard 5 2 2 2 2 3 2 4" xfId="1578" xr:uid="{00000000-0005-0000-0000-0000F99E0000}"/>
    <cellStyle name="Standard 5 2 2 2 2 3 2 4 2" xfId="1579" xr:uid="{00000000-0005-0000-0000-0000FA9E0000}"/>
    <cellStyle name="Standard 5 2 2 2 2 3 2 4 2 2" xfId="1580" xr:uid="{00000000-0005-0000-0000-0000FB9E0000}"/>
    <cellStyle name="Standard 5 2 2 2 2 3 2 5" xfId="1581" xr:uid="{00000000-0005-0000-0000-0000FC9E0000}"/>
    <cellStyle name="Standard 5 2 2 2 2 3 3" xfId="1582" xr:uid="{00000000-0005-0000-0000-0000FD9E0000}"/>
    <cellStyle name="Standard 5 2 2 2 2 3 3 2" xfId="1583" xr:uid="{00000000-0005-0000-0000-0000FE9E0000}"/>
    <cellStyle name="Standard 5 2 2 2 2 3 3 2 2" xfId="1584" xr:uid="{00000000-0005-0000-0000-0000FF9E0000}"/>
    <cellStyle name="Standard 5 2 2 2 2 3 3 2 2 2" xfId="1585" xr:uid="{00000000-0005-0000-0000-0000009F0000}"/>
    <cellStyle name="Standard 5 2 2 2 2 3 3 2 2 2 2" xfId="1586" xr:uid="{00000000-0005-0000-0000-0000019F0000}"/>
    <cellStyle name="Standard 5 2 2 2 2 3 3 2 3" xfId="1587" xr:uid="{00000000-0005-0000-0000-0000029F0000}"/>
    <cellStyle name="Standard 5 2 2 2 2 3 3 3" xfId="1588" xr:uid="{00000000-0005-0000-0000-0000039F0000}"/>
    <cellStyle name="Standard 5 2 2 2 2 3 3 3 2" xfId="1589" xr:uid="{00000000-0005-0000-0000-0000049F0000}"/>
    <cellStyle name="Standard 5 2 2 2 2 3 4" xfId="1590" xr:uid="{00000000-0005-0000-0000-0000059F0000}"/>
    <cellStyle name="Standard 5 2 2 2 2 3 5" xfId="1591" xr:uid="{00000000-0005-0000-0000-0000069F0000}"/>
    <cellStyle name="Standard 5 2 2 2 2 3 5 2" xfId="1592" xr:uid="{00000000-0005-0000-0000-0000079F0000}"/>
    <cellStyle name="Standard 5 2 2 2 2 3 5 2 2" xfId="1593" xr:uid="{00000000-0005-0000-0000-0000089F0000}"/>
    <cellStyle name="Standard 5 2 2 2 2 3 6" xfId="1594" xr:uid="{00000000-0005-0000-0000-0000099F0000}"/>
    <cellStyle name="Standard 5 2 2 2 2 4" xfId="1595" xr:uid="{00000000-0005-0000-0000-00000A9F0000}"/>
    <cellStyle name="Standard 5 2 2 2 2 4 2" xfId="1596" xr:uid="{00000000-0005-0000-0000-00000B9F0000}"/>
    <cellStyle name="Standard 5 2 2 2 2 4 2 2" xfId="1597" xr:uid="{00000000-0005-0000-0000-00000C9F0000}"/>
    <cellStyle name="Standard 5 2 2 2 2 4 2 2 2" xfId="1598" xr:uid="{00000000-0005-0000-0000-00000D9F0000}"/>
    <cellStyle name="Standard 5 2 2 2 2 4 2 2 2 2" xfId="1599" xr:uid="{00000000-0005-0000-0000-00000E9F0000}"/>
    <cellStyle name="Standard 5 2 2 2 2 4 2 2 2 2 2" xfId="1600" xr:uid="{00000000-0005-0000-0000-00000F9F0000}"/>
    <cellStyle name="Standard 5 2 2 2 2 4 2 2 3" xfId="1601" xr:uid="{00000000-0005-0000-0000-0000109F0000}"/>
    <cellStyle name="Standard 5 2 2 2 2 4 2 3" xfId="1602" xr:uid="{00000000-0005-0000-0000-0000119F0000}"/>
    <cellStyle name="Standard 5 2 2 2 2 4 2 3 2" xfId="1603" xr:uid="{00000000-0005-0000-0000-0000129F0000}"/>
    <cellStyle name="Standard 5 2 2 2 2 4 3" xfId="1604" xr:uid="{00000000-0005-0000-0000-0000139F0000}"/>
    <cellStyle name="Standard 5 2 2 2 2 4 4" xfId="1605" xr:uid="{00000000-0005-0000-0000-0000149F0000}"/>
    <cellStyle name="Standard 5 2 2 2 2 4 4 2" xfId="1606" xr:uid="{00000000-0005-0000-0000-0000159F0000}"/>
    <cellStyle name="Standard 5 2 2 2 2 4 4 2 2" xfId="1607" xr:uid="{00000000-0005-0000-0000-0000169F0000}"/>
    <cellStyle name="Standard 5 2 2 2 2 4 5" xfId="1608" xr:uid="{00000000-0005-0000-0000-0000179F0000}"/>
    <cellStyle name="Standard 5 2 2 2 2 5" xfId="1609" xr:uid="{00000000-0005-0000-0000-0000189F0000}"/>
    <cellStyle name="Standard 5 2 2 2 2 5 2" xfId="1610" xr:uid="{00000000-0005-0000-0000-0000199F0000}"/>
    <cellStyle name="Standard 5 2 2 2 2 5 2 2" xfId="1611" xr:uid="{00000000-0005-0000-0000-00001A9F0000}"/>
    <cellStyle name="Standard 5 2 2 2 2 5 2 2 2" xfId="1612" xr:uid="{00000000-0005-0000-0000-00001B9F0000}"/>
    <cellStyle name="Standard 5 2 2 2 2 5 2 2 2 2" xfId="1613" xr:uid="{00000000-0005-0000-0000-00001C9F0000}"/>
    <cellStyle name="Standard 5 2 2 2 2 5 2 3" xfId="1614" xr:uid="{00000000-0005-0000-0000-00001D9F0000}"/>
    <cellStyle name="Standard 5 2 2 2 2 5 3" xfId="1615" xr:uid="{00000000-0005-0000-0000-00001E9F0000}"/>
    <cellStyle name="Standard 5 2 2 2 2 5 3 2" xfId="1616" xr:uid="{00000000-0005-0000-0000-00001F9F0000}"/>
    <cellStyle name="Standard 5 2 2 2 2 6" xfId="1617" xr:uid="{00000000-0005-0000-0000-0000209F0000}"/>
    <cellStyle name="Standard 5 2 2 2 2 6 2" xfId="1618" xr:uid="{00000000-0005-0000-0000-0000219F0000}"/>
    <cellStyle name="Standard 5 2 2 2 2 6 2 2" xfId="1619" xr:uid="{00000000-0005-0000-0000-0000229F0000}"/>
    <cellStyle name="Standard 5 2 2 2 2 7" xfId="1620" xr:uid="{00000000-0005-0000-0000-0000239F0000}"/>
    <cellStyle name="Standard 5 2 2 2 3" xfId="1621" xr:uid="{00000000-0005-0000-0000-0000249F0000}"/>
    <cellStyle name="Standard 5 2 2 2 4" xfId="1622" xr:uid="{00000000-0005-0000-0000-0000259F0000}"/>
    <cellStyle name="Standard 5 2 2 2 5" xfId="1623" xr:uid="{00000000-0005-0000-0000-0000269F0000}"/>
    <cellStyle name="Standard 5 2 2 2 6" xfId="1624" xr:uid="{00000000-0005-0000-0000-0000279F0000}"/>
    <cellStyle name="Standard 5 2 2 2 7" xfId="1625" xr:uid="{00000000-0005-0000-0000-0000289F0000}"/>
    <cellStyle name="Standard 5 2 2 2 7 2" xfId="1626" xr:uid="{00000000-0005-0000-0000-0000299F0000}"/>
    <cellStyle name="Standard 5 2 2 2 7 2 2" xfId="1627" xr:uid="{00000000-0005-0000-0000-00002A9F0000}"/>
    <cellStyle name="Standard 5 2 2 2 7 2 2 2" xfId="1628" xr:uid="{00000000-0005-0000-0000-00002B9F0000}"/>
    <cellStyle name="Standard 5 2 2 2 7 2 2 2 2" xfId="1629" xr:uid="{00000000-0005-0000-0000-00002C9F0000}"/>
    <cellStyle name="Standard 5 2 2 2 7 2 2 2 2 2" xfId="1630" xr:uid="{00000000-0005-0000-0000-00002D9F0000}"/>
    <cellStyle name="Standard 5 2 2 2 7 2 2 2 2 2 2" xfId="1631" xr:uid="{00000000-0005-0000-0000-00002E9F0000}"/>
    <cellStyle name="Standard 5 2 2 2 7 2 2 2 2 2 2 2" xfId="1632" xr:uid="{00000000-0005-0000-0000-00002F9F0000}"/>
    <cellStyle name="Standard 5 2 2 2 7 2 2 2 2 2 2 2 2" xfId="1633" xr:uid="{00000000-0005-0000-0000-0000309F0000}"/>
    <cellStyle name="Standard 5 2 2 2 7 2 2 2 2 2 3" xfId="1634" xr:uid="{00000000-0005-0000-0000-0000319F0000}"/>
    <cellStyle name="Standard 5 2 2 2 7 2 2 2 2 3" xfId="1635" xr:uid="{00000000-0005-0000-0000-0000329F0000}"/>
    <cellStyle name="Standard 5 2 2 2 7 2 2 2 2 3 2" xfId="1636" xr:uid="{00000000-0005-0000-0000-0000339F0000}"/>
    <cellStyle name="Standard 5 2 2 2 7 2 2 2 3" xfId="1637" xr:uid="{00000000-0005-0000-0000-0000349F0000}"/>
    <cellStyle name="Standard 5 2 2 2 7 2 2 2 4" xfId="1638" xr:uid="{00000000-0005-0000-0000-0000359F0000}"/>
    <cellStyle name="Standard 5 2 2 2 7 2 2 2 4 2" xfId="1639" xr:uid="{00000000-0005-0000-0000-0000369F0000}"/>
    <cellStyle name="Standard 5 2 2 2 7 2 2 2 4 2 2" xfId="1640" xr:uid="{00000000-0005-0000-0000-0000379F0000}"/>
    <cellStyle name="Standard 5 2 2 2 7 2 2 2 5" xfId="1641" xr:uid="{00000000-0005-0000-0000-0000389F0000}"/>
    <cellStyle name="Standard 5 2 2 2 7 2 2 3" xfId="1642" xr:uid="{00000000-0005-0000-0000-0000399F0000}"/>
    <cellStyle name="Standard 5 2 2 2 7 2 2 3 2" xfId="1643" xr:uid="{00000000-0005-0000-0000-00003A9F0000}"/>
    <cellStyle name="Standard 5 2 2 2 7 2 2 3 2 2" xfId="1644" xr:uid="{00000000-0005-0000-0000-00003B9F0000}"/>
    <cellStyle name="Standard 5 2 2 2 7 2 2 3 2 2 2" xfId="1645" xr:uid="{00000000-0005-0000-0000-00003C9F0000}"/>
    <cellStyle name="Standard 5 2 2 2 7 2 2 3 2 2 2 2" xfId="1646" xr:uid="{00000000-0005-0000-0000-00003D9F0000}"/>
    <cellStyle name="Standard 5 2 2 2 7 2 2 3 2 3" xfId="1647" xr:uid="{00000000-0005-0000-0000-00003E9F0000}"/>
    <cellStyle name="Standard 5 2 2 2 7 2 2 3 3" xfId="1648" xr:uid="{00000000-0005-0000-0000-00003F9F0000}"/>
    <cellStyle name="Standard 5 2 2 2 7 2 2 3 3 2" xfId="1649" xr:uid="{00000000-0005-0000-0000-0000409F0000}"/>
    <cellStyle name="Standard 5 2 2 2 7 2 2 4" xfId="1650" xr:uid="{00000000-0005-0000-0000-0000419F0000}"/>
    <cellStyle name="Standard 5 2 2 2 7 2 2 4 2" xfId="1651" xr:uid="{00000000-0005-0000-0000-0000429F0000}"/>
    <cellStyle name="Standard 5 2 2 2 7 2 2 4 2 2" xfId="1652" xr:uid="{00000000-0005-0000-0000-0000439F0000}"/>
    <cellStyle name="Standard 5 2 2 2 7 2 2 5" xfId="1653" xr:uid="{00000000-0005-0000-0000-0000449F0000}"/>
    <cellStyle name="Standard 5 2 2 2 7 2 3" xfId="1654" xr:uid="{00000000-0005-0000-0000-0000459F0000}"/>
    <cellStyle name="Standard 5 2 2 2 7 2 3 2" xfId="1655" xr:uid="{00000000-0005-0000-0000-0000469F0000}"/>
    <cellStyle name="Standard 5 2 2 2 7 2 3 2 2" xfId="1656" xr:uid="{00000000-0005-0000-0000-0000479F0000}"/>
    <cellStyle name="Standard 5 2 2 2 7 2 3 2 2 2" xfId="1657" xr:uid="{00000000-0005-0000-0000-0000489F0000}"/>
    <cellStyle name="Standard 5 2 2 2 7 2 3 2 2 2 2" xfId="1658" xr:uid="{00000000-0005-0000-0000-0000499F0000}"/>
    <cellStyle name="Standard 5 2 2 2 7 2 3 2 3" xfId="1659" xr:uid="{00000000-0005-0000-0000-00004A9F0000}"/>
    <cellStyle name="Standard 5 2 2 2 7 2 3 3" xfId="1660" xr:uid="{00000000-0005-0000-0000-00004B9F0000}"/>
    <cellStyle name="Standard 5 2 2 2 7 2 3 3 2" xfId="1661" xr:uid="{00000000-0005-0000-0000-00004C9F0000}"/>
    <cellStyle name="Standard 5 2 2 2 7 2 4" xfId="1662" xr:uid="{00000000-0005-0000-0000-00004D9F0000}"/>
    <cellStyle name="Standard 5 2 2 2 7 2 5" xfId="1663" xr:uid="{00000000-0005-0000-0000-00004E9F0000}"/>
    <cellStyle name="Standard 5 2 2 2 7 2 5 2" xfId="1664" xr:uid="{00000000-0005-0000-0000-00004F9F0000}"/>
    <cellStyle name="Standard 5 2 2 2 7 2 5 2 2" xfId="1665" xr:uid="{00000000-0005-0000-0000-0000509F0000}"/>
    <cellStyle name="Standard 5 2 2 2 7 2 6" xfId="1666" xr:uid="{00000000-0005-0000-0000-0000519F0000}"/>
    <cellStyle name="Standard 5 2 2 2 7 3" xfId="1667" xr:uid="{00000000-0005-0000-0000-0000529F0000}"/>
    <cellStyle name="Standard 5 2 2 2 7 3 2" xfId="1668" xr:uid="{00000000-0005-0000-0000-0000539F0000}"/>
    <cellStyle name="Standard 5 2 2 2 7 3 2 2" xfId="1669" xr:uid="{00000000-0005-0000-0000-0000549F0000}"/>
    <cellStyle name="Standard 5 2 2 2 7 3 2 2 2" xfId="1670" xr:uid="{00000000-0005-0000-0000-0000559F0000}"/>
    <cellStyle name="Standard 5 2 2 2 7 3 2 2 2 2" xfId="1671" xr:uid="{00000000-0005-0000-0000-0000569F0000}"/>
    <cellStyle name="Standard 5 2 2 2 7 3 2 2 2 2 2" xfId="1672" xr:uid="{00000000-0005-0000-0000-0000579F0000}"/>
    <cellStyle name="Standard 5 2 2 2 7 3 2 2 3" xfId="1673" xr:uid="{00000000-0005-0000-0000-0000589F0000}"/>
    <cellStyle name="Standard 5 2 2 2 7 3 2 3" xfId="1674" xr:uid="{00000000-0005-0000-0000-0000599F0000}"/>
    <cellStyle name="Standard 5 2 2 2 7 3 2 3 2" xfId="1675" xr:uid="{00000000-0005-0000-0000-00005A9F0000}"/>
    <cellStyle name="Standard 5 2 2 2 7 3 3" xfId="1676" xr:uid="{00000000-0005-0000-0000-00005B9F0000}"/>
    <cellStyle name="Standard 5 2 2 2 7 3 4" xfId="1677" xr:uid="{00000000-0005-0000-0000-00005C9F0000}"/>
    <cellStyle name="Standard 5 2 2 2 7 3 4 2" xfId="1678" xr:uid="{00000000-0005-0000-0000-00005D9F0000}"/>
    <cellStyle name="Standard 5 2 2 2 7 3 4 2 2" xfId="1679" xr:uid="{00000000-0005-0000-0000-00005E9F0000}"/>
    <cellStyle name="Standard 5 2 2 2 7 3 5" xfId="1680" xr:uid="{00000000-0005-0000-0000-00005F9F0000}"/>
    <cellStyle name="Standard 5 2 2 2 7 4" xfId="1681" xr:uid="{00000000-0005-0000-0000-0000609F0000}"/>
    <cellStyle name="Standard 5 2 2 2 7 4 2" xfId="1682" xr:uid="{00000000-0005-0000-0000-0000619F0000}"/>
    <cellStyle name="Standard 5 2 2 2 7 4 2 2" xfId="1683" xr:uid="{00000000-0005-0000-0000-0000629F0000}"/>
    <cellStyle name="Standard 5 2 2 2 7 4 2 2 2" xfId="1684" xr:uid="{00000000-0005-0000-0000-0000639F0000}"/>
    <cellStyle name="Standard 5 2 2 2 7 4 2 2 2 2" xfId="1685" xr:uid="{00000000-0005-0000-0000-0000649F0000}"/>
    <cellStyle name="Standard 5 2 2 2 7 4 2 3" xfId="1686" xr:uid="{00000000-0005-0000-0000-0000659F0000}"/>
    <cellStyle name="Standard 5 2 2 2 7 4 3" xfId="1687" xr:uid="{00000000-0005-0000-0000-0000669F0000}"/>
    <cellStyle name="Standard 5 2 2 2 7 4 3 2" xfId="1688" xr:uid="{00000000-0005-0000-0000-0000679F0000}"/>
    <cellStyle name="Standard 5 2 2 2 7 5" xfId="1689" xr:uid="{00000000-0005-0000-0000-0000689F0000}"/>
    <cellStyle name="Standard 5 2 2 2 7 5 2" xfId="1690" xr:uid="{00000000-0005-0000-0000-0000699F0000}"/>
    <cellStyle name="Standard 5 2 2 2 7 5 2 2" xfId="1691" xr:uid="{00000000-0005-0000-0000-00006A9F0000}"/>
    <cellStyle name="Standard 5 2 2 2 7 6" xfId="1692" xr:uid="{00000000-0005-0000-0000-00006B9F0000}"/>
    <cellStyle name="Standard 5 2 2 2 8" xfId="1693" xr:uid="{00000000-0005-0000-0000-00006C9F0000}"/>
    <cellStyle name="Standard 5 2 2 2 8 2" xfId="1694" xr:uid="{00000000-0005-0000-0000-00006D9F0000}"/>
    <cellStyle name="Standard 5 2 2 2 8 2 2" xfId="1695" xr:uid="{00000000-0005-0000-0000-00006E9F0000}"/>
    <cellStyle name="Standard 5 2 2 2 8 2 2 2" xfId="1696" xr:uid="{00000000-0005-0000-0000-00006F9F0000}"/>
    <cellStyle name="Standard 5 2 2 2 8 2 2 2 2" xfId="1697" xr:uid="{00000000-0005-0000-0000-0000709F0000}"/>
    <cellStyle name="Standard 5 2 2 2 8 2 2 2 2 2" xfId="1698" xr:uid="{00000000-0005-0000-0000-0000719F0000}"/>
    <cellStyle name="Standard 5 2 2 2 8 2 2 2 2 2 2" xfId="1699" xr:uid="{00000000-0005-0000-0000-0000729F0000}"/>
    <cellStyle name="Standard 5 2 2 2 8 2 2 2 3" xfId="1700" xr:uid="{00000000-0005-0000-0000-0000739F0000}"/>
    <cellStyle name="Standard 5 2 2 2 8 2 2 3" xfId="1701" xr:uid="{00000000-0005-0000-0000-0000749F0000}"/>
    <cellStyle name="Standard 5 2 2 2 8 2 2 3 2" xfId="1702" xr:uid="{00000000-0005-0000-0000-0000759F0000}"/>
    <cellStyle name="Standard 5 2 2 2 8 2 3" xfId="1703" xr:uid="{00000000-0005-0000-0000-0000769F0000}"/>
    <cellStyle name="Standard 5 2 2 2 8 2 4" xfId="1704" xr:uid="{00000000-0005-0000-0000-0000779F0000}"/>
    <cellStyle name="Standard 5 2 2 2 8 2 4 2" xfId="1705" xr:uid="{00000000-0005-0000-0000-0000789F0000}"/>
    <cellStyle name="Standard 5 2 2 2 8 2 4 2 2" xfId="1706" xr:uid="{00000000-0005-0000-0000-0000799F0000}"/>
    <cellStyle name="Standard 5 2 2 2 8 2 5" xfId="1707" xr:uid="{00000000-0005-0000-0000-00007A9F0000}"/>
    <cellStyle name="Standard 5 2 2 2 8 3" xfId="1708" xr:uid="{00000000-0005-0000-0000-00007B9F0000}"/>
    <cellStyle name="Standard 5 2 2 2 8 3 2" xfId="1709" xr:uid="{00000000-0005-0000-0000-00007C9F0000}"/>
    <cellStyle name="Standard 5 2 2 2 8 3 2 2" xfId="1710" xr:uid="{00000000-0005-0000-0000-00007D9F0000}"/>
    <cellStyle name="Standard 5 2 2 2 8 3 2 2 2" xfId="1711" xr:uid="{00000000-0005-0000-0000-00007E9F0000}"/>
    <cellStyle name="Standard 5 2 2 2 8 3 2 2 2 2" xfId="1712" xr:uid="{00000000-0005-0000-0000-00007F9F0000}"/>
    <cellStyle name="Standard 5 2 2 2 8 3 2 3" xfId="1713" xr:uid="{00000000-0005-0000-0000-0000809F0000}"/>
    <cellStyle name="Standard 5 2 2 2 8 3 3" xfId="1714" xr:uid="{00000000-0005-0000-0000-0000819F0000}"/>
    <cellStyle name="Standard 5 2 2 2 8 3 3 2" xfId="1715" xr:uid="{00000000-0005-0000-0000-0000829F0000}"/>
    <cellStyle name="Standard 5 2 2 2 8 4" xfId="1716" xr:uid="{00000000-0005-0000-0000-0000839F0000}"/>
    <cellStyle name="Standard 5 2 2 2 8 4 2" xfId="1717" xr:uid="{00000000-0005-0000-0000-0000849F0000}"/>
    <cellStyle name="Standard 5 2 2 2 8 4 2 2" xfId="1718" xr:uid="{00000000-0005-0000-0000-0000859F0000}"/>
    <cellStyle name="Standard 5 2 2 2 8 5" xfId="1719" xr:uid="{00000000-0005-0000-0000-0000869F0000}"/>
    <cellStyle name="Standard 5 2 2 2 9" xfId="1720" xr:uid="{00000000-0005-0000-0000-0000879F0000}"/>
    <cellStyle name="Standard 5 2 2 2 9 2" xfId="1721" xr:uid="{00000000-0005-0000-0000-0000889F0000}"/>
    <cellStyle name="Standard 5 2 2 2 9 2 2" xfId="1722" xr:uid="{00000000-0005-0000-0000-0000899F0000}"/>
    <cellStyle name="Standard 5 2 2 2 9 2 2 2" xfId="1723" xr:uid="{00000000-0005-0000-0000-00008A9F0000}"/>
    <cellStyle name="Standard 5 2 2 2 9 2 2 2 2" xfId="1724" xr:uid="{00000000-0005-0000-0000-00008B9F0000}"/>
    <cellStyle name="Standard 5 2 2 2 9 2 3" xfId="1725" xr:uid="{00000000-0005-0000-0000-00008C9F0000}"/>
    <cellStyle name="Standard 5 2 2 2 9 3" xfId="1726" xr:uid="{00000000-0005-0000-0000-00008D9F0000}"/>
    <cellStyle name="Standard 5 2 2 2 9 3 2" xfId="1727" xr:uid="{00000000-0005-0000-0000-00008E9F0000}"/>
    <cellStyle name="Standard 5 2 2 3" xfId="1728" xr:uid="{00000000-0005-0000-0000-00008F9F0000}"/>
    <cellStyle name="Standard 5 2 2 3 2" xfId="1729" xr:uid="{00000000-0005-0000-0000-0000909F0000}"/>
    <cellStyle name="Standard 5 2 2 3 2 2" xfId="1730" xr:uid="{00000000-0005-0000-0000-0000919F0000}"/>
    <cellStyle name="Standard 5 2 2 3 2 2 2" xfId="1731" xr:uid="{00000000-0005-0000-0000-0000929F0000}"/>
    <cellStyle name="Standard 5 2 2 3 2 2 2 2" xfId="1732" xr:uid="{00000000-0005-0000-0000-0000939F0000}"/>
    <cellStyle name="Standard 5 2 2 3 2 2 2 2 2" xfId="1733" xr:uid="{00000000-0005-0000-0000-0000949F0000}"/>
    <cellStyle name="Standard 5 2 2 3 2 2 2 2 2 2" xfId="1734" xr:uid="{00000000-0005-0000-0000-0000959F0000}"/>
    <cellStyle name="Standard 5 2 2 3 2 2 2 2 2 2 2" xfId="1735" xr:uid="{00000000-0005-0000-0000-0000969F0000}"/>
    <cellStyle name="Standard 5 2 2 3 2 2 2 2 2 2 2 2" xfId="1736" xr:uid="{00000000-0005-0000-0000-0000979F0000}"/>
    <cellStyle name="Standard 5 2 2 3 2 2 2 2 2 2 2 2 2" xfId="1737" xr:uid="{00000000-0005-0000-0000-0000989F0000}"/>
    <cellStyle name="Standard 5 2 2 3 2 2 2 2 2 2 2 2 2 2" xfId="1738" xr:uid="{00000000-0005-0000-0000-0000999F0000}"/>
    <cellStyle name="Standard 5 2 2 3 2 2 2 2 2 2 2 3" xfId="1739" xr:uid="{00000000-0005-0000-0000-00009A9F0000}"/>
    <cellStyle name="Standard 5 2 2 3 2 2 2 2 2 2 3" xfId="1740" xr:uid="{00000000-0005-0000-0000-00009B9F0000}"/>
    <cellStyle name="Standard 5 2 2 3 2 2 2 2 2 2 3 2" xfId="1741" xr:uid="{00000000-0005-0000-0000-00009C9F0000}"/>
    <cellStyle name="Standard 5 2 2 3 2 2 2 2 2 3" xfId="1742" xr:uid="{00000000-0005-0000-0000-00009D9F0000}"/>
    <cellStyle name="Standard 5 2 2 3 2 2 2 2 2 4" xfId="1743" xr:uid="{00000000-0005-0000-0000-00009E9F0000}"/>
    <cellStyle name="Standard 5 2 2 3 2 2 2 2 2 4 2" xfId="1744" xr:uid="{00000000-0005-0000-0000-00009F9F0000}"/>
    <cellStyle name="Standard 5 2 2 3 2 2 2 2 2 4 2 2" xfId="1745" xr:uid="{00000000-0005-0000-0000-0000A09F0000}"/>
    <cellStyle name="Standard 5 2 2 3 2 2 2 2 2 5" xfId="1746" xr:uid="{00000000-0005-0000-0000-0000A19F0000}"/>
    <cellStyle name="Standard 5 2 2 3 2 2 2 2 3" xfId="1747" xr:uid="{00000000-0005-0000-0000-0000A29F0000}"/>
    <cellStyle name="Standard 5 2 2 3 2 2 2 2 3 2" xfId="1748" xr:uid="{00000000-0005-0000-0000-0000A39F0000}"/>
    <cellStyle name="Standard 5 2 2 3 2 2 2 2 3 2 2" xfId="1749" xr:uid="{00000000-0005-0000-0000-0000A49F0000}"/>
    <cellStyle name="Standard 5 2 2 3 2 2 2 2 3 2 2 2" xfId="1750" xr:uid="{00000000-0005-0000-0000-0000A59F0000}"/>
    <cellStyle name="Standard 5 2 2 3 2 2 2 2 3 2 2 2 2" xfId="1751" xr:uid="{00000000-0005-0000-0000-0000A69F0000}"/>
    <cellStyle name="Standard 5 2 2 3 2 2 2 2 3 2 3" xfId="1752" xr:uid="{00000000-0005-0000-0000-0000A79F0000}"/>
    <cellStyle name="Standard 5 2 2 3 2 2 2 2 3 3" xfId="1753" xr:uid="{00000000-0005-0000-0000-0000A89F0000}"/>
    <cellStyle name="Standard 5 2 2 3 2 2 2 2 3 3 2" xfId="1754" xr:uid="{00000000-0005-0000-0000-0000A99F0000}"/>
    <cellStyle name="Standard 5 2 2 3 2 2 2 2 4" xfId="1755" xr:uid="{00000000-0005-0000-0000-0000AA9F0000}"/>
    <cellStyle name="Standard 5 2 2 3 2 2 2 2 4 2" xfId="1756" xr:uid="{00000000-0005-0000-0000-0000AB9F0000}"/>
    <cellStyle name="Standard 5 2 2 3 2 2 2 2 4 2 2" xfId="1757" xr:uid="{00000000-0005-0000-0000-0000AC9F0000}"/>
    <cellStyle name="Standard 5 2 2 3 2 2 2 2 5" xfId="1758" xr:uid="{00000000-0005-0000-0000-0000AD9F0000}"/>
    <cellStyle name="Standard 5 2 2 3 2 2 2 3" xfId="1759" xr:uid="{00000000-0005-0000-0000-0000AE9F0000}"/>
    <cellStyle name="Standard 5 2 2 3 2 2 2 3 2" xfId="1760" xr:uid="{00000000-0005-0000-0000-0000AF9F0000}"/>
    <cellStyle name="Standard 5 2 2 3 2 2 2 3 2 2" xfId="1761" xr:uid="{00000000-0005-0000-0000-0000B09F0000}"/>
    <cellStyle name="Standard 5 2 2 3 2 2 2 3 2 2 2" xfId="1762" xr:uid="{00000000-0005-0000-0000-0000B19F0000}"/>
    <cellStyle name="Standard 5 2 2 3 2 2 2 3 2 2 2 2" xfId="1763" xr:uid="{00000000-0005-0000-0000-0000B29F0000}"/>
    <cellStyle name="Standard 5 2 2 3 2 2 2 3 2 3" xfId="1764" xr:uid="{00000000-0005-0000-0000-0000B39F0000}"/>
    <cellStyle name="Standard 5 2 2 3 2 2 2 3 3" xfId="1765" xr:uid="{00000000-0005-0000-0000-0000B49F0000}"/>
    <cellStyle name="Standard 5 2 2 3 2 2 2 3 3 2" xfId="1766" xr:uid="{00000000-0005-0000-0000-0000B59F0000}"/>
    <cellStyle name="Standard 5 2 2 3 2 2 2 4" xfId="1767" xr:uid="{00000000-0005-0000-0000-0000B69F0000}"/>
    <cellStyle name="Standard 5 2 2 3 2 2 2 5" xfId="1768" xr:uid="{00000000-0005-0000-0000-0000B79F0000}"/>
    <cellStyle name="Standard 5 2 2 3 2 2 2 5 2" xfId="1769" xr:uid="{00000000-0005-0000-0000-0000B89F0000}"/>
    <cellStyle name="Standard 5 2 2 3 2 2 2 5 2 2" xfId="1770" xr:uid="{00000000-0005-0000-0000-0000B99F0000}"/>
    <cellStyle name="Standard 5 2 2 3 2 2 2 6" xfId="1771" xr:uid="{00000000-0005-0000-0000-0000BA9F0000}"/>
    <cellStyle name="Standard 5 2 2 3 2 2 3" xfId="1772" xr:uid="{00000000-0005-0000-0000-0000BB9F0000}"/>
    <cellStyle name="Standard 5 2 2 3 2 2 3 2" xfId="1773" xr:uid="{00000000-0005-0000-0000-0000BC9F0000}"/>
    <cellStyle name="Standard 5 2 2 3 2 2 3 2 2" xfId="1774" xr:uid="{00000000-0005-0000-0000-0000BD9F0000}"/>
    <cellStyle name="Standard 5 2 2 3 2 2 3 2 2 2" xfId="1775" xr:uid="{00000000-0005-0000-0000-0000BE9F0000}"/>
    <cellStyle name="Standard 5 2 2 3 2 2 3 2 2 2 2" xfId="1776" xr:uid="{00000000-0005-0000-0000-0000BF9F0000}"/>
    <cellStyle name="Standard 5 2 2 3 2 2 3 2 2 2 2 2" xfId="1777" xr:uid="{00000000-0005-0000-0000-0000C09F0000}"/>
    <cellStyle name="Standard 5 2 2 3 2 2 3 2 2 3" xfId="1778" xr:uid="{00000000-0005-0000-0000-0000C19F0000}"/>
    <cellStyle name="Standard 5 2 2 3 2 2 3 2 3" xfId="1779" xr:uid="{00000000-0005-0000-0000-0000C29F0000}"/>
    <cellStyle name="Standard 5 2 2 3 2 2 3 2 3 2" xfId="1780" xr:uid="{00000000-0005-0000-0000-0000C39F0000}"/>
    <cellStyle name="Standard 5 2 2 3 2 2 3 3" xfId="1781" xr:uid="{00000000-0005-0000-0000-0000C49F0000}"/>
    <cellStyle name="Standard 5 2 2 3 2 2 3 4" xfId="1782" xr:uid="{00000000-0005-0000-0000-0000C59F0000}"/>
    <cellStyle name="Standard 5 2 2 3 2 2 3 4 2" xfId="1783" xr:uid="{00000000-0005-0000-0000-0000C69F0000}"/>
    <cellStyle name="Standard 5 2 2 3 2 2 3 4 2 2" xfId="1784" xr:uid="{00000000-0005-0000-0000-0000C79F0000}"/>
    <cellStyle name="Standard 5 2 2 3 2 2 3 5" xfId="1785" xr:uid="{00000000-0005-0000-0000-0000C89F0000}"/>
    <cellStyle name="Standard 5 2 2 3 2 2 4" xfId="1786" xr:uid="{00000000-0005-0000-0000-0000C99F0000}"/>
    <cellStyle name="Standard 5 2 2 3 2 2 4 2" xfId="1787" xr:uid="{00000000-0005-0000-0000-0000CA9F0000}"/>
    <cellStyle name="Standard 5 2 2 3 2 2 4 2 2" xfId="1788" xr:uid="{00000000-0005-0000-0000-0000CB9F0000}"/>
    <cellStyle name="Standard 5 2 2 3 2 2 4 2 2 2" xfId="1789" xr:uid="{00000000-0005-0000-0000-0000CC9F0000}"/>
    <cellStyle name="Standard 5 2 2 3 2 2 4 2 2 2 2" xfId="1790" xr:uid="{00000000-0005-0000-0000-0000CD9F0000}"/>
    <cellStyle name="Standard 5 2 2 3 2 2 4 2 3" xfId="1791" xr:uid="{00000000-0005-0000-0000-0000CE9F0000}"/>
    <cellStyle name="Standard 5 2 2 3 2 2 4 3" xfId="1792" xr:uid="{00000000-0005-0000-0000-0000CF9F0000}"/>
    <cellStyle name="Standard 5 2 2 3 2 2 4 3 2" xfId="1793" xr:uid="{00000000-0005-0000-0000-0000D09F0000}"/>
    <cellStyle name="Standard 5 2 2 3 2 2 5" xfId="1794" xr:uid="{00000000-0005-0000-0000-0000D19F0000}"/>
    <cellStyle name="Standard 5 2 2 3 2 2 5 2" xfId="1795" xr:uid="{00000000-0005-0000-0000-0000D29F0000}"/>
    <cellStyle name="Standard 5 2 2 3 2 2 5 2 2" xfId="1796" xr:uid="{00000000-0005-0000-0000-0000D39F0000}"/>
    <cellStyle name="Standard 5 2 2 3 2 2 6" xfId="1797" xr:uid="{00000000-0005-0000-0000-0000D49F0000}"/>
    <cellStyle name="Standard 5 2 2 3 2 3" xfId="1798" xr:uid="{00000000-0005-0000-0000-0000D59F0000}"/>
    <cellStyle name="Standard 5 2 2 3 2 3 2" xfId="1799" xr:uid="{00000000-0005-0000-0000-0000D69F0000}"/>
    <cellStyle name="Standard 5 2 2 3 2 3 2 2" xfId="1800" xr:uid="{00000000-0005-0000-0000-0000D79F0000}"/>
    <cellStyle name="Standard 5 2 2 3 2 3 2 2 2" xfId="1801" xr:uid="{00000000-0005-0000-0000-0000D89F0000}"/>
    <cellStyle name="Standard 5 2 2 3 2 3 2 2 2 2" xfId="1802" xr:uid="{00000000-0005-0000-0000-0000D99F0000}"/>
    <cellStyle name="Standard 5 2 2 3 2 3 2 2 2 2 2" xfId="1803" xr:uid="{00000000-0005-0000-0000-0000DA9F0000}"/>
    <cellStyle name="Standard 5 2 2 3 2 3 2 2 2 2 2 2" xfId="1804" xr:uid="{00000000-0005-0000-0000-0000DB9F0000}"/>
    <cellStyle name="Standard 5 2 2 3 2 3 2 2 2 3" xfId="1805" xr:uid="{00000000-0005-0000-0000-0000DC9F0000}"/>
    <cellStyle name="Standard 5 2 2 3 2 3 2 2 3" xfId="1806" xr:uid="{00000000-0005-0000-0000-0000DD9F0000}"/>
    <cellStyle name="Standard 5 2 2 3 2 3 2 2 3 2" xfId="1807" xr:uid="{00000000-0005-0000-0000-0000DE9F0000}"/>
    <cellStyle name="Standard 5 2 2 3 2 3 2 3" xfId="1808" xr:uid="{00000000-0005-0000-0000-0000DF9F0000}"/>
    <cellStyle name="Standard 5 2 2 3 2 3 2 4" xfId="1809" xr:uid="{00000000-0005-0000-0000-0000E09F0000}"/>
    <cellStyle name="Standard 5 2 2 3 2 3 2 4 2" xfId="1810" xr:uid="{00000000-0005-0000-0000-0000E19F0000}"/>
    <cellStyle name="Standard 5 2 2 3 2 3 2 4 2 2" xfId="1811" xr:uid="{00000000-0005-0000-0000-0000E29F0000}"/>
    <cellStyle name="Standard 5 2 2 3 2 3 2 5" xfId="1812" xr:uid="{00000000-0005-0000-0000-0000E39F0000}"/>
    <cellStyle name="Standard 5 2 2 3 2 3 3" xfId="1813" xr:uid="{00000000-0005-0000-0000-0000E49F0000}"/>
    <cellStyle name="Standard 5 2 2 3 2 3 3 2" xfId="1814" xr:uid="{00000000-0005-0000-0000-0000E59F0000}"/>
    <cellStyle name="Standard 5 2 2 3 2 3 3 2 2" xfId="1815" xr:uid="{00000000-0005-0000-0000-0000E69F0000}"/>
    <cellStyle name="Standard 5 2 2 3 2 3 3 2 2 2" xfId="1816" xr:uid="{00000000-0005-0000-0000-0000E79F0000}"/>
    <cellStyle name="Standard 5 2 2 3 2 3 3 2 2 2 2" xfId="1817" xr:uid="{00000000-0005-0000-0000-0000E89F0000}"/>
    <cellStyle name="Standard 5 2 2 3 2 3 3 2 3" xfId="1818" xr:uid="{00000000-0005-0000-0000-0000E99F0000}"/>
    <cellStyle name="Standard 5 2 2 3 2 3 3 3" xfId="1819" xr:uid="{00000000-0005-0000-0000-0000EA9F0000}"/>
    <cellStyle name="Standard 5 2 2 3 2 3 3 3 2" xfId="1820" xr:uid="{00000000-0005-0000-0000-0000EB9F0000}"/>
    <cellStyle name="Standard 5 2 2 3 2 3 4" xfId="1821" xr:uid="{00000000-0005-0000-0000-0000EC9F0000}"/>
    <cellStyle name="Standard 5 2 2 3 2 3 4 2" xfId="1822" xr:uid="{00000000-0005-0000-0000-0000ED9F0000}"/>
    <cellStyle name="Standard 5 2 2 3 2 3 4 2 2" xfId="1823" xr:uid="{00000000-0005-0000-0000-0000EE9F0000}"/>
    <cellStyle name="Standard 5 2 2 3 2 3 5" xfId="1824" xr:uid="{00000000-0005-0000-0000-0000EF9F0000}"/>
    <cellStyle name="Standard 5 2 2 3 2 4" xfId="1825" xr:uid="{00000000-0005-0000-0000-0000F09F0000}"/>
    <cellStyle name="Standard 5 2 2 3 2 4 2" xfId="1826" xr:uid="{00000000-0005-0000-0000-0000F19F0000}"/>
    <cellStyle name="Standard 5 2 2 3 2 4 2 2" xfId="1827" xr:uid="{00000000-0005-0000-0000-0000F29F0000}"/>
    <cellStyle name="Standard 5 2 2 3 2 4 2 2 2" xfId="1828" xr:uid="{00000000-0005-0000-0000-0000F39F0000}"/>
    <cellStyle name="Standard 5 2 2 3 2 4 2 2 2 2" xfId="1829" xr:uid="{00000000-0005-0000-0000-0000F49F0000}"/>
    <cellStyle name="Standard 5 2 2 3 2 4 2 3" xfId="1830" xr:uid="{00000000-0005-0000-0000-0000F59F0000}"/>
    <cellStyle name="Standard 5 2 2 3 2 4 3" xfId="1831" xr:uid="{00000000-0005-0000-0000-0000F69F0000}"/>
    <cellStyle name="Standard 5 2 2 3 2 4 3 2" xfId="1832" xr:uid="{00000000-0005-0000-0000-0000F79F0000}"/>
    <cellStyle name="Standard 5 2 2 3 2 5" xfId="1833" xr:uid="{00000000-0005-0000-0000-0000F89F0000}"/>
    <cellStyle name="Standard 5 2 2 3 2 6" xfId="1834" xr:uid="{00000000-0005-0000-0000-0000F99F0000}"/>
    <cellStyle name="Standard 5 2 2 3 2 6 2" xfId="1835" xr:uid="{00000000-0005-0000-0000-0000FA9F0000}"/>
    <cellStyle name="Standard 5 2 2 3 2 6 2 2" xfId="1836" xr:uid="{00000000-0005-0000-0000-0000FB9F0000}"/>
    <cellStyle name="Standard 5 2 2 3 2 7" xfId="1837" xr:uid="{00000000-0005-0000-0000-0000FC9F0000}"/>
    <cellStyle name="Standard 5 2 2 3 3" xfId="1838" xr:uid="{00000000-0005-0000-0000-0000FD9F0000}"/>
    <cellStyle name="Standard 5 2 2 3 3 2" xfId="1839" xr:uid="{00000000-0005-0000-0000-0000FE9F0000}"/>
    <cellStyle name="Standard 5 2 2 3 3 2 2" xfId="1840" xr:uid="{00000000-0005-0000-0000-0000FF9F0000}"/>
    <cellStyle name="Standard 5 2 2 3 3 2 2 2" xfId="1841" xr:uid="{00000000-0005-0000-0000-000000A00000}"/>
    <cellStyle name="Standard 5 2 2 3 3 2 2 2 2" xfId="1842" xr:uid="{00000000-0005-0000-0000-000001A00000}"/>
    <cellStyle name="Standard 5 2 2 3 3 2 2 2 2 2" xfId="1843" xr:uid="{00000000-0005-0000-0000-000002A00000}"/>
    <cellStyle name="Standard 5 2 2 3 3 2 2 2 2 2 2" xfId="1844" xr:uid="{00000000-0005-0000-0000-000003A00000}"/>
    <cellStyle name="Standard 5 2 2 3 3 2 2 2 2 2 2 2" xfId="1845" xr:uid="{00000000-0005-0000-0000-000004A00000}"/>
    <cellStyle name="Standard 5 2 2 3 3 2 2 2 2 3" xfId="1846" xr:uid="{00000000-0005-0000-0000-000005A00000}"/>
    <cellStyle name="Standard 5 2 2 3 3 2 2 2 3" xfId="1847" xr:uid="{00000000-0005-0000-0000-000006A00000}"/>
    <cellStyle name="Standard 5 2 2 3 3 2 2 2 3 2" xfId="1848" xr:uid="{00000000-0005-0000-0000-000007A00000}"/>
    <cellStyle name="Standard 5 2 2 3 3 2 2 3" xfId="1849" xr:uid="{00000000-0005-0000-0000-000008A00000}"/>
    <cellStyle name="Standard 5 2 2 3 3 2 2 4" xfId="1850" xr:uid="{00000000-0005-0000-0000-000009A00000}"/>
    <cellStyle name="Standard 5 2 2 3 3 2 2 4 2" xfId="1851" xr:uid="{00000000-0005-0000-0000-00000AA00000}"/>
    <cellStyle name="Standard 5 2 2 3 3 2 2 4 2 2" xfId="1852" xr:uid="{00000000-0005-0000-0000-00000BA00000}"/>
    <cellStyle name="Standard 5 2 2 3 3 2 2 5" xfId="1853" xr:uid="{00000000-0005-0000-0000-00000CA00000}"/>
    <cellStyle name="Standard 5 2 2 3 3 2 3" xfId="1854" xr:uid="{00000000-0005-0000-0000-00000DA00000}"/>
    <cellStyle name="Standard 5 2 2 3 3 2 3 2" xfId="1855" xr:uid="{00000000-0005-0000-0000-00000EA00000}"/>
    <cellStyle name="Standard 5 2 2 3 3 2 3 2 2" xfId="1856" xr:uid="{00000000-0005-0000-0000-00000FA00000}"/>
    <cellStyle name="Standard 5 2 2 3 3 2 3 2 2 2" xfId="1857" xr:uid="{00000000-0005-0000-0000-000010A00000}"/>
    <cellStyle name="Standard 5 2 2 3 3 2 3 2 2 2 2" xfId="1858" xr:uid="{00000000-0005-0000-0000-000011A00000}"/>
    <cellStyle name="Standard 5 2 2 3 3 2 3 2 3" xfId="1859" xr:uid="{00000000-0005-0000-0000-000012A00000}"/>
    <cellStyle name="Standard 5 2 2 3 3 2 3 3" xfId="1860" xr:uid="{00000000-0005-0000-0000-000013A00000}"/>
    <cellStyle name="Standard 5 2 2 3 3 2 3 3 2" xfId="1861" xr:uid="{00000000-0005-0000-0000-000014A00000}"/>
    <cellStyle name="Standard 5 2 2 3 3 2 4" xfId="1862" xr:uid="{00000000-0005-0000-0000-000015A00000}"/>
    <cellStyle name="Standard 5 2 2 3 3 2 4 2" xfId="1863" xr:uid="{00000000-0005-0000-0000-000016A00000}"/>
    <cellStyle name="Standard 5 2 2 3 3 2 4 2 2" xfId="1864" xr:uid="{00000000-0005-0000-0000-000017A00000}"/>
    <cellStyle name="Standard 5 2 2 3 3 2 5" xfId="1865" xr:uid="{00000000-0005-0000-0000-000018A00000}"/>
    <cellStyle name="Standard 5 2 2 3 3 3" xfId="1866" xr:uid="{00000000-0005-0000-0000-000019A00000}"/>
    <cellStyle name="Standard 5 2 2 3 3 3 2" xfId="1867" xr:uid="{00000000-0005-0000-0000-00001AA00000}"/>
    <cellStyle name="Standard 5 2 2 3 3 3 2 2" xfId="1868" xr:uid="{00000000-0005-0000-0000-00001BA00000}"/>
    <cellStyle name="Standard 5 2 2 3 3 3 2 2 2" xfId="1869" xr:uid="{00000000-0005-0000-0000-00001CA00000}"/>
    <cellStyle name="Standard 5 2 2 3 3 3 2 2 2 2" xfId="1870" xr:uid="{00000000-0005-0000-0000-00001DA00000}"/>
    <cellStyle name="Standard 5 2 2 3 3 3 2 3" xfId="1871" xr:uid="{00000000-0005-0000-0000-00001EA00000}"/>
    <cellStyle name="Standard 5 2 2 3 3 3 3" xfId="1872" xr:uid="{00000000-0005-0000-0000-00001FA00000}"/>
    <cellStyle name="Standard 5 2 2 3 3 3 3 2" xfId="1873" xr:uid="{00000000-0005-0000-0000-000020A00000}"/>
    <cellStyle name="Standard 5 2 2 3 3 4" xfId="1874" xr:uid="{00000000-0005-0000-0000-000021A00000}"/>
    <cellStyle name="Standard 5 2 2 3 3 5" xfId="1875" xr:uid="{00000000-0005-0000-0000-000022A00000}"/>
    <cellStyle name="Standard 5 2 2 3 3 5 2" xfId="1876" xr:uid="{00000000-0005-0000-0000-000023A00000}"/>
    <cellStyle name="Standard 5 2 2 3 3 5 2 2" xfId="1877" xr:uid="{00000000-0005-0000-0000-000024A00000}"/>
    <cellStyle name="Standard 5 2 2 3 3 6" xfId="1878" xr:uid="{00000000-0005-0000-0000-000025A00000}"/>
    <cellStyle name="Standard 5 2 2 3 4" xfId="1879" xr:uid="{00000000-0005-0000-0000-000026A00000}"/>
    <cellStyle name="Standard 5 2 2 3 4 2" xfId="1880" xr:uid="{00000000-0005-0000-0000-000027A00000}"/>
    <cellStyle name="Standard 5 2 2 3 4 2 2" xfId="1881" xr:uid="{00000000-0005-0000-0000-000028A00000}"/>
    <cellStyle name="Standard 5 2 2 3 4 2 2 2" xfId="1882" xr:uid="{00000000-0005-0000-0000-000029A00000}"/>
    <cellStyle name="Standard 5 2 2 3 4 2 2 2 2" xfId="1883" xr:uid="{00000000-0005-0000-0000-00002AA00000}"/>
    <cellStyle name="Standard 5 2 2 3 4 2 2 2 2 2" xfId="1884" xr:uid="{00000000-0005-0000-0000-00002BA00000}"/>
    <cellStyle name="Standard 5 2 2 3 4 2 2 3" xfId="1885" xr:uid="{00000000-0005-0000-0000-00002CA00000}"/>
    <cellStyle name="Standard 5 2 2 3 4 2 3" xfId="1886" xr:uid="{00000000-0005-0000-0000-00002DA00000}"/>
    <cellStyle name="Standard 5 2 2 3 4 2 3 2" xfId="1887" xr:uid="{00000000-0005-0000-0000-00002EA00000}"/>
    <cellStyle name="Standard 5 2 2 3 4 3" xfId="1888" xr:uid="{00000000-0005-0000-0000-00002FA00000}"/>
    <cellStyle name="Standard 5 2 2 3 4 4" xfId="1889" xr:uid="{00000000-0005-0000-0000-000030A00000}"/>
    <cellStyle name="Standard 5 2 2 3 4 4 2" xfId="1890" xr:uid="{00000000-0005-0000-0000-000031A00000}"/>
    <cellStyle name="Standard 5 2 2 3 4 4 2 2" xfId="1891" xr:uid="{00000000-0005-0000-0000-000032A00000}"/>
    <cellStyle name="Standard 5 2 2 3 4 5" xfId="1892" xr:uid="{00000000-0005-0000-0000-000033A00000}"/>
    <cellStyle name="Standard 5 2 2 3 5" xfId="1893" xr:uid="{00000000-0005-0000-0000-000034A00000}"/>
    <cellStyle name="Standard 5 2 2 3 5 2" xfId="1894" xr:uid="{00000000-0005-0000-0000-000035A00000}"/>
    <cellStyle name="Standard 5 2 2 3 5 2 2" xfId="1895" xr:uid="{00000000-0005-0000-0000-000036A00000}"/>
    <cellStyle name="Standard 5 2 2 3 5 2 2 2" xfId="1896" xr:uid="{00000000-0005-0000-0000-000037A00000}"/>
    <cellStyle name="Standard 5 2 2 3 5 2 2 2 2" xfId="1897" xr:uid="{00000000-0005-0000-0000-000038A00000}"/>
    <cellStyle name="Standard 5 2 2 3 5 2 3" xfId="1898" xr:uid="{00000000-0005-0000-0000-000039A00000}"/>
    <cellStyle name="Standard 5 2 2 3 5 3" xfId="1899" xr:uid="{00000000-0005-0000-0000-00003AA00000}"/>
    <cellStyle name="Standard 5 2 2 3 5 3 2" xfId="1900" xr:uid="{00000000-0005-0000-0000-00003BA00000}"/>
    <cellStyle name="Standard 5 2 2 3 6" xfId="1901" xr:uid="{00000000-0005-0000-0000-00003CA00000}"/>
    <cellStyle name="Standard 5 2 2 3 6 2" xfId="1902" xr:uid="{00000000-0005-0000-0000-00003DA00000}"/>
    <cellStyle name="Standard 5 2 2 3 6 2 2" xfId="1903" xr:uid="{00000000-0005-0000-0000-00003EA00000}"/>
    <cellStyle name="Standard 5 2 2 3 7" xfId="1904" xr:uid="{00000000-0005-0000-0000-00003FA00000}"/>
    <cellStyle name="Standard 5 2 2 4" xfId="1905" xr:uid="{00000000-0005-0000-0000-000040A00000}"/>
    <cellStyle name="Standard 5 2 2 5" xfId="1906" xr:uid="{00000000-0005-0000-0000-000041A00000}"/>
    <cellStyle name="Standard 5 2 2 6" xfId="1907" xr:uid="{00000000-0005-0000-0000-000042A00000}"/>
    <cellStyle name="Standard 5 2 2 7" xfId="1908" xr:uid="{00000000-0005-0000-0000-000043A00000}"/>
    <cellStyle name="Standard 5 2 2 7 2" xfId="1909" xr:uid="{00000000-0005-0000-0000-000044A00000}"/>
    <cellStyle name="Standard 5 2 2 7 2 2" xfId="1910" xr:uid="{00000000-0005-0000-0000-000045A00000}"/>
    <cellStyle name="Standard 5 2 2 7 2 2 2" xfId="1911" xr:uid="{00000000-0005-0000-0000-000046A00000}"/>
    <cellStyle name="Standard 5 2 2 7 2 2 2 2" xfId="1912" xr:uid="{00000000-0005-0000-0000-000047A00000}"/>
    <cellStyle name="Standard 5 2 2 7 2 2 2 2 2" xfId="1913" xr:uid="{00000000-0005-0000-0000-000048A00000}"/>
    <cellStyle name="Standard 5 2 2 7 2 2 2 2 2 2" xfId="1914" xr:uid="{00000000-0005-0000-0000-000049A00000}"/>
    <cellStyle name="Standard 5 2 2 7 2 2 2 2 2 2 2" xfId="1915" xr:uid="{00000000-0005-0000-0000-00004AA00000}"/>
    <cellStyle name="Standard 5 2 2 7 2 2 2 2 2 2 2 2" xfId="1916" xr:uid="{00000000-0005-0000-0000-00004BA00000}"/>
    <cellStyle name="Standard 5 2 2 7 2 2 2 2 2 3" xfId="1917" xr:uid="{00000000-0005-0000-0000-00004CA00000}"/>
    <cellStyle name="Standard 5 2 2 7 2 2 2 2 3" xfId="1918" xr:uid="{00000000-0005-0000-0000-00004DA00000}"/>
    <cellStyle name="Standard 5 2 2 7 2 2 2 2 3 2" xfId="1919" xr:uid="{00000000-0005-0000-0000-00004EA00000}"/>
    <cellStyle name="Standard 5 2 2 7 2 2 2 3" xfId="1920" xr:uid="{00000000-0005-0000-0000-00004FA00000}"/>
    <cellStyle name="Standard 5 2 2 7 2 2 2 4" xfId="1921" xr:uid="{00000000-0005-0000-0000-000050A00000}"/>
    <cellStyle name="Standard 5 2 2 7 2 2 2 4 2" xfId="1922" xr:uid="{00000000-0005-0000-0000-000051A00000}"/>
    <cellStyle name="Standard 5 2 2 7 2 2 2 4 2 2" xfId="1923" xr:uid="{00000000-0005-0000-0000-000052A00000}"/>
    <cellStyle name="Standard 5 2 2 7 2 2 2 5" xfId="1924" xr:uid="{00000000-0005-0000-0000-000053A00000}"/>
    <cellStyle name="Standard 5 2 2 7 2 2 3" xfId="1925" xr:uid="{00000000-0005-0000-0000-000054A00000}"/>
    <cellStyle name="Standard 5 2 2 7 2 2 3 2" xfId="1926" xr:uid="{00000000-0005-0000-0000-000055A00000}"/>
    <cellStyle name="Standard 5 2 2 7 2 2 3 2 2" xfId="1927" xr:uid="{00000000-0005-0000-0000-000056A00000}"/>
    <cellStyle name="Standard 5 2 2 7 2 2 3 2 2 2" xfId="1928" xr:uid="{00000000-0005-0000-0000-000057A00000}"/>
    <cellStyle name="Standard 5 2 2 7 2 2 3 2 2 2 2" xfId="1929" xr:uid="{00000000-0005-0000-0000-000058A00000}"/>
    <cellStyle name="Standard 5 2 2 7 2 2 3 2 3" xfId="1930" xr:uid="{00000000-0005-0000-0000-000059A00000}"/>
    <cellStyle name="Standard 5 2 2 7 2 2 3 3" xfId="1931" xr:uid="{00000000-0005-0000-0000-00005AA00000}"/>
    <cellStyle name="Standard 5 2 2 7 2 2 3 3 2" xfId="1932" xr:uid="{00000000-0005-0000-0000-00005BA00000}"/>
    <cellStyle name="Standard 5 2 2 7 2 2 4" xfId="1933" xr:uid="{00000000-0005-0000-0000-00005CA00000}"/>
    <cellStyle name="Standard 5 2 2 7 2 2 4 2" xfId="1934" xr:uid="{00000000-0005-0000-0000-00005DA00000}"/>
    <cellStyle name="Standard 5 2 2 7 2 2 4 2 2" xfId="1935" xr:uid="{00000000-0005-0000-0000-00005EA00000}"/>
    <cellStyle name="Standard 5 2 2 7 2 2 5" xfId="1936" xr:uid="{00000000-0005-0000-0000-00005FA00000}"/>
    <cellStyle name="Standard 5 2 2 7 2 3" xfId="1937" xr:uid="{00000000-0005-0000-0000-000060A00000}"/>
    <cellStyle name="Standard 5 2 2 7 2 3 2" xfId="1938" xr:uid="{00000000-0005-0000-0000-000061A00000}"/>
    <cellStyle name="Standard 5 2 2 7 2 3 2 2" xfId="1939" xr:uid="{00000000-0005-0000-0000-000062A00000}"/>
    <cellStyle name="Standard 5 2 2 7 2 3 2 2 2" xfId="1940" xr:uid="{00000000-0005-0000-0000-000063A00000}"/>
    <cellStyle name="Standard 5 2 2 7 2 3 2 2 2 2" xfId="1941" xr:uid="{00000000-0005-0000-0000-000064A00000}"/>
    <cellStyle name="Standard 5 2 2 7 2 3 2 3" xfId="1942" xr:uid="{00000000-0005-0000-0000-000065A00000}"/>
    <cellStyle name="Standard 5 2 2 7 2 3 3" xfId="1943" xr:uid="{00000000-0005-0000-0000-000066A00000}"/>
    <cellStyle name="Standard 5 2 2 7 2 3 3 2" xfId="1944" xr:uid="{00000000-0005-0000-0000-000067A00000}"/>
    <cellStyle name="Standard 5 2 2 7 2 4" xfId="1945" xr:uid="{00000000-0005-0000-0000-000068A00000}"/>
    <cellStyle name="Standard 5 2 2 7 2 5" xfId="1946" xr:uid="{00000000-0005-0000-0000-000069A00000}"/>
    <cellStyle name="Standard 5 2 2 7 2 5 2" xfId="1947" xr:uid="{00000000-0005-0000-0000-00006AA00000}"/>
    <cellStyle name="Standard 5 2 2 7 2 5 2 2" xfId="1948" xr:uid="{00000000-0005-0000-0000-00006BA00000}"/>
    <cellStyle name="Standard 5 2 2 7 2 6" xfId="1949" xr:uid="{00000000-0005-0000-0000-00006CA00000}"/>
    <cellStyle name="Standard 5 2 2 7 3" xfId="1950" xr:uid="{00000000-0005-0000-0000-00006DA00000}"/>
    <cellStyle name="Standard 5 2 2 7 3 2" xfId="1951" xr:uid="{00000000-0005-0000-0000-00006EA00000}"/>
    <cellStyle name="Standard 5 2 2 7 3 2 2" xfId="1952" xr:uid="{00000000-0005-0000-0000-00006FA00000}"/>
    <cellStyle name="Standard 5 2 2 7 3 2 2 2" xfId="1953" xr:uid="{00000000-0005-0000-0000-000070A00000}"/>
    <cellStyle name="Standard 5 2 2 7 3 2 2 2 2" xfId="1954" xr:uid="{00000000-0005-0000-0000-000071A00000}"/>
    <cellStyle name="Standard 5 2 2 7 3 2 2 2 2 2" xfId="1955" xr:uid="{00000000-0005-0000-0000-000072A00000}"/>
    <cellStyle name="Standard 5 2 2 7 3 2 2 3" xfId="1956" xr:uid="{00000000-0005-0000-0000-000073A00000}"/>
    <cellStyle name="Standard 5 2 2 7 3 2 3" xfId="1957" xr:uid="{00000000-0005-0000-0000-000074A00000}"/>
    <cellStyle name="Standard 5 2 2 7 3 2 3 2" xfId="1958" xr:uid="{00000000-0005-0000-0000-000075A00000}"/>
    <cellStyle name="Standard 5 2 2 7 3 3" xfId="1959" xr:uid="{00000000-0005-0000-0000-000076A00000}"/>
    <cellStyle name="Standard 5 2 2 7 3 4" xfId="1960" xr:uid="{00000000-0005-0000-0000-000077A00000}"/>
    <cellStyle name="Standard 5 2 2 7 3 4 2" xfId="1961" xr:uid="{00000000-0005-0000-0000-000078A00000}"/>
    <cellStyle name="Standard 5 2 2 7 3 4 2 2" xfId="1962" xr:uid="{00000000-0005-0000-0000-000079A00000}"/>
    <cellStyle name="Standard 5 2 2 7 3 5" xfId="1963" xr:uid="{00000000-0005-0000-0000-00007AA00000}"/>
    <cellStyle name="Standard 5 2 2 7 4" xfId="1964" xr:uid="{00000000-0005-0000-0000-00007BA00000}"/>
    <cellStyle name="Standard 5 2 2 7 4 2" xfId="1965" xr:uid="{00000000-0005-0000-0000-00007CA00000}"/>
    <cellStyle name="Standard 5 2 2 7 4 2 2" xfId="1966" xr:uid="{00000000-0005-0000-0000-00007DA00000}"/>
    <cellStyle name="Standard 5 2 2 7 4 2 2 2" xfId="1967" xr:uid="{00000000-0005-0000-0000-00007EA00000}"/>
    <cellStyle name="Standard 5 2 2 7 4 2 2 2 2" xfId="1968" xr:uid="{00000000-0005-0000-0000-00007FA00000}"/>
    <cellStyle name="Standard 5 2 2 7 4 2 3" xfId="1969" xr:uid="{00000000-0005-0000-0000-000080A00000}"/>
    <cellStyle name="Standard 5 2 2 7 4 3" xfId="1970" xr:uid="{00000000-0005-0000-0000-000081A00000}"/>
    <cellStyle name="Standard 5 2 2 7 4 3 2" xfId="1971" xr:uid="{00000000-0005-0000-0000-000082A00000}"/>
    <cellStyle name="Standard 5 2 2 7 5" xfId="1972" xr:uid="{00000000-0005-0000-0000-000083A00000}"/>
    <cellStyle name="Standard 5 2 2 7 5 2" xfId="1973" xr:uid="{00000000-0005-0000-0000-000084A00000}"/>
    <cellStyle name="Standard 5 2 2 7 5 2 2" xfId="1974" xr:uid="{00000000-0005-0000-0000-000085A00000}"/>
    <cellStyle name="Standard 5 2 2 7 6" xfId="1975" xr:uid="{00000000-0005-0000-0000-000086A00000}"/>
    <cellStyle name="Standard 5 2 2 8" xfId="1976" xr:uid="{00000000-0005-0000-0000-000087A00000}"/>
    <cellStyle name="Standard 5 2 2 8 2" xfId="1977" xr:uid="{00000000-0005-0000-0000-000088A00000}"/>
    <cellStyle name="Standard 5 2 2 8 2 2" xfId="1978" xr:uid="{00000000-0005-0000-0000-000089A00000}"/>
    <cellStyle name="Standard 5 2 2 8 2 2 2" xfId="1979" xr:uid="{00000000-0005-0000-0000-00008AA00000}"/>
    <cellStyle name="Standard 5 2 2 8 2 2 2 2" xfId="1980" xr:uid="{00000000-0005-0000-0000-00008BA00000}"/>
    <cellStyle name="Standard 5 2 2 8 2 2 2 2 2" xfId="1981" xr:uid="{00000000-0005-0000-0000-00008CA00000}"/>
    <cellStyle name="Standard 5 2 2 8 2 2 2 2 2 2" xfId="1982" xr:uid="{00000000-0005-0000-0000-00008DA00000}"/>
    <cellStyle name="Standard 5 2 2 8 2 2 2 3" xfId="1983" xr:uid="{00000000-0005-0000-0000-00008EA00000}"/>
    <cellStyle name="Standard 5 2 2 8 2 2 3" xfId="1984" xr:uid="{00000000-0005-0000-0000-00008FA00000}"/>
    <cellStyle name="Standard 5 2 2 8 2 2 3 2" xfId="1985" xr:uid="{00000000-0005-0000-0000-000090A00000}"/>
    <cellStyle name="Standard 5 2 2 8 2 3" xfId="1986" xr:uid="{00000000-0005-0000-0000-000091A00000}"/>
    <cellStyle name="Standard 5 2 2 8 2 4" xfId="1987" xr:uid="{00000000-0005-0000-0000-000092A00000}"/>
    <cellStyle name="Standard 5 2 2 8 2 4 2" xfId="1988" xr:uid="{00000000-0005-0000-0000-000093A00000}"/>
    <cellStyle name="Standard 5 2 2 8 2 4 2 2" xfId="1989" xr:uid="{00000000-0005-0000-0000-000094A00000}"/>
    <cellStyle name="Standard 5 2 2 8 2 5" xfId="1990" xr:uid="{00000000-0005-0000-0000-000095A00000}"/>
    <cellStyle name="Standard 5 2 2 8 3" xfId="1991" xr:uid="{00000000-0005-0000-0000-000096A00000}"/>
    <cellStyle name="Standard 5 2 2 8 3 2" xfId="1992" xr:uid="{00000000-0005-0000-0000-000097A00000}"/>
    <cellStyle name="Standard 5 2 2 8 3 2 2" xfId="1993" xr:uid="{00000000-0005-0000-0000-000098A00000}"/>
    <cellStyle name="Standard 5 2 2 8 3 2 2 2" xfId="1994" xr:uid="{00000000-0005-0000-0000-000099A00000}"/>
    <cellStyle name="Standard 5 2 2 8 3 2 2 2 2" xfId="1995" xr:uid="{00000000-0005-0000-0000-00009AA00000}"/>
    <cellStyle name="Standard 5 2 2 8 3 2 3" xfId="1996" xr:uid="{00000000-0005-0000-0000-00009BA00000}"/>
    <cellStyle name="Standard 5 2 2 8 3 3" xfId="1997" xr:uid="{00000000-0005-0000-0000-00009CA00000}"/>
    <cellStyle name="Standard 5 2 2 8 3 3 2" xfId="1998" xr:uid="{00000000-0005-0000-0000-00009DA00000}"/>
    <cellStyle name="Standard 5 2 2 8 4" xfId="1999" xr:uid="{00000000-0005-0000-0000-00009EA00000}"/>
    <cellStyle name="Standard 5 2 2 8 4 2" xfId="2000" xr:uid="{00000000-0005-0000-0000-00009FA00000}"/>
    <cellStyle name="Standard 5 2 2 8 4 2 2" xfId="2001" xr:uid="{00000000-0005-0000-0000-0000A0A00000}"/>
    <cellStyle name="Standard 5 2 2 8 5" xfId="2002" xr:uid="{00000000-0005-0000-0000-0000A1A00000}"/>
    <cellStyle name="Standard 5 2 2 9" xfId="2003" xr:uid="{00000000-0005-0000-0000-0000A2A00000}"/>
    <cellStyle name="Standard 5 2 2 9 2" xfId="2004" xr:uid="{00000000-0005-0000-0000-0000A3A00000}"/>
    <cellStyle name="Standard 5 2 2 9 2 2" xfId="2005" xr:uid="{00000000-0005-0000-0000-0000A4A00000}"/>
    <cellStyle name="Standard 5 2 2 9 2 2 2" xfId="2006" xr:uid="{00000000-0005-0000-0000-0000A5A00000}"/>
    <cellStyle name="Standard 5 2 2 9 2 2 2 2" xfId="2007" xr:uid="{00000000-0005-0000-0000-0000A6A00000}"/>
    <cellStyle name="Standard 5 2 2 9 2 3" xfId="2008" xr:uid="{00000000-0005-0000-0000-0000A7A00000}"/>
    <cellStyle name="Standard 5 2 2 9 3" xfId="2009" xr:uid="{00000000-0005-0000-0000-0000A8A00000}"/>
    <cellStyle name="Standard 5 2 2 9 3 2" xfId="2010" xr:uid="{00000000-0005-0000-0000-0000A9A00000}"/>
    <cellStyle name="Standard 5 2 3" xfId="2011" xr:uid="{00000000-0005-0000-0000-0000AAA00000}"/>
    <cellStyle name="Standard 5 2 3 2" xfId="2012" xr:uid="{00000000-0005-0000-0000-0000ABA00000}"/>
    <cellStyle name="Standard 5 2 3 2 2" xfId="2013" xr:uid="{00000000-0005-0000-0000-0000ACA00000}"/>
    <cellStyle name="Standard 5 2 3 2 2 2" xfId="2014" xr:uid="{00000000-0005-0000-0000-0000ADA00000}"/>
    <cellStyle name="Standard 5 2 3 2 2 2 2" xfId="2015" xr:uid="{00000000-0005-0000-0000-0000AEA00000}"/>
    <cellStyle name="Standard 5 2 3 2 2 2 2 2" xfId="2016" xr:uid="{00000000-0005-0000-0000-0000AFA00000}"/>
    <cellStyle name="Standard 5 2 3 2 2 2 2 2 2" xfId="2017" xr:uid="{00000000-0005-0000-0000-0000B0A00000}"/>
    <cellStyle name="Standard 5 2 3 2 2 2 2 2 2 2" xfId="2018" xr:uid="{00000000-0005-0000-0000-0000B1A00000}"/>
    <cellStyle name="Standard 5 2 3 2 2 2 2 2 2 2 2" xfId="2019" xr:uid="{00000000-0005-0000-0000-0000B2A00000}"/>
    <cellStyle name="Standard 5 2 3 2 2 2 2 2 2 2 2 2" xfId="2020" xr:uid="{00000000-0005-0000-0000-0000B3A00000}"/>
    <cellStyle name="Standard 5 2 3 2 2 2 2 2 2 2 2 2 2" xfId="2021" xr:uid="{00000000-0005-0000-0000-0000B4A00000}"/>
    <cellStyle name="Standard 5 2 3 2 2 2 2 2 2 2 3" xfId="2022" xr:uid="{00000000-0005-0000-0000-0000B5A00000}"/>
    <cellStyle name="Standard 5 2 3 2 2 2 2 2 2 3" xfId="2023" xr:uid="{00000000-0005-0000-0000-0000B6A00000}"/>
    <cellStyle name="Standard 5 2 3 2 2 2 2 2 2 3 2" xfId="2024" xr:uid="{00000000-0005-0000-0000-0000B7A00000}"/>
    <cellStyle name="Standard 5 2 3 2 2 2 2 2 3" xfId="2025" xr:uid="{00000000-0005-0000-0000-0000B8A00000}"/>
    <cellStyle name="Standard 5 2 3 2 2 2 2 2 4" xfId="2026" xr:uid="{00000000-0005-0000-0000-0000B9A00000}"/>
    <cellStyle name="Standard 5 2 3 2 2 2 2 2 4 2" xfId="2027" xr:uid="{00000000-0005-0000-0000-0000BAA00000}"/>
    <cellStyle name="Standard 5 2 3 2 2 2 2 2 4 2 2" xfId="2028" xr:uid="{00000000-0005-0000-0000-0000BBA00000}"/>
    <cellStyle name="Standard 5 2 3 2 2 2 2 2 5" xfId="2029" xr:uid="{00000000-0005-0000-0000-0000BCA00000}"/>
    <cellStyle name="Standard 5 2 3 2 2 2 2 3" xfId="2030" xr:uid="{00000000-0005-0000-0000-0000BDA00000}"/>
    <cellStyle name="Standard 5 2 3 2 2 2 2 3 2" xfId="2031" xr:uid="{00000000-0005-0000-0000-0000BEA00000}"/>
    <cellStyle name="Standard 5 2 3 2 2 2 2 3 2 2" xfId="2032" xr:uid="{00000000-0005-0000-0000-0000BFA00000}"/>
    <cellStyle name="Standard 5 2 3 2 2 2 2 3 2 2 2" xfId="2033" xr:uid="{00000000-0005-0000-0000-0000C0A00000}"/>
    <cellStyle name="Standard 5 2 3 2 2 2 2 3 2 2 2 2" xfId="2034" xr:uid="{00000000-0005-0000-0000-0000C1A00000}"/>
    <cellStyle name="Standard 5 2 3 2 2 2 2 3 2 3" xfId="2035" xr:uid="{00000000-0005-0000-0000-0000C2A00000}"/>
    <cellStyle name="Standard 5 2 3 2 2 2 2 3 3" xfId="2036" xr:uid="{00000000-0005-0000-0000-0000C3A00000}"/>
    <cellStyle name="Standard 5 2 3 2 2 2 2 3 3 2" xfId="2037" xr:uid="{00000000-0005-0000-0000-0000C4A00000}"/>
    <cellStyle name="Standard 5 2 3 2 2 2 2 4" xfId="2038" xr:uid="{00000000-0005-0000-0000-0000C5A00000}"/>
    <cellStyle name="Standard 5 2 3 2 2 2 2 4 2" xfId="2039" xr:uid="{00000000-0005-0000-0000-0000C6A00000}"/>
    <cellStyle name="Standard 5 2 3 2 2 2 2 4 2 2" xfId="2040" xr:uid="{00000000-0005-0000-0000-0000C7A00000}"/>
    <cellStyle name="Standard 5 2 3 2 2 2 2 5" xfId="2041" xr:uid="{00000000-0005-0000-0000-0000C8A00000}"/>
    <cellStyle name="Standard 5 2 3 2 2 2 3" xfId="2042" xr:uid="{00000000-0005-0000-0000-0000C9A00000}"/>
    <cellStyle name="Standard 5 2 3 2 2 2 3 2" xfId="2043" xr:uid="{00000000-0005-0000-0000-0000CAA00000}"/>
    <cellStyle name="Standard 5 2 3 2 2 2 3 2 2" xfId="2044" xr:uid="{00000000-0005-0000-0000-0000CBA00000}"/>
    <cellStyle name="Standard 5 2 3 2 2 2 3 2 2 2" xfId="2045" xr:uid="{00000000-0005-0000-0000-0000CCA00000}"/>
    <cellStyle name="Standard 5 2 3 2 2 2 3 2 2 2 2" xfId="2046" xr:uid="{00000000-0005-0000-0000-0000CDA00000}"/>
    <cellStyle name="Standard 5 2 3 2 2 2 3 2 3" xfId="2047" xr:uid="{00000000-0005-0000-0000-0000CEA00000}"/>
    <cellStyle name="Standard 5 2 3 2 2 2 3 3" xfId="2048" xr:uid="{00000000-0005-0000-0000-0000CFA00000}"/>
    <cellStyle name="Standard 5 2 3 2 2 2 3 3 2" xfId="2049" xr:uid="{00000000-0005-0000-0000-0000D0A00000}"/>
    <cellStyle name="Standard 5 2 3 2 2 2 4" xfId="2050" xr:uid="{00000000-0005-0000-0000-0000D1A00000}"/>
    <cellStyle name="Standard 5 2 3 2 2 2 5" xfId="2051" xr:uid="{00000000-0005-0000-0000-0000D2A00000}"/>
    <cellStyle name="Standard 5 2 3 2 2 2 5 2" xfId="2052" xr:uid="{00000000-0005-0000-0000-0000D3A00000}"/>
    <cellStyle name="Standard 5 2 3 2 2 2 5 2 2" xfId="2053" xr:uid="{00000000-0005-0000-0000-0000D4A00000}"/>
    <cellStyle name="Standard 5 2 3 2 2 2 6" xfId="2054" xr:uid="{00000000-0005-0000-0000-0000D5A00000}"/>
    <cellStyle name="Standard 5 2 3 2 2 3" xfId="2055" xr:uid="{00000000-0005-0000-0000-0000D6A00000}"/>
    <cellStyle name="Standard 5 2 3 2 2 3 2" xfId="2056" xr:uid="{00000000-0005-0000-0000-0000D7A00000}"/>
    <cellStyle name="Standard 5 2 3 2 2 3 2 2" xfId="2057" xr:uid="{00000000-0005-0000-0000-0000D8A00000}"/>
    <cellStyle name="Standard 5 2 3 2 2 3 2 2 2" xfId="2058" xr:uid="{00000000-0005-0000-0000-0000D9A00000}"/>
    <cellStyle name="Standard 5 2 3 2 2 3 2 2 2 2" xfId="2059" xr:uid="{00000000-0005-0000-0000-0000DAA00000}"/>
    <cellStyle name="Standard 5 2 3 2 2 3 2 2 2 2 2" xfId="2060" xr:uid="{00000000-0005-0000-0000-0000DBA00000}"/>
    <cellStyle name="Standard 5 2 3 2 2 3 2 2 3" xfId="2061" xr:uid="{00000000-0005-0000-0000-0000DCA00000}"/>
    <cellStyle name="Standard 5 2 3 2 2 3 2 3" xfId="2062" xr:uid="{00000000-0005-0000-0000-0000DDA00000}"/>
    <cellStyle name="Standard 5 2 3 2 2 3 2 3 2" xfId="2063" xr:uid="{00000000-0005-0000-0000-0000DEA00000}"/>
    <cellStyle name="Standard 5 2 3 2 2 3 3" xfId="2064" xr:uid="{00000000-0005-0000-0000-0000DFA00000}"/>
    <cellStyle name="Standard 5 2 3 2 2 3 4" xfId="2065" xr:uid="{00000000-0005-0000-0000-0000E0A00000}"/>
    <cellStyle name="Standard 5 2 3 2 2 3 4 2" xfId="2066" xr:uid="{00000000-0005-0000-0000-0000E1A00000}"/>
    <cellStyle name="Standard 5 2 3 2 2 3 4 2 2" xfId="2067" xr:uid="{00000000-0005-0000-0000-0000E2A00000}"/>
    <cellStyle name="Standard 5 2 3 2 2 3 5" xfId="2068" xr:uid="{00000000-0005-0000-0000-0000E3A00000}"/>
    <cellStyle name="Standard 5 2 3 2 2 4" xfId="2069" xr:uid="{00000000-0005-0000-0000-0000E4A00000}"/>
    <cellStyle name="Standard 5 2 3 2 2 4 2" xfId="2070" xr:uid="{00000000-0005-0000-0000-0000E5A00000}"/>
    <cellStyle name="Standard 5 2 3 2 2 4 2 2" xfId="2071" xr:uid="{00000000-0005-0000-0000-0000E6A00000}"/>
    <cellStyle name="Standard 5 2 3 2 2 4 2 2 2" xfId="2072" xr:uid="{00000000-0005-0000-0000-0000E7A00000}"/>
    <cellStyle name="Standard 5 2 3 2 2 4 2 2 2 2" xfId="2073" xr:uid="{00000000-0005-0000-0000-0000E8A00000}"/>
    <cellStyle name="Standard 5 2 3 2 2 4 2 3" xfId="2074" xr:uid="{00000000-0005-0000-0000-0000E9A00000}"/>
    <cellStyle name="Standard 5 2 3 2 2 4 3" xfId="2075" xr:uid="{00000000-0005-0000-0000-0000EAA00000}"/>
    <cellStyle name="Standard 5 2 3 2 2 4 3 2" xfId="2076" xr:uid="{00000000-0005-0000-0000-0000EBA00000}"/>
    <cellStyle name="Standard 5 2 3 2 2 5" xfId="2077" xr:uid="{00000000-0005-0000-0000-0000ECA00000}"/>
    <cellStyle name="Standard 5 2 3 2 2 5 2" xfId="2078" xr:uid="{00000000-0005-0000-0000-0000EDA00000}"/>
    <cellStyle name="Standard 5 2 3 2 2 5 2 2" xfId="2079" xr:uid="{00000000-0005-0000-0000-0000EEA00000}"/>
    <cellStyle name="Standard 5 2 3 2 2 6" xfId="2080" xr:uid="{00000000-0005-0000-0000-0000EFA00000}"/>
    <cellStyle name="Standard 5 2 3 2 3" xfId="2081" xr:uid="{00000000-0005-0000-0000-0000F0A00000}"/>
    <cellStyle name="Standard 5 2 3 2 3 2" xfId="2082" xr:uid="{00000000-0005-0000-0000-0000F1A00000}"/>
    <cellStyle name="Standard 5 2 3 2 3 2 2" xfId="2083" xr:uid="{00000000-0005-0000-0000-0000F2A00000}"/>
    <cellStyle name="Standard 5 2 3 2 3 2 2 2" xfId="2084" xr:uid="{00000000-0005-0000-0000-0000F3A00000}"/>
    <cellStyle name="Standard 5 2 3 2 3 2 2 2 2" xfId="2085" xr:uid="{00000000-0005-0000-0000-0000F4A00000}"/>
    <cellStyle name="Standard 5 2 3 2 3 2 2 2 2 2" xfId="2086" xr:uid="{00000000-0005-0000-0000-0000F5A00000}"/>
    <cellStyle name="Standard 5 2 3 2 3 2 2 2 2 2 2" xfId="2087" xr:uid="{00000000-0005-0000-0000-0000F6A00000}"/>
    <cellStyle name="Standard 5 2 3 2 3 2 2 2 3" xfId="2088" xr:uid="{00000000-0005-0000-0000-0000F7A00000}"/>
    <cellStyle name="Standard 5 2 3 2 3 2 2 3" xfId="2089" xr:uid="{00000000-0005-0000-0000-0000F8A00000}"/>
    <cellStyle name="Standard 5 2 3 2 3 2 2 3 2" xfId="2090" xr:uid="{00000000-0005-0000-0000-0000F9A00000}"/>
    <cellStyle name="Standard 5 2 3 2 3 2 3" xfId="2091" xr:uid="{00000000-0005-0000-0000-0000FAA00000}"/>
    <cellStyle name="Standard 5 2 3 2 3 2 4" xfId="2092" xr:uid="{00000000-0005-0000-0000-0000FBA00000}"/>
    <cellStyle name="Standard 5 2 3 2 3 2 4 2" xfId="2093" xr:uid="{00000000-0005-0000-0000-0000FCA00000}"/>
    <cellStyle name="Standard 5 2 3 2 3 2 4 2 2" xfId="2094" xr:uid="{00000000-0005-0000-0000-0000FDA00000}"/>
    <cellStyle name="Standard 5 2 3 2 3 2 5" xfId="2095" xr:uid="{00000000-0005-0000-0000-0000FEA00000}"/>
    <cellStyle name="Standard 5 2 3 2 3 3" xfId="2096" xr:uid="{00000000-0005-0000-0000-0000FFA00000}"/>
    <cellStyle name="Standard 5 2 3 2 3 3 2" xfId="2097" xr:uid="{00000000-0005-0000-0000-000000A10000}"/>
    <cellStyle name="Standard 5 2 3 2 3 3 2 2" xfId="2098" xr:uid="{00000000-0005-0000-0000-000001A10000}"/>
    <cellStyle name="Standard 5 2 3 2 3 3 2 2 2" xfId="2099" xr:uid="{00000000-0005-0000-0000-000002A10000}"/>
    <cellStyle name="Standard 5 2 3 2 3 3 2 2 2 2" xfId="2100" xr:uid="{00000000-0005-0000-0000-000003A10000}"/>
    <cellStyle name="Standard 5 2 3 2 3 3 2 3" xfId="2101" xr:uid="{00000000-0005-0000-0000-000004A10000}"/>
    <cellStyle name="Standard 5 2 3 2 3 3 3" xfId="2102" xr:uid="{00000000-0005-0000-0000-000005A10000}"/>
    <cellStyle name="Standard 5 2 3 2 3 3 3 2" xfId="2103" xr:uid="{00000000-0005-0000-0000-000006A10000}"/>
    <cellStyle name="Standard 5 2 3 2 3 4" xfId="2104" xr:uid="{00000000-0005-0000-0000-000007A10000}"/>
    <cellStyle name="Standard 5 2 3 2 3 4 2" xfId="2105" xr:uid="{00000000-0005-0000-0000-000008A10000}"/>
    <cellStyle name="Standard 5 2 3 2 3 4 2 2" xfId="2106" xr:uid="{00000000-0005-0000-0000-000009A10000}"/>
    <cellStyle name="Standard 5 2 3 2 3 5" xfId="2107" xr:uid="{00000000-0005-0000-0000-00000AA10000}"/>
    <cellStyle name="Standard 5 2 3 2 4" xfId="2108" xr:uid="{00000000-0005-0000-0000-00000BA10000}"/>
    <cellStyle name="Standard 5 2 3 2 4 2" xfId="2109" xr:uid="{00000000-0005-0000-0000-00000CA10000}"/>
    <cellStyle name="Standard 5 2 3 2 4 2 2" xfId="2110" xr:uid="{00000000-0005-0000-0000-00000DA10000}"/>
    <cellStyle name="Standard 5 2 3 2 4 2 2 2" xfId="2111" xr:uid="{00000000-0005-0000-0000-00000EA10000}"/>
    <cellStyle name="Standard 5 2 3 2 4 2 2 2 2" xfId="2112" xr:uid="{00000000-0005-0000-0000-00000FA10000}"/>
    <cellStyle name="Standard 5 2 3 2 4 2 3" xfId="2113" xr:uid="{00000000-0005-0000-0000-000010A10000}"/>
    <cellStyle name="Standard 5 2 3 2 4 3" xfId="2114" xr:uid="{00000000-0005-0000-0000-000011A10000}"/>
    <cellStyle name="Standard 5 2 3 2 4 3 2" xfId="2115" xr:uid="{00000000-0005-0000-0000-000012A10000}"/>
    <cellStyle name="Standard 5 2 3 2 5" xfId="2116" xr:uid="{00000000-0005-0000-0000-000013A10000}"/>
    <cellStyle name="Standard 5 2 3 2 6" xfId="2117" xr:uid="{00000000-0005-0000-0000-000014A10000}"/>
    <cellStyle name="Standard 5 2 3 2 6 2" xfId="2118" xr:uid="{00000000-0005-0000-0000-000015A10000}"/>
    <cellStyle name="Standard 5 2 3 2 6 2 2" xfId="2119" xr:uid="{00000000-0005-0000-0000-000016A10000}"/>
    <cellStyle name="Standard 5 2 3 2 7" xfId="2120" xr:uid="{00000000-0005-0000-0000-000017A10000}"/>
    <cellStyle name="Standard 5 2 3 3" xfId="2121" xr:uid="{00000000-0005-0000-0000-000018A10000}"/>
    <cellStyle name="Standard 5 2 3 3 2" xfId="2122" xr:uid="{00000000-0005-0000-0000-000019A10000}"/>
    <cellStyle name="Standard 5 2 3 3 2 2" xfId="2123" xr:uid="{00000000-0005-0000-0000-00001AA10000}"/>
    <cellStyle name="Standard 5 2 3 3 2 2 2" xfId="2124" xr:uid="{00000000-0005-0000-0000-00001BA10000}"/>
    <cellStyle name="Standard 5 2 3 3 2 2 2 2" xfId="2125" xr:uid="{00000000-0005-0000-0000-00001CA10000}"/>
    <cellStyle name="Standard 5 2 3 3 2 2 2 2 2" xfId="2126" xr:uid="{00000000-0005-0000-0000-00001DA10000}"/>
    <cellStyle name="Standard 5 2 3 3 2 2 2 2 2 2" xfId="2127" xr:uid="{00000000-0005-0000-0000-00001EA10000}"/>
    <cellStyle name="Standard 5 2 3 3 2 2 2 2 2 2 2" xfId="2128" xr:uid="{00000000-0005-0000-0000-00001FA10000}"/>
    <cellStyle name="Standard 5 2 3 3 2 2 2 2 3" xfId="2129" xr:uid="{00000000-0005-0000-0000-000020A10000}"/>
    <cellStyle name="Standard 5 2 3 3 2 2 2 3" xfId="2130" xr:uid="{00000000-0005-0000-0000-000021A10000}"/>
    <cellStyle name="Standard 5 2 3 3 2 2 2 3 2" xfId="2131" xr:uid="{00000000-0005-0000-0000-000022A10000}"/>
    <cellStyle name="Standard 5 2 3 3 2 2 3" xfId="2132" xr:uid="{00000000-0005-0000-0000-000023A10000}"/>
    <cellStyle name="Standard 5 2 3 3 2 2 4" xfId="2133" xr:uid="{00000000-0005-0000-0000-000024A10000}"/>
    <cellStyle name="Standard 5 2 3 3 2 2 4 2" xfId="2134" xr:uid="{00000000-0005-0000-0000-000025A10000}"/>
    <cellStyle name="Standard 5 2 3 3 2 2 4 2 2" xfId="2135" xr:uid="{00000000-0005-0000-0000-000026A10000}"/>
    <cellStyle name="Standard 5 2 3 3 2 2 5" xfId="2136" xr:uid="{00000000-0005-0000-0000-000027A10000}"/>
    <cellStyle name="Standard 5 2 3 3 2 3" xfId="2137" xr:uid="{00000000-0005-0000-0000-000028A10000}"/>
    <cellStyle name="Standard 5 2 3 3 2 3 2" xfId="2138" xr:uid="{00000000-0005-0000-0000-000029A10000}"/>
    <cellStyle name="Standard 5 2 3 3 2 3 2 2" xfId="2139" xr:uid="{00000000-0005-0000-0000-00002AA10000}"/>
    <cellStyle name="Standard 5 2 3 3 2 3 2 2 2" xfId="2140" xr:uid="{00000000-0005-0000-0000-00002BA10000}"/>
    <cellStyle name="Standard 5 2 3 3 2 3 2 2 2 2" xfId="2141" xr:uid="{00000000-0005-0000-0000-00002CA10000}"/>
    <cellStyle name="Standard 5 2 3 3 2 3 2 3" xfId="2142" xr:uid="{00000000-0005-0000-0000-00002DA10000}"/>
    <cellStyle name="Standard 5 2 3 3 2 3 3" xfId="2143" xr:uid="{00000000-0005-0000-0000-00002EA10000}"/>
    <cellStyle name="Standard 5 2 3 3 2 3 3 2" xfId="2144" xr:uid="{00000000-0005-0000-0000-00002FA10000}"/>
    <cellStyle name="Standard 5 2 3 3 2 4" xfId="2145" xr:uid="{00000000-0005-0000-0000-000030A10000}"/>
    <cellStyle name="Standard 5 2 3 3 2 4 2" xfId="2146" xr:uid="{00000000-0005-0000-0000-000031A10000}"/>
    <cellStyle name="Standard 5 2 3 3 2 4 2 2" xfId="2147" xr:uid="{00000000-0005-0000-0000-000032A10000}"/>
    <cellStyle name="Standard 5 2 3 3 2 5" xfId="2148" xr:uid="{00000000-0005-0000-0000-000033A10000}"/>
    <cellStyle name="Standard 5 2 3 3 3" xfId="2149" xr:uid="{00000000-0005-0000-0000-000034A10000}"/>
    <cellStyle name="Standard 5 2 3 3 3 2" xfId="2150" xr:uid="{00000000-0005-0000-0000-000035A10000}"/>
    <cellStyle name="Standard 5 2 3 3 3 2 2" xfId="2151" xr:uid="{00000000-0005-0000-0000-000036A10000}"/>
    <cellStyle name="Standard 5 2 3 3 3 2 2 2" xfId="2152" xr:uid="{00000000-0005-0000-0000-000037A10000}"/>
    <cellStyle name="Standard 5 2 3 3 3 2 2 2 2" xfId="2153" xr:uid="{00000000-0005-0000-0000-000038A10000}"/>
    <cellStyle name="Standard 5 2 3 3 3 2 3" xfId="2154" xr:uid="{00000000-0005-0000-0000-000039A10000}"/>
    <cellStyle name="Standard 5 2 3 3 3 3" xfId="2155" xr:uid="{00000000-0005-0000-0000-00003AA10000}"/>
    <cellStyle name="Standard 5 2 3 3 3 3 2" xfId="2156" xr:uid="{00000000-0005-0000-0000-00003BA10000}"/>
    <cellStyle name="Standard 5 2 3 3 4" xfId="2157" xr:uid="{00000000-0005-0000-0000-00003CA10000}"/>
    <cellStyle name="Standard 5 2 3 3 5" xfId="2158" xr:uid="{00000000-0005-0000-0000-00003DA10000}"/>
    <cellStyle name="Standard 5 2 3 3 5 2" xfId="2159" xr:uid="{00000000-0005-0000-0000-00003EA10000}"/>
    <cellStyle name="Standard 5 2 3 3 5 2 2" xfId="2160" xr:uid="{00000000-0005-0000-0000-00003FA10000}"/>
    <cellStyle name="Standard 5 2 3 3 6" xfId="2161" xr:uid="{00000000-0005-0000-0000-000040A10000}"/>
    <cellStyle name="Standard 5 2 3 4" xfId="2162" xr:uid="{00000000-0005-0000-0000-000041A10000}"/>
    <cellStyle name="Standard 5 2 3 4 2" xfId="2163" xr:uid="{00000000-0005-0000-0000-000042A10000}"/>
    <cellStyle name="Standard 5 2 3 4 2 2" xfId="2164" xr:uid="{00000000-0005-0000-0000-000043A10000}"/>
    <cellStyle name="Standard 5 2 3 4 2 2 2" xfId="2165" xr:uid="{00000000-0005-0000-0000-000044A10000}"/>
    <cellStyle name="Standard 5 2 3 4 2 2 2 2" xfId="2166" xr:uid="{00000000-0005-0000-0000-000045A10000}"/>
    <cellStyle name="Standard 5 2 3 4 2 2 2 2 2" xfId="2167" xr:uid="{00000000-0005-0000-0000-000046A10000}"/>
    <cellStyle name="Standard 5 2 3 4 2 2 3" xfId="2168" xr:uid="{00000000-0005-0000-0000-000047A10000}"/>
    <cellStyle name="Standard 5 2 3 4 2 3" xfId="2169" xr:uid="{00000000-0005-0000-0000-000048A10000}"/>
    <cellStyle name="Standard 5 2 3 4 2 3 2" xfId="2170" xr:uid="{00000000-0005-0000-0000-000049A10000}"/>
    <cellStyle name="Standard 5 2 3 4 3" xfId="2171" xr:uid="{00000000-0005-0000-0000-00004AA10000}"/>
    <cellStyle name="Standard 5 2 3 4 4" xfId="2172" xr:uid="{00000000-0005-0000-0000-00004BA10000}"/>
    <cellStyle name="Standard 5 2 3 4 4 2" xfId="2173" xr:uid="{00000000-0005-0000-0000-00004CA10000}"/>
    <cellStyle name="Standard 5 2 3 4 4 2 2" xfId="2174" xr:uid="{00000000-0005-0000-0000-00004DA10000}"/>
    <cellStyle name="Standard 5 2 3 4 5" xfId="2175" xr:uid="{00000000-0005-0000-0000-00004EA10000}"/>
    <cellStyle name="Standard 5 2 3 5" xfId="2176" xr:uid="{00000000-0005-0000-0000-00004FA10000}"/>
    <cellStyle name="Standard 5 2 3 5 2" xfId="2177" xr:uid="{00000000-0005-0000-0000-000050A10000}"/>
    <cellStyle name="Standard 5 2 3 5 2 2" xfId="2178" xr:uid="{00000000-0005-0000-0000-000051A10000}"/>
    <cellStyle name="Standard 5 2 3 5 2 2 2" xfId="2179" xr:uid="{00000000-0005-0000-0000-000052A10000}"/>
    <cellStyle name="Standard 5 2 3 5 2 2 2 2" xfId="2180" xr:uid="{00000000-0005-0000-0000-000053A10000}"/>
    <cellStyle name="Standard 5 2 3 5 2 3" xfId="2181" xr:uid="{00000000-0005-0000-0000-000054A10000}"/>
    <cellStyle name="Standard 5 2 3 5 3" xfId="2182" xr:uid="{00000000-0005-0000-0000-000055A10000}"/>
    <cellStyle name="Standard 5 2 3 5 3 2" xfId="2183" xr:uid="{00000000-0005-0000-0000-000056A10000}"/>
    <cellStyle name="Standard 5 2 3 6" xfId="2184" xr:uid="{00000000-0005-0000-0000-000057A10000}"/>
    <cellStyle name="Standard 5 2 3 6 2" xfId="2185" xr:uid="{00000000-0005-0000-0000-000058A10000}"/>
    <cellStyle name="Standard 5 2 3 6 2 2" xfId="2186" xr:uid="{00000000-0005-0000-0000-000059A10000}"/>
    <cellStyle name="Standard 5 2 3 7" xfId="2187" xr:uid="{00000000-0005-0000-0000-00005AA10000}"/>
    <cellStyle name="Standard 5 2 4" xfId="2188" xr:uid="{00000000-0005-0000-0000-00005BA10000}"/>
    <cellStyle name="Standard 5 2 5" xfId="2189" xr:uid="{00000000-0005-0000-0000-00005CA10000}"/>
    <cellStyle name="Standard 5 2 6" xfId="2190" xr:uid="{00000000-0005-0000-0000-00005DA10000}"/>
    <cellStyle name="Standard 5 2 7" xfId="2191" xr:uid="{00000000-0005-0000-0000-00005EA10000}"/>
    <cellStyle name="Standard 5 2 8" xfId="2192" xr:uid="{00000000-0005-0000-0000-00005FA10000}"/>
    <cellStyle name="Standard 5 2 8 2" xfId="2193" xr:uid="{00000000-0005-0000-0000-000060A10000}"/>
    <cellStyle name="Standard 5 2 8 2 2" xfId="2194" xr:uid="{00000000-0005-0000-0000-000061A10000}"/>
    <cellStyle name="Standard 5 2 8 2 2 2" xfId="2195" xr:uid="{00000000-0005-0000-0000-000062A10000}"/>
    <cellStyle name="Standard 5 2 8 2 2 2 2" xfId="2196" xr:uid="{00000000-0005-0000-0000-000063A10000}"/>
    <cellStyle name="Standard 5 2 8 2 2 2 2 2" xfId="2197" xr:uid="{00000000-0005-0000-0000-000064A10000}"/>
    <cellStyle name="Standard 5 2 8 2 2 2 2 2 2" xfId="2198" xr:uid="{00000000-0005-0000-0000-000065A10000}"/>
    <cellStyle name="Standard 5 2 8 2 2 2 2 2 2 2" xfId="2199" xr:uid="{00000000-0005-0000-0000-000066A10000}"/>
    <cellStyle name="Standard 5 2 8 2 2 2 2 2 2 2 2" xfId="2200" xr:uid="{00000000-0005-0000-0000-000067A10000}"/>
    <cellStyle name="Standard 5 2 8 2 2 2 2 2 3" xfId="2201" xr:uid="{00000000-0005-0000-0000-000068A10000}"/>
    <cellStyle name="Standard 5 2 8 2 2 2 2 3" xfId="2202" xr:uid="{00000000-0005-0000-0000-000069A10000}"/>
    <cellStyle name="Standard 5 2 8 2 2 2 2 3 2" xfId="2203" xr:uid="{00000000-0005-0000-0000-00006AA10000}"/>
    <cellStyle name="Standard 5 2 8 2 2 2 3" xfId="2204" xr:uid="{00000000-0005-0000-0000-00006BA10000}"/>
    <cellStyle name="Standard 5 2 8 2 2 2 4" xfId="2205" xr:uid="{00000000-0005-0000-0000-00006CA10000}"/>
    <cellStyle name="Standard 5 2 8 2 2 2 4 2" xfId="2206" xr:uid="{00000000-0005-0000-0000-00006DA10000}"/>
    <cellStyle name="Standard 5 2 8 2 2 2 4 2 2" xfId="2207" xr:uid="{00000000-0005-0000-0000-00006EA10000}"/>
    <cellStyle name="Standard 5 2 8 2 2 2 5" xfId="2208" xr:uid="{00000000-0005-0000-0000-00006FA10000}"/>
    <cellStyle name="Standard 5 2 8 2 2 3" xfId="2209" xr:uid="{00000000-0005-0000-0000-000070A10000}"/>
    <cellStyle name="Standard 5 2 8 2 2 3 2" xfId="2210" xr:uid="{00000000-0005-0000-0000-000071A10000}"/>
    <cellStyle name="Standard 5 2 8 2 2 3 2 2" xfId="2211" xr:uid="{00000000-0005-0000-0000-000072A10000}"/>
    <cellStyle name="Standard 5 2 8 2 2 3 2 2 2" xfId="2212" xr:uid="{00000000-0005-0000-0000-000073A10000}"/>
    <cellStyle name="Standard 5 2 8 2 2 3 2 2 2 2" xfId="2213" xr:uid="{00000000-0005-0000-0000-000074A10000}"/>
    <cellStyle name="Standard 5 2 8 2 2 3 2 3" xfId="2214" xr:uid="{00000000-0005-0000-0000-000075A10000}"/>
    <cellStyle name="Standard 5 2 8 2 2 3 3" xfId="2215" xr:uid="{00000000-0005-0000-0000-000076A10000}"/>
    <cellStyle name="Standard 5 2 8 2 2 3 3 2" xfId="2216" xr:uid="{00000000-0005-0000-0000-000077A10000}"/>
    <cellStyle name="Standard 5 2 8 2 2 4" xfId="2217" xr:uid="{00000000-0005-0000-0000-000078A10000}"/>
    <cellStyle name="Standard 5 2 8 2 2 4 2" xfId="2218" xr:uid="{00000000-0005-0000-0000-000079A10000}"/>
    <cellStyle name="Standard 5 2 8 2 2 4 2 2" xfId="2219" xr:uid="{00000000-0005-0000-0000-00007AA10000}"/>
    <cellStyle name="Standard 5 2 8 2 2 5" xfId="2220" xr:uid="{00000000-0005-0000-0000-00007BA10000}"/>
    <cellStyle name="Standard 5 2 8 2 3" xfId="2221" xr:uid="{00000000-0005-0000-0000-00007CA10000}"/>
    <cellStyle name="Standard 5 2 8 2 3 2" xfId="2222" xr:uid="{00000000-0005-0000-0000-00007DA10000}"/>
    <cellStyle name="Standard 5 2 8 2 3 2 2" xfId="2223" xr:uid="{00000000-0005-0000-0000-00007EA10000}"/>
    <cellStyle name="Standard 5 2 8 2 3 2 2 2" xfId="2224" xr:uid="{00000000-0005-0000-0000-00007FA10000}"/>
    <cellStyle name="Standard 5 2 8 2 3 2 2 2 2" xfId="2225" xr:uid="{00000000-0005-0000-0000-000080A10000}"/>
    <cellStyle name="Standard 5 2 8 2 3 2 3" xfId="2226" xr:uid="{00000000-0005-0000-0000-000081A10000}"/>
    <cellStyle name="Standard 5 2 8 2 3 3" xfId="2227" xr:uid="{00000000-0005-0000-0000-000082A10000}"/>
    <cellStyle name="Standard 5 2 8 2 3 3 2" xfId="2228" xr:uid="{00000000-0005-0000-0000-000083A10000}"/>
    <cellStyle name="Standard 5 2 8 2 4" xfId="2229" xr:uid="{00000000-0005-0000-0000-000084A10000}"/>
    <cellStyle name="Standard 5 2 8 2 5" xfId="2230" xr:uid="{00000000-0005-0000-0000-000085A10000}"/>
    <cellStyle name="Standard 5 2 8 2 5 2" xfId="2231" xr:uid="{00000000-0005-0000-0000-000086A10000}"/>
    <cellStyle name="Standard 5 2 8 2 5 2 2" xfId="2232" xr:uid="{00000000-0005-0000-0000-000087A10000}"/>
    <cellStyle name="Standard 5 2 8 2 6" xfId="2233" xr:uid="{00000000-0005-0000-0000-000088A10000}"/>
    <cellStyle name="Standard 5 2 8 3" xfId="2234" xr:uid="{00000000-0005-0000-0000-000089A10000}"/>
    <cellStyle name="Standard 5 2 8 3 2" xfId="2235" xr:uid="{00000000-0005-0000-0000-00008AA10000}"/>
    <cellStyle name="Standard 5 2 8 3 2 2" xfId="2236" xr:uid="{00000000-0005-0000-0000-00008BA10000}"/>
    <cellStyle name="Standard 5 2 8 3 2 2 2" xfId="2237" xr:uid="{00000000-0005-0000-0000-00008CA10000}"/>
    <cellStyle name="Standard 5 2 8 3 2 2 2 2" xfId="2238" xr:uid="{00000000-0005-0000-0000-00008DA10000}"/>
    <cellStyle name="Standard 5 2 8 3 2 2 2 2 2" xfId="2239" xr:uid="{00000000-0005-0000-0000-00008EA10000}"/>
    <cellStyle name="Standard 5 2 8 3 2 2 3" xfId="2240" xr:uid="{00000000-0005-0000-0000-00008FA10000}"/>
    <cellStyle name="Standard 5 2 8 3 2 3" xfId="2241" xr:uid="{00000000-0005-0000-0000-000090A10000}"/>
    <cellStyle name="Standard 5 2 8 3 2 3 2" xfId="2242" xr:uid="{00000000-0005-0000-0000-000091A10000}"/>
    <cellStyle name="Standard 5 2 8 3 3" xfId="2243" xr:uid="{00000000-0005-0000-0000-000092A10000}"/>
    <cellStyle name="Standard 5 2 8 3 4" xfId="2244" xr:uid="{00000000-0005-0000-0000-000093A10000}"/>
    <cellStyle name="Standard 5 2 8 3 4 2" xfId="2245" xr:uid="{00000000-0005-0000-0000-000094A10000}"/>
    <cellStyle name="Standard 5 2 8 3 4 2 2" xfId="2246" xr:uid="{00000000-0005-0000-0000-000095A10000}"/>
    <cellStyle name="Standard 5 2 8 3 5" xfId="2247" xr:uid="{00000000-0005-0000-0000-000096A10000}"/>
    <cellStyle name="Standard 5 2 8 4" xfId="2248" xr:uid="{00000000-0005-0000-0000-000097A10000}"/>
    <cellStyle name="Standard 5 2 8 4 2" xfId="2249" xr:uid="{00000000-0005-0000-0000-000098A10000}"/>
    <cellStyle name="Standard 5 2 8 4 2 2" xfId="2250" xr:uid="{00000000-0005-0000-0000-000099A10000}"/>
    <cellStyle name="Standard 5 2 8 4 2 2 2" xfId="2251" xr:uid="{00000000-0005-0000-0000-00009AA10000}"/>
    <cellStyle name="Standard 5 2 8 4 2 2 2 2" xfId="2252" xr:uid="{00000000-0005-0000-0000-00009BA10000}"/>
    <cellStyle name="Standard 5 2 8 4 2 3" xfId="2253" xr:uid="{00000000-0005-0000-0000-00009CA10000}"/>
    <cellStyle name="Standard 5 2 8 4 3" xfId="2254" xr:uid="{00000000-0005-0000-0000-00009DA10000}"/>
    <cellStyle name="Standard 5 2 8 4 3 2" xfId="2255" xr:uid="{00000000-0005-0000-0000-00009EA10000}"/>
    <cellStyle name="Standard 5 2 8 5" xfId="2256" xr:uid="{00000000-0005-0000-0000-00009FA10000}"/>
    <cellStyle name="Standard 5 2 8 5 2" xfId="2257" xr:uid="{00000000-0005-0000-0000-0000A0A10000}"/>
    <cellStyle name="Standard 5 2 8 5 2 2" xfId="2258" xr:uid="{00000000-0005-0000-0000-0000A1A10000}"/>
    <cellStyle name="Standard 5 2 8 6" xfId="2259" xr:uid="{00000000-0005-0000-0000-0000A2A10000}"/>
    <cellStyle name="Standard 5 2 9" xfId="2260" xr:uid="{00000000-0005-0000-0000-0000A3A10000}"/>
    <cellStyle name="Standard 5 2 9 2" xfId="2261" xr:uid="{00000000-0005-0000-0000-0000A4A10000}"/>
    <cellStyle name="Standard 5 2 9 2 2" xfId="2262" xr:uid="{00000000-0005-0000-0000-0000A5A10000}"/>
    <cellStyle name="Standard 5 2 9 2 2 2" xfId="2263" xr:uid="{00000000-0005-0000-0000-0000A6A10000}"/>
    <cellStyle name="Standard 5 2 9 2 2 2 2" xfId="2264" xr:uid="{00000000-0005-0000-0000-0000A7A10000}"/>
    <cellStyle name="Standard 5 2 9 2 2 2 2 2" xfId="2265" xr:uid="{00000000-0005-0000-0000-0000A8A10000}"/>
    <cellStyle name="Standard 5 2 9 2 2 2 2 2 2" xfId="2266" xr:uid="{00000000-0005-0000-0000-0000A9A10000}"/>
    <cellStyle name="Standard 5 2 9 2 2 2 3" xfId="2267" xr:uid="{00000000-0005-0000-0000-0000AAA10000}"/>
    <cellStyle name="Standard 5 2 9 2 2 3" xfId="2268" xr:uid="{00000000-0005-0000-0000-0000ABA10000}"/>
    <cellStyle name="Standard 5 2 9 2 2 3 2" xfId="2269" xr:uid="{00000000-0005-0000-0000-0000ACA10000}"/>
    <cellStyle name="Standard 5 2 9 2 3" xfId="2270" xr:uid="{00000000-0005-0000-0000-0000ADA10000}"/>
    <cellStyle name="Standard 5 2 9 2 4" xfId="2271" xr:uid="{00000000-0005-0000-0000-0000AEA10000}"/>
    <cellStyle name="Standard 5 2 9 2 4 2" xfId="2272" xr:uid="{00000000-0005-0000-0000-0000AFA10000}"/>
    <cellStyle name="Standard 5 2 9 2 4 2 2" xfId="2273" xr:uid="{00000000-0005-0000-0000-0000B0A10000}"/>
    <cellStyle name="Standard 5 2 9 2 5" xfId="2274" xr:uid="{00000000-0005-0000-0000-0000B1A10000}"/>
    <cellStyle name="Standard 5 2 9 3" xfId="2275" xr:uid="{00000000-0005-0000-0000-0000B2A10000}"/>
    <cellStyle name="Standard 5 2 9 3 2" xfId="2276" xr:uid="{00000000-0005-0000-0000-0000B3A10000}"/>
    <cellStyle name="Standard 5 2 9 3 2 2" xfId="2277" xr:uid="{00000000-0005-0000-0000-0000B4A10000}"/>
    <cellStyle name="Standard 5 2 9 3 2 2 2" xfId="2278" xr:uid="{00000000-0005-0000-0000-0000B5A10000}"/>
    <cellStyle name="Standard 5 2 9 3 2 2 2 2" xfId="2279" xr:uid="{00000000-0005-0000-0000-0000B6A10000}"/>
    <cellStyle name="Standard 5 2 9 3 2 3" xfId="2280" xr:uid="{00000000-0005-0000-0000-0000B7A10000}"/>
    <cellStyle name="Standard 5 2 9 3 3" xfId="2281" xr:uid="{00000000-0005-0000-0000-0000B8A10000}"/>
    <cellStyle name="Standard 5 2 9 3 3 2" xfId="2282" xr:uid="{00000000-0005-0000-0000-0000B9A10000}"/>
    <cellStyle name="Standard 5 2 9 4" xfId="2283" xr:uid="{00000000-0005-0000-0000-0000BAA10000}"/>
    <cellStyle name="Standard 5 2 9 4 2" xfId="2284" xr:uid="{00000000-0005-0000-0000-0000BBA10000}"/>
    <cellStyle name="Standard 5 2 9 4 2 2" xfId="2285" xr:uid="{00000000-0005-0000-0000-0000BCA10000}"/>
    <cellStyle name="Standard 5 2 9 5" xfId="2286" xr:uid="{00000000-0005-0000-0000-0000BDA10000}"/>
    <cellStyle name="Standard 5 3" xfId="2287" xr:uid="{00000000-0005-0000-0000-0000BEA10000}"/>
    <cellStyle name="Standard 5 4" xfId="2288" xr:uid="{00000000-0005-0000-0000-0000BFA10000}"/>
    <cellStyle name="Standard 5 4 2" xfId="2289" xr:uid="{00000000-0005-0000-0000-0000C0A10000}"/>
    <cellStyle name="Standard 5 4 2 2" xfId="2290" xr:uid="{00000000-0005-0000-0000-0000C1A10000}"/>
    <cellStyle name="Standard 5 4 2 2 2" xfId="2291" xr:uid="{00000000-0005-0000-0000-0000C2A10000}"/>
    <cellStyle name="Standard 5 4 2 2 2 2" xfId="2292" xr:uid="{00000000-0005-0000-0000-0000C3A10000}"/>
    <cellStyle name="Standard 5 4 2 2 2 2 2" xfId="2293" xr:uid="{00000000-0005-0000-0000-0000C4A10000}"/>
    <cellStyle name="Standard 5 4 2 2 2 2 2 2" xfId="2294" xr:uid="{00000000-0005-0000-0000-0000C5A10000}"/>
    <cellStyle name="Standard 5 4 2 2 2 2 2 2 2" xfId="2295" xr:uid="{00000000-0005-0000-0000-0000C6A10000}"/>
    <cellStyle name="Standard 5 4 2 2 2 2 2 2 2 2" xfId="2296" xr:uid="{00000000-0005-0000-0000-0000C7A10000}"/>
    <cellStyle name="Standard 5 4 2 2 2 2 2 2 2 2 2" xfId="2297" xr:uid="{00000000-0005-0000-0000-0000C8A10000}"/>
    <cellStyle name="Standard 5 4 2 2 2 2 2 2 2 2 2 2" xfId="2298" xr:uid="{00000000-0005-0000-0000-0000C9A10000}"/>
    <cellStyle name="Standard 5 4 2 2 2 2 2 2 2 3" xfId="2299" xr:uid="{00000000-0005-0000-0000-0000CAA10000}"/>
    <cellStyle name="Standard 5 4 2 2 2 2 2 2 3" xfId="2300" xr:uid="{00000000-0005-0000-0000-0000CBA10000}"/>
    <cellStyle name="Standard 5 4 2 2 2 2 2 2 3 2" xfId="2301" xr:uid="{00000000-0005-0000-0000-0000CCA10000}"/>
    <cellStyle name="Standard 5 4 2 2 2 2 2 3" xfId="2302" xr:uid="{00000000-0005-0000-0000-0000CDA10000}"/>
    <cellStyle name="Standard 5 4 2 2 2 2 2 4" xfId="2303" xr:uid="{00000000-0005-0000-0000-0000CEA10000}"/>
    <cellStyle name="Standard 5 4 2 2 2 2 2 4 2" xfId="2304" xr:uid="{00000000-0005-0000-0000-0000CFA10000}"/>
    <cellStyle name="Standard 5 4 2 2 2 2 2 4 2 2" xfId="2305" xr:uid="{00000000-0005-0000-0000-0000D0A10000}"/>
    <cellStyle name="Standard 5 4 2 2 2 2 2 5" xfId="2306" xr:uid="{00000000-0005-0000-0000-0000D1A10000}"/>
    <cellStyle name="Standard 5 4 2 2 2 2 3" xfId="2307" xr:uid="{00000000-0005-0000-0000-0000D2A10000}"/>
    <cellStyle name="Standard 5 4 2 2 2 2 3 2" xfId="2308" xr:uid="{00000000-0005-0000-0000-0000D3A10000}"/>
    <cellStyle name="Standard 5 4 2 2 2 2 3 2 2" xfId="2309" xr:uid="{00000000-0005-0000-0000-0000D4A10000}"/>
    <cellStyle name="Standard 5 4 2 2 2 2 3 2 2 2" xfId="2310" xr:uid="{00000000-0005-0000-0000-0000D5A10000}"/>
    <cellStyle name="Standard 5 4 2 2 2 2 3 2 2 2 2" xfId="2311" xr:uid="{00000000-0005-0000-0000-0000D6A10000}"/>
    <cellStyle name="Standard 5 4 2 2 2 2 3 2 3" xfId="2312" xr:uid="{00000000-0005-0000-0000-0000D7A10000}"/>
    <cellStyle name="Standard 5 4 2 2 2 2 3 3" xfId="2313" xr:uid="{00000000-0005-0000-0000-0000D8A10000}"/>
    <cellStyle name="Standard 5 4 2 2 2 2 3 3 2" xfId="2314" xr:uid="{00000000-0005-0000-0000-0000D9A10000}"/>
    <cellStyle name="Standard 5 4 2 2 2 2 4" xfId="2315" xr:uid="{00000000-0005-0000-0000-0000DAA10000}"/>
    <cellStyle name="Standard 5 4 2 2 2 2 4 2" xfId="2316" xr:uid="{00000000-0005-0000-0000-0000DBA10000}"/>
    <cellStyle name="Standard 5 4 2 2 2 2 4 2 2" xfId="2317" xr:uid="{00000000-0005-0000-0000-0000DCA10000}"/>
    <cellStyle name="Standard 5 4 2 2 2 2 5" xfId="2318" xr:uid="{00000000-0005-0000-0000-0000DDA10000}"/>
    <cellStyle name="Standard 5 4 2 2 2 3" xfId="2319" xr:uid="{00000000-0005-0000-0000-0000DEA10000}"/>
    <cellStyle name="Standard 5 4 2 2 2 3 2" xfId="2320" xr:uid="{00000000-0005-0000-0000-0000DFA10000}"/>
    <cellStyle name="Standard 5 4 2 2 2 3 2 2" xfId="2321" xr:uid="{00000000-0005-0000-0000-0000E0A10000}"/>
    <cellStyle name="Standard 5 4 2 2 2 3 2 2 2" xfId="2322" xr:uid="{00000000-0005-0000-0000-0000E1A10000}"/>
    <cellStyle name="Standard 5 4 2 2 2 3 2 2 2 2" xfId="2323" xr:uid="{00000000-0005-0000-0000-0000E2A10000}"/>
    <cellStyle name="Standard 5 4 2 2 2 3 2 3" xfId="2324" xr:uid="{00000000-0005-0000-0000-0000E3A10000}"/>
    <cellStyle name="Standard 5 4 2 2 2 3 3" xfId="2325" xr:uid="{00000000-0005-0000-0000-0000E4A10000}"/>
    <cellStyle name="Standard 5 4 2 2 2 3 3 2" xfId="2326" xr:uid="{00000000-0005-0000-0000-0000E5A10000}"/>
    <cellStyle name="Standard 5 4 2 2 2 4" xfId="2327" xr:uid="{00000000-0005-0000-0000-0000E6A10000}"/>
    <cellStyle name="Standard 5 4 2 2 2 5" xfId="2328" xr:uid="{00000000-0005-0000-0000-0000E7A10000}"/>
    <cellStyle name="Standard 5 4 2 2 2 5 2" xfId="2329" xr:uid="{00000000-0005-0000-0000-0000E8A10000}"/>
    <cellStyle name="Standard 5 4 2 2 2 5 2 2" xfId="2330" xr:uid="{00000000-0005-0000-0000-0000E9A10000}"/>
    <cellStyle name="Standard 5 4 2 2 2 6" xfId="2331" xr:uid="{00000000-0005-0000-0000-0000EAA10000}"/>
    <cellStyle name="Standard 5 4 2 2 3" xfId="2332" xr:uid="{00000000-0005-0000-0000-0000EBA10000}"/>
    <cellStyle name="Standard 5 4 2 2 3 2" xfId="2333" xr:uid="{00000000-0005-0000-0000-0000ECA10000}"/>
    <cellStyle name="Standard 5 4 2 2 3 2 2" xfId="2334" xr:uid="{00000000-0005-0000-0000-0000EDA10000}"/>
    <cellStyle name="Standard 5 4 2 2 3 2 2 2" xfId="2335" xr:uid="{00000000-0005-0000-0000-0000EEA10000}"/>
    <cellStyle name="Standard 5 4 2 2 3 2 2 2 2" xfId="2336" xr:uid="{00000000-0005-0000-0000-0000EFA10000}"/>
    <cellStyle name="Standard 5 4 2 2 3 2 2 2 2 2" xfId="2337" xr:uid="{00000000-0005-0000-0000-0000F0A10000}"/>
    <cellStyle name="Standard 5 4 2 2 3 2 2 3" xfId="2338" xr:uid="{00000000-0005-0000-0000-0000F1A10000}"/>
    <cellStyle name="Standard 5 4 2 2 3 2 3" xfId="2339" xr:uid="{00000000-0005-0000-0000-0000F2A10000}"/>
    <cellStyle name="Standard 5 4 2 2 3 2 3 2" xfId="2340" xr:uid="{00000000-0005-0000-0000-0000F3A10000}"/>
    <cellStyle name="Standard 5 4 2 2 3 3" xfId="2341" xr:uid="{00000000-0005-0000-0000-0000F4A10000}"/>
    <cellStyle name="Standard 5 4 2 2 3 4" xfId="2342" xr:uid="{00000000-0005-0000-0000-0000F5A10000}"/>
    <cellStyle name="Standard 5 4 2 2 3 4 2" xfId="2343" xr:uid="{00000000-0005-0000-0000-0000F6A10000}"/>
    <cellStyle name="Standard 5 4 2 2 3 4 2 2" xfId="2344" xr:uid="{00000000-0005-0000-0000-0000F7A10000}"/>
    <cellStyle name="Standard 5 4 2 2 3 5" xfId="2345" xr:uid="{00000000-0005-0000-0000-0000F8A10000}"/>
    <cellStyle name="Standard 5 4 2 2 4" xfId="2346" xr:uid="{00000000-0005-0000-0000-0000F9A10000}"/>
    <cellStyle name="Standard 5 4 2 2 4 2" xfId="2347" xr:uid="{00000000-0005-0000-0000-0000FAA10000}"/>
    <cellStyle name="Standard 5 4 2 2 4 2 2" xfId="2348" xr:uid="{00000000-0005-0000-0000-0000FBA10000}"/>
    <cellStyle name="Standard 5 4 2 2 4 2 2 2" xfId="2349" xr:uid="{00000000-0005-0000-0000-0000FCA10000}"/>
    <cellStyle name="Standard 5 4 2 2 4 2 2 2 2" xfId="2350" xr:uid="{00000000-0005-0000-0000-0000FDA10000}"/>
    <cellStyle name="Standard 5 4 2 2 4 2 3" xfId="2351" xr:uid="{00000000-0005-0000-0000-0000FEA10000}"/>
    <cellStyle name="Standard 5 4 2 2 4 3" xfId="2352" xr:uid="{00000000-0005-0000-0000-0000FFA10000}"/>
    <cellStyle name="Standard 5 4 2 2 4 3 2" xfId="2353" xr:uid="{00000000-0005-0000-0000-000000A20000}"/>
    <cellStyle name="Standard 5 4 2 2 5" xfId="2354" xr:uid="{00000000-0005-0000-0000-000001A20000}"/>
    <cellStyle name="Standard 5 4 2 2 5 2" xfId="2355" xr:uid="{00000000-0005-0000-0000-000002A20000}"/>
    <cellStyle name="Standard 5 4 2 2 5 2 2" xfId="2356" xr:uid="{00000000-0005-0000-0000-000003A20000}"/>
    <cellStyle name="Standard 5 4 2 2 6" xfId="2357" xr:uid="{00000000-0005-0000-0000-000004A20000}"/>
    <cellStyle name="Standard 5 4 2 3" xfId="2358" xr:uid="{00000000-0005-0000-0000-000005A20000}"/>
    <cellStyle name="Standard 5 4 2 3 2" xfId="2359" xr:uid="{00000000-0005-0000-0000-000006A20000}"/>
    <cellStyle name="Standard 5 4 2 3 2 2" xfId="2360" xr:uid="{00000000-0005-0000-0000-000007A20000}"/>
    <cellStyle name="Standard 5 4 2 3 2 2 2" xfId="2361" xr:uid="{00000000-0005-0000-0000-000008A20000}"/>
    <cellStyle name="Standard 5 4 2 3 2 2 2 2" xfId="2362" xr:uid="{00000000-0005-0000-0000-000009A20000}"/>
    <cellStyle name="Standard 5 4 2 3 2 2 2 2 2" xfId="2363" xr:uid="{00000000-0005-0000-0000-00000AA20000}"/>
    <cellStyle name="Standard 5 4 2 3 2 2 2 2 2 2" xfId="2364" xr:uid="{00000000-0005-0000-0000-00000BA20000}"/>
    <cellStyle name="Standard 5 4 2 3 2 2 2 3" xfId="2365" xr:uid="{00000000-0005-0000-0000-00000CA20000}"/>
    <cellStyle name="Standard 5 4 2 3 2 2 3" xfId="2366" xr:uid="{00000000-0005-0000-0000-00000DA20000}"/>
    <cellStyle name="Standard 5 4 2 3 2 2 3 2" xfId="2367" xr:uid="{00000000-0005-0000-0000-00000EA20000}"/>
    <cellStyle name="Standard 5 4 2 3 2 3" xfId="2368" xr:uid="{00000000-0005-0000-0000-00000FA20000}"/>
    <cellStyle name="Standard 5 4 2 3 2 4" xfId="2369" xr:uid="{00000000-0005-0000-0000-000010A20000}"/>
    <cellStyle name="Standard 5 4 2 3 2 4 2" xfId="2370" xr:uid="{00000000-0005-0000-0000-000011A20000}"/>
    <cellStyle name="Standard 5 4 2 3 2 4 2 2" xfId="2371" xr:uid="{00000000-0005-0000-0000-000012A20000}"/>
    <cellStyle name="Standard 5 4 2 3 2 5" xfId="2372" xr:uid="{00000000-0005-0000-0000-000013A20000}"/>
    <cellStyle name="Standard 5 4 2 3 3" xfId="2373" xr:uid="{00000000-0005-0000-0000-000014A20000}"/>
    <cellStyle name="Standard 5 4 2 3 3 2" xfId="2374" xr:uid="{00000000-0005-0000-0000-000015A20000}"/>
    <cellStyle name="Standard 5 4 2 3 3 2 2" xfId="2375" xr:uid="{00000000-0005-0000-0000-000016A20000}"/>
    <cellStyle name="Standard 5 4 2 3 3 2 2 2" xfId="2376" xr:uid="{00000000-0005-0000-0000-000017A20000}"/>
    <cellStyle name="Standard 5 4 2 3 3 2 2 2 2" xfId="2377" xr:uid="{00000000-0005-0000-0000-000018A20000}"/>
    <cellStyle name="Standard 5 4 2 3 3 2 3" xfId="2378" xr:uid="{00000000-0005-0000-0000-000019A20000}"/>
    <cellStyle name="Standard 5 4 2 3 3 3" xfId="2379" xr:uid="{00000000-0005-0000-0000-00001AA20000}"/>
    <cellStyle name="Standard 5 4 2 3 3 3 2" xfId="2380" xr:uid="{00000000-0005-0000-0000-00001BA20000}"/>
    <cellStyle name="Standard 5 4 2 3 4" xfId="2381" xr:uid="{00000000-0005-0000-0000-00001CA20000}"/>
    <cellStyle name="Standard 5 4 2 3 4 2" xfId="2382" xr:uid="{00000000-0005-0000-0000-00001DA20000}"/>
    <cellStyle name="Standard 5 4 2 3 4 2 2" xfId="2383" xr:uid="{00000000-0005-0000-0000-00001EA20000}"/>
    <cellStyle name="Standard 5 4 2 3 5" xfId="2384" xr:uid="{00000000-0005-0000-0000-00001FA20000}"/>
    <cellStyle name="Standard 5 4 2 4" xfId="2385" xr:uid="{00000000-0005-0000-0000-000020A20000}"/>
    <cellStyle name="Standard 5 4 2 4 2" xfId="2386" xr:uid="{00000000-0005-0000-0000-000021A20000}"/>
    <cellStyle name="Standard 5 4 2 4 2 2" xfId="2387" xr:uid="{00000000-0005-0000-0000-000022A20000}"/>
    <cellStyle name="Standard 5 4 2 4 2 2 2" xfId="2388" xr:uid="{00000000-0005-0000-0000-000023A20000}"/>
    <cellStyle name="Standard 5 4 2 4 2 2 2 2" xfId="2389" xr:uid="{00000000-0005-0000-0000-000024A20000}"/>
    <cellStyle name="Standard 5 4 2 4 2 3" xfId="2390" xr:uid="{00000000-0005-0000-0000-000025A20000}"/>
    <cellStyle name="Standard 5 4 2 4 3" xfId="2391" xr:uid="{00000000-0005-0000-0000-000026A20000}"/>
    <cellStyle name="Standard 5 4 2 4 3 2" xfId="2392" xr:uid="{00000000-0005-0000-0000-000027A20000}"/>
    <cellStyle name="Standard 5 4 2 5" xfId="2393" xr:uid="{00000000-0005-0000-0000-000028A20000}"/>
    <cellStyle name="Standard 5 4 2 6" xfId="2394" xr:uid="{00000000-0005-0000-0000-000029A20000}"/>
    <cellStyle name="Standard 5 4 2 6 2" xfId="2395" xr:uid="{00000000-0005-0000-0000-00002AA20000}"/>
    <cellStyle name="Standard 5 4 2 6 2 2" xfId="2396" xr:uid="{00000000-0005-0000-0000-00002BA20000}"/>
    <cellStyle name="Standard 5 4 2 7" xfId="2397" xr:uid="{00000000-0005-0000-0000-00002CA20000}"/>
    <cellStyle name="Standard 5 4 3" xfId="2398" xr:uid="{00000000-0005-0000-0000-00002DA20000}"/>
    <cellStyle name="Standard 5 4 3 2" xfId="2399" xr:uid="{00000000-0005-0000-0000-00002EA20000}"/>
    <cellStyle name="Standard 5 4 3 2 2" xfId="2400" xr:uid="{00000000-0005-0000-0000-00002FA20000}"/>
    <cellStyle name="Standard 5 4 3 2 2 2" xfId="2401" xr:uid="{00000000-0005-0000-0000-000030A20000}"/>
    <cellStyle name="Standard 5 4 3 2 2 2 2" xfId="2402" xr:uid="{00000000-0005-0000-0000-000031A20000}"/>
    <cellStyle name="Standard 5 4 3 2 2 2 2 2" xfId="2403" xr:uid="{00000000-0005-0000-0000-000032A20000}"/>
    <cellStyle name="Standard 5 4 3 2 2 2 2 2 2" xfId="2404" xr:uid="{00000000-0005-0000-0000-000033A20000}"/>
    <cellStyle name="Standard 5 4 3 2 2 2 2 2 2 2" xfId="2405" xr:uid="{00000000-0005-0000-0000-000034A20000}"/>
    <cellStyle name="Standard 5 4 3 2 2 2 2 3" xfId="2406" xr:uid="{00000000-0005-0000-0000-000035A20000}"/>
    <cellStyle name="Standard 5 4 3 2 2 2 3" xfId="2407" xr:uid="{00000000-0005-0000-0000-000036A20000}"/>
    <cellStyle name="Standard 5 4 3 2 2 2 3 2" xfId="2408" xr:uid="{00000000-0005-0000-0000-000037A20000}"/>
    <cellStyle name="Standard 5 4 3 2 2 3" xfId="2409" xr:uid="{00000000-0005-0000-0000-000038A20000}"/>
    <cellStyle name="Standard 5 4 3 2 2 4" xfId="2410" xr:uid="{00000000-0005-0000-0000-000039A20000}"/>
    <cellStyle name="Standard 5 4 3 2 2 4 2" xfId="2411" xr:uid="{00000000-0005-0000-0000-00003AA20000}"/>
    <cellStyle name="Standard 5 4 3 2 2 4 2 2" xfId="2412" xr:uid="{00000000-0005-0000-0000-00003BA20000}"/>
    <cellStyle name="Standard 5 4 3 2 2 5" xfId="2413" xr:uid="{00000000-0005-0000-0000-00003CA20000}"/>
    <cellStyle name="Standard 5 4 3 2 3" xfId="2414" xr:uid="{00000000-0005-0000-0000-00003DA20000}"/>
    <cellStyle name="Standard 5 4 3 2 3 2" xfId="2415" xr:uid="{00000000-0005-0000-0000-00003EA20000}"/>
    <cellStyle name="Standard 5 4 3 2 3 2 2" xfId="2416" xr:uid="{00000000-0005-0000-0000-00003FA20000}"/>
    <cellStyle name="Standard 5 4 3 2 3 2 2 2" xfId="2417" xr:uid="{00000000-0005-0000-0000-000040A20000}"/>
    <cellStyle name="Standard 5 4 3 2 3 2 2 2 2" xfId="2418" xr:uid="{00000000-0005-0000-0000-000041A20000}"/>
    <cellStyle name="Standard 5 4 3 2 3 2 3" xfId="2419" xr:uid="{00000000-0005-0000-0000-000042A20000}"/>
    <cellStyle name="Standard 5 4 3 2 3 3" xfId="2420" xr:uid="{00000000-0005-0000-0000-000043A20000}"/>
    <cellStyle name="Standard 5 4 3 2 3 3 2" xfId="2421" xr:uid="{00000000-0005-0000-0000-000044A20000}"/>
    <cellStyle name="Standard 5 4 3 2 4" xfId="2422" xr:uid="{00000000-0005-0000-0000-000045A20000}"/>
    <cellStyle name="Standard 5 4 3 2 4 2" xfId="2423" xr:uid="{00000000-0005-0000-0000-000046A20000}"/>
    <cellStyle name="Standard 5 4 3 2 4 2 2" xfId="2424" xr:uid="{00000000-0005-0000-0000-000047A20000}"/>
    <cellStyle name="Standard 5 4 3 2 5" xfId="2425" xr:uid="{00000000-0005-0000-0000-000048A20000}"/>
    <cellStyle name="Standard 5 4 3 3" xfId="2426" xr:uid="{00000000-0005-0000-0000-000049A20000}"/>
    <cellStyle name="Standard 5 4 3 3 2" xfId="2427" xr:uid="{00000000-0005-0000-0000-00004AA20000}"/>
    <cellStyle name="Standard 5 4 3 3 2 2" xfId="2428" xr:uid="{00000000-0005-0000-0000-00004BA20000}"/>
    <cellStyle name="Standard 5 4 3 3 2 2 2" xfId="2429" xr:uid="{00000000-0005-0000-0000-00004CA20000}"/>
    <cellStyle name="Standard 5 4 3 3 2 2 2 2" xfId="2430" xr:uid="{00000000-0005-0000-0000-00004DA20000}"/>
    <cellStyle name="Standard 5 4 3 3 2 3" xfId="2431" xr:uid="{00000000-0005-0000-0000-00004EA20000}"/>
    <cellStyle name="Standard 5 4 3 3 3" xfId="2432" xr:uid="{00000000-0005-0000-0000-00004FA20000}"/>
    <cellStyle name="Standard 5 4 3 3 3 2" xfId="2433" xr:uid="{00000000-0005-0000-0000-000050A20000}"/>
    <cellStyle name="Standard 5 4 3 4" xfId="2434" xr:uid="{00000000-0005-0000-0000-000051A20000}"/>
    <cellStyle name="Standard 5 4 3 5" xfId="2435" xr:uid="{00000000-0005-0000-0000-000052A20000}"/>
    <cellStyle name="Standard 5 4 3 5 2" xfId="2436" xr:uid="{00000000-0005-0000-0000-000053A20000}"/>
    <cellStyle name="Standard 5 4 3 5 2 2" xfId="2437" xr:uid="{00000000-0005-0000-0000-000054A20000}"/>
    <cellStyle name="Standard 5 4 3 6" xfId="2438" xr:uid="{00000000-0005-0000-0000-000055A20000}"/>
    <cellStyle name="Standard 5 4 4" xfId="2439" xr:uid="{00000000-0005-0000-0000-000056A20000}"/>
    <cellStyle name="Standard 5 4 4 2" xfId="2440" xr:uid="{00000000-0005-0000-0000-000057A20000}"/>
    <cellStyle name="Standard 5 4 4 2 2" xfId="2441" xr:uid="{00000000-0005-0000-0000-000058A20000}"/>
    <cellStyle name="Standard 5 4 4 2 2 2" xfId="2442" xr:uid="{00000000-0005-0000-0000-000059A20000}"/>
    <cellStyle name="Standard 5 4 4 2 2 2 2" xfId="2443" xr:uid="{00000000-0005-0000-0000-00005AA20000}"/>
    <cellStyle name="Standard 5 4 4 2 2 2 2 2" xfId="2444" xr:uid="{00000000-0005-0000-0000-00005BA20000}"/>
    <cellStyle name="Standard 5 4 4 2 2 3" xfId="2445" xr:uid="{00000000-0005-0000-0000-00005CA20000}"/>
    <cellStyle name="Standard 5 4 4 2 3" xfId="2446" xr:uid="{00000000-0005-0000-0000-00005DA20000}"/>
    <cellStyle name="Standard 5 4 4 2 3 2" xfId="2447" xr:uid="{00000000-0005-0000-0000-00005EA20000}"/>
    <cellStyle name="Standard 5 4 4 3" xfId="2448" xr:uid="{00000000-0005-0000-0000-00005FA20000}"/>
    <cellStyle name="Standard 5 4 4 4" xfId="2449" xr:uid="{00000000-0005-0000-0000-000060A20000}"/>
    <cellStyle name="Standard 5 4 4 4 2" xfId="2450" xr:uid="{00000000-0005-0000-0000-000061A20000}"/>
    <cellStyle name="Standard 5 4 4 4 2 2" xfId="2451" xr:uid="{00000000-0005-0000-0000-000062A20000}"/>
    <cellStyle name="Standard 5 4 4 5" xfId="2452" xr:uid="{00000000-0005-0000-0000-000063A20000}"/>
    <cellStyle name="Standard 5 4 5" xfId="2453" xr:uid="{00000000-0005-0000-0000-000064A20000}"/>
    <cellStyle name="Standard 5 4 5 2" xfId="2454" xr:uid="{00000000-0005-0000-0000-000065A20000}"/>
    <cellStyle name="Standard 5 4 5 2 2" xfId="2455" xr:uid="{00000000-0005-0000-0000-000066A20000}"/>
    <cellStyle name="Standard 5 4 5 2 2 2" xfId="2456" xr:uid="{00000000-0005-0000-0000-000067A20000}"/>
    <cellStyle name="Standard 5 4 5 2 2 2 2" xfId="2457" xr:uid="{00000000-0005-0000-0000-000068A20000}"/>
    <cellStyle name="Standard 5 4 5 2 3" xfId="2458" xr:uid="{00000000-0005-0000-0000-000069A20000}"/>
    <cellStyle name="Standard 5 4 5 3" xfId="2459" xr:uid="{00000000-0005-0000-0000-00006AA20000}"/>
    <cellStyle name="Standard 5 4 5 3 2" xfId="2460" xr:uid="{00000000-0005-0000-0000-00006BA20000}"/>
    <cellStyle name="Standard 5 4 6" xfId="2461" xr:uid="{00000000-0005-0000-0000-00006CA20000}"/>
    <cellStyle name="Standard 5 4 6 2" xfId="2462" xr:uid="{00000000-0005-0000-0000-00006DA20000}"/>
    <cellStyle name="Standard 5 4 6 2 2" xfId="2463" xr:uid="{00000000-0005-0000-0000-00006EA20000}"/>
    <cellStyle name="Standard 5 4 7" xfId="2464" xr:uid="{00000000-0005-0000-0000-00006FA20000}"/>
    <cellStyle name="Standard 5 5" xfId="2465" xr:uid="{00000000-0005-0000-0000-000070A20000}"/>
    <cellStyle name="Standard 5 6" xfId="2466" xr:uid="{00000000-0005-0000-0000-000071A20000}"/>
    <cellStyle name="Standard 5 7" xfId="2467" xr:uid="{00000000-0005-0000-0000-000072A20000}"/>
    <cellStyle name="Standard 5 8" xfId="2468" xr:uid="{00000000-0005-0000-0000-000073A20000}"/>
    <cellStyle name="Standard 5 9" xfId="2469" xr:uid="{00000000-0005-0000-0000-000074A20000}"/>
    <cellStyle name="Standard 5 9 2" xfId="2470" xr:uid="{00000000-0005-0000-0000-000075A20000}"/>
    <cellStyle name="Standard 5 9 2 2" xfId="2471" xr:uid="{00000000-0005-0000-0000-000076A20000}"/>
    <cellStyle name="Standard 5 9 2 2 2" xfId="2472" xr:uid="{00000000-0005-0000-0000-000077A20000}"/>
    <cellStyle name="Standard 5 9 2 2 2 2" xfId="2473" xr:uid="{00000000-0005-0000-0000-000078A20000}"/>
    <cellStyle name="Standard 5 9 2 2 2 2 2" xfId="2474" xr:uid="{00000000-0005-0000-0000-000079A20000}"/>
    <cellStyle name="Standard 5 9 2 2 2 2 2 2" xfId="2475" xr:uid="{00000000-0005-0000-0000-00007AA20000}"/>
    <cellStyle name="Standard 5 9 2 2 2 2 2 2 2" xfId="2476" xr:uid="{00000000-0005-0000-0000-00007BA20000}"/>
    <cellStyle name="Standard 5 9 2 2 2 2 2 2 2 2" xfId="2477" xr:uid="{00000000-0005-0000-0000-00007CA20000}"/>
    <cellStyle name="Standard 5 9 2 2 2 2 2 3" xfId="2478" xr:uid="{00000000-0005-0000-0000-00007DA20000}"/>
    <cellStyle name="Standard 5 9 2 2 2 2 3" xfId="2479" xr:uid="{00000000-0005-0000-0000-00007EA20000}"/>
    <cellStyle name="Standard 5 9 2 2 2 2 3 2" xfId="2480" xr:uid="{00000000-0005-0000-0000-00007FA20000}"/>
    <cellStyle name="Standard 5 9 2 2 2 3" xfId="2481" xr:uid="{00000000-0005-0000-0000-000080A20000}"/>
    <cellStyle name="Standard 5 9 2 2 2 4" xfId="2482" xr:uid="{00000000-0005-0000-0000-000081A20000}"/>
    <cellStyle name="Standard 5 9 2 2 2 4 2" xfId="2483" xr:uid="{00000000-0005-0000-0000-000082A20000}"/>
    <cellStyle name="Standard 5 9 2 2 2 4 2 2" xfId="2484" xr:uid="{00000000-0005-0000-0000-000083A20000}"/>
    <cellStyle name="Standard 5 9 2 2 2 5" xfId="2485" xr:uid="{00000000-0005-0000-0000-000084A20000}"/>
    <cellStyle name="Standard 5 9 2 2 3" xfId="2486" xr:uid="{00000000-0005-0000-0000-000085A20000}"/>
    <cellStyle name="Standard 5 9 2 2 3 2" xfId="2487" xr:uid="{00000000-0005-0000-0000-000086A20000}"/>
    <cellStyle name="Standard 5 9 2 2 3 2 2" xfId="2488" xr:uid="{00000000-0005-0000-0000-000087A20000}"/>
    <cellStyle name="Standard 5 9 2 2 3 2 2 2" xfId="2489" xr:uid="{00000000-0005-0000-0000-000088A20000}"/>
    <cellStyle name="Standard 5 9 2 2 3 2 2 2 2" xfId="2490" xr:uid="{00000000-0005-0000-0000-000089A20000}"/>
    <cellStyle name="Standard 5 9 2 2 3 2 3" xfId="2491" xr:uid="{00000000-0005-0000-0000-00008AA20000}"/>
    <cellStyle name="Standard 5 9 2 2 3 3" xfId="2492" xr:uid="{00000000-0005-0000-0000-00008BA20000}"/>
    <cellStyle name="Standard 5 9 2 2 3 3 2" xfId="2493" xr:uid="{00000000-0005-0000-0000-00008CA20000}"/>
    <cellStyle name="Standard 5 9 2 2 4" xfId="2494" xr:uid="{00000000-0005-0000-0000-00008DA20000}"/>
    <cellStyle name="Standard 5 9 2 2 4 2" xfId="2495" xr:uid="{00000000-0005-0000-0000-00008EA20000}"/>
    <cellStyle name="Standard 5 9 2 2 4 2 2" xfId="2496" xr:uid="{00000000-0005-0000-0000-00008FA20000}"/>
    <cellStyle name="Standard 5 9 2 2 5" xfId="2497" xr:uid="{00000000-0005-0000-0000-000090A20000}"/>
    <cellStyle name="Standard 5 9 2 3" xfId="2498" xr:uid="{00000000-0005-0000-0000-000091A20000}"/>
    <cellStyle name="Standard 5 9 2 3 2" xfId="2499" xr:uid="{00000000-0005-0000-0000-000092A20000}"/>
    <cellStyle name="Standard 5 9 2 3 2 2" xfId="2500" xr:uid="{00000000-0005-0000-0000-000093A20000}"/>
    <cellStyle name="Standard 5 9 2 3 2 2 2" xfId="2501" xr:uid="{00000000-0005-0000-0000-000094A20000}"/>
    <cellStyle name="Standard 5 9 2 3 2 2 2 2" xfId="2502" xr:uid="{00000000-0005-0000-0000-000095A20000}"/>
    <cellStyle name="Standard 5 9 2 3 2 3" xfId="2503" xr:uid="{00000000-0005-0000-0000-000096A20000}"/>
    <cellStyle name="Standard 5 9 2 3 3" xfId="2504" xr:uid="{00000000-0005-0000-0000-000097A20000}"/>
    <cellStyle name="Standard 5 9 2 3 3 2" xfId="2505" xr:uid="{00000000-0005-0000-0000-000098A20000}"/>
    <cellStyle name="Standard 5 9 2 4" xfId="2506" xr:uid="{00000000-0005-0000-0000-000099A20000}"/>
    <cellStyle name="Standard 5 9 2 5" xfId="2507" xr:uid="{00000000-0005-0000-0000-00009AA20000}"/>
    <cellStyle name="Standard 5 9 2 5 2" xfId="2508" xr:uid="{00000000-0005-0000-0000-00009BA20000}"/>
    <cellStyle name="Standard 5 9 2 5 2 2" xfId="2509" xr:uid="{00000000-0005-0000-0000-00009CA20000}"/>
    <cellStyle name="Standard 5 9 2 6" xfId="2510" xr:uid="{00000000-0005-0000-0000-00009DA20000}"/>
    <cellStyle name="Standard 5 9 3" xfId="2511" xr:uid="{00000000-0005-0000-0000-00009EA20000}"/>
    <cellStyle name="Standard 5 9 3 2" xfId="2512" xr:uid="{00000000-0005-0000-0000-00009FA20000}"/>
    <cellStyle name="Standard 5 9 3 2 2" xfId="2513" xr:uid="{00000000-0005-0000-0000-0000A0A20000}"/>
    <cellStyle name="Standard 5 9 3 2 2 2" xfId="2514" xr:uid="{00000000-0005-0000-0000-0000A1A20000}"/>
    <cellStyle name="Standard 5 9 3 2 2 2 2" xfId="2515" xr:uid="{00000000-0005-0000-0000-0000A2A20000}"/>
    <cellStyle name="Standard 5 9 3 2 2 2 2 2" xfId="2516" xr:uid="{00000000-0005-0000-0000-0000A3A20000}"/>
    <cellStyle name="Standard 5 9 3 2 2 3" xfId="2517" xr:uid="{00000000-0005-0000-0000-0000A4A20000}"/>
    <cellStyle name="Standard 5 9 3 2 3" xfId="2518" xr:uid="{00000000-0005-0000-0000-0000A5A20000}"/>
    <cellStyle name="Standard 5 9 3 2 3 2" xfId="2519" xr:uid="{00000000-0005-0000-0000-0000A6A20000}"/>
    <cellStyle name="Standard 5 9 3 3" xfId="2520" xr:uid="{00000000-0005-0000-0000-0000A7A20000}"/>
    <cellStyle name="Standard 5 9 3 4" xfId="2521" xr:uid="{00000000-0005-0000-0000-0000A8A20000}"/>
    <cellStyle name="Standard 5 9 3 4 2" xfId="2522" xr:uid="{00000000-0005-0000-0000-0000A9A20000}"/>
    <cellStyle name="Standard 5 9 3 4 2 2" xfId="2523" xr:uid="{00000000-0005-0000-0000-0000AAA20000}"/>
    <cellStyle name="Standard 5 9 3 5" xfId="2524" xr:uid="{00000000-0005-0000-0000-0000ABA20000}"/>
    <cellStyle name="Standard 5 9 4" xfId="2525" xr:uid="{00000000-0005-0000-0000-0000ACA20000}"/>
    <cellStyle name="Standard 5 9 4 2" xfId="2526" xr:uid="{00000000-0005-0000-0000-0000ADA20000}"/>
    <cellStyle name="Standard 5 9 4 2 2" xfId="2527" xr:uid="{00000000-0005-0000-0000-0000AEA20000}"/>
    <cellStyle name="Standard 5 9 4 2 2 2" xfId="2528" xr:uid="{00000000-0005-0000-0000-0000AFA20000}"/>
    <cellStyle name="Standard 5 9 4 2 2 2 2" xfId="2529" xr:uid="{00000000-0005-0000-0000-0000B0A20000}"/>
    <cellStyle name="Standard 5 9 4 2 3" xfId="2530" xr:uid="{00000000-0005-0000-0000-0000B1A20000}"/>
    <cellStyle name="Standard 5 9 4 3" xfId="2531" xr:uid="{00000000-0005-0000-0000-0000B2A20000}"/>
    <cellStyle name="Standard 5 9 4 3 2" xfId="2532" xr:uid="{00000000-0005-0000-0000-0000B3A20000}"/>
    <cellStyle name="Standard 5 9 5" xfId="2533" xr:uid="{00000000-0005-0000-0000-0000B4A20000}"/>
    <cellStyle name="Standard 5 9 5 2" xfId="2534" xr:uid="{00000000-0005-0000-0000-0000B5A20000}"/>
    <cellStyle name="Standard 5 9 5 2 2" xfId="2535" xr:uid="{00000000-0005-0000-0000-0000B6A20000}"/>
    <cellStyle name="Standard 5 9 6" xfId="2536" xr:uid="{00000000-0005-0000-0000-0000B7A20000}"/>
    <cellStyle name="Standard 6" xfId="952" xr:uid="{00000000-0005-0000-0000-0000B8A20000}"/>
    <cellStyle name="Standard 6 2" xfId="2537" xr:uid="{00000000-0005-0000-0000-0000B9A20000}"/>
    <cellStyle name="Standard 6 3" xfId="2538" xr:uid="{00000000-0005-0000-0000-0000BAA20000}"/>
    <cellStyle name="Standard 6 4" xfId="2539" xr:uid="{00000000-0005-0000-0000-0000BBA20000}"/>
    <cellStyle name="Standard 6 5" xfId="2540" xr:uid="{00000000-0005-0000-0000-0000BCA20000}"/>
    <cellStyle name="Standard 6 6" xfId="2541" xr:uid="{00000000-0005-0000-0000-0000BDA20000}"/>
    <cellStyle name="Standard 6 7" xfId="2542" xr:uid="{00000000-0005-0000-0000-0000BEA20000}"/>
    <cellStyle name="Standard 6 8" xfId="2543" xr:uid="{00000000-0005-0000-0000-0000BFA20000}"/>
    <cellStyle name="Standard 7" xfId="953" xr:uid="{00000000-0005-0000-0000-0000C0A20000}"/>
    <cellStyle name="Standard 7 2" xfId="2544" xr:uid="{00000000-0005-0000-0000-0000C1A20000}"/>
    <cellStyle name="Standard 7 3" xfId="2545" xr:uid="{00000000-0005-0000-0000-0000C2A20000}"/>
    <cellStyle name="Standard 7 4" xfId="2546" xr:uid="{00000000-0005-0000-0000-0000C3A20000}"/>
    <cellStyle name="Standard 7 5" xfId="2547" xr:uid="{00000000-0005-0000-0000-0000C4A20000}"/>
    <cellStyle name="Standard 7 6" xfId="2548" xr:uid="{00000000-0005-0000-0000-0000C5A20000}"/>
    <cellStyle name="Standard 8" xfId="2549" xr:uid="{00000000-0005-0000-0000-0000C6A20000}"/>
    <cellStyle name="Standard 8 2" xfId="2550" xr:uid="{00000000-0005-0000-0000-0000C7A20000}"/>
    <cellStyle name="Standard 8 3" xfId="2551" xr:uid="{00000000-0005-0000-0000-0000C8A20000}"/>
    <cellStyle name="Standard 8 4" xfId="2552" xr:uid="{00000000-0005-0000-0000-0000C9A20000}"/>
    <cellStyle name="Standard 8 5" xfId="2553" xr:uid="{00000000-0005-0000-0000-0000CAA20000}"/>
    <cellStyle name="Standard 9" xfId="2554" xr:uid="{00000000-0005-0000-0000-0000CBA20000}"/>
    <cellStyle name="Standard 9 2" xfId="2555" xr:uid="{00000000-0005-0000-0000-0000CCA20000}"/>
    <cellStyle name="Standard 9 3" xfId="2556" xr:uid="{00000000-0005-0000-0000-0000CDA20000}"/>
    <cellStyle name="Standard 9 4" xfId="2635" xr:uid="{00000000-0005-0000-0000-0000CEA20000}"/>
    <cellStyle name="Style 21" xfId="2636" xr:uid="{00000000-0005-0000-0000-0000CFA20000}"/>
    <cellStyle name="Style 21 10" xfId="28148" xr:uid="{00000000-0005-0000-0000-0000D0A20000}"/>
    <cellStyle name="Style 21 11" xfId="31974" xr:uid="{00000000-0005-0000-0000-0000D1A20000}"/>
    <cellStyle name="Style 21 12" xfId="39671" xr:uid="{00000000-0005-0000-0000-0000D2A20000}"/>
    <cellStyle name="Style 21 2" xfId="3092" xr:uid="{00000000-0005-0000-0000-0000D3A20000}"/>
    <cellStyle name="Style 21 2 10" xfId="28601" xr:uid="{00000000-0005-0000-0000-0000D4A20000}"/>
    <cellStyle name="Style 21 2 11" xfId="32424" xr:uid="{00000000-0005-0000-0000-0000D5A20000}"/>
    <cellStyle name="Style 21 2 12" xfId="36331" xr:uid="{00000000-0005-0000-0000-0000D6A20000}"/>
    <cellStyle name="Style 21 2 13" xfId="40121" xr:uid="{00000000-0005-0000-0000-0000D7A20000}"/>
    <cellStyle name="Style 21 2 2" xfId="5393" xr:uid="{00000000-0005-0000-0000-0000D8A20000}"/>
    <cellStyle name="Style 21 2 2 10" xfId="42377" xr:uid="{00000000-0005-0000-0000-0000D9A20000}"/>
    <cellStyle name="Style 21 2 2 2" xfId="10921" xr:uid="{00000000-0005-0000-0000-0000DAA20000}"/>
    <cellStyle name="Style 21 2 2 3" xfId="14828" xr:uid="{00000000-0005-0000-0000-0000DBA20000}"/>
    <cellStyle name="Style 21 2 2 4" xfId="18920" xr:uid="{00000000-0005-0000-0000-0000DCA20000}"/>
    <cellStyle name="Style 21 2 2 5" xfId="22850" xr:uid="{00000000-0005-0000-0000-0000DDA20000}"/>
    <cellStyle name="Style 21 2 2 6" xfId="26876" xr:uid="{00000000-0005-0000-0000-0000DEA20000}"/>
    <cellStyle name="Style 21 2 2 7" xfId="30865" xr:uid="{00000000-0005-0000-0000-0000DFA20000}"/>
    <cellStyle name="Style 21 2 2 8" xfId="34696" xr:uid="{00000000-0005-0000-0000-0000E0A20000}"/>
    <cellStyle name="Style 21 2 2 9" xfId="38587" xr:uid="{00000000-0005-0000-0000-0000E1A20000}"/>
    <cellStyle name="Style 21 2 3" xfId="4765" xr:uid="{00000000-0005-0000-0000-0000E2A20000}"/>
    <cellStyle name="Style 21 2 3 10" xfId="41749" xr:uid="{00000000-0005-0000-0000-0000E3A20000}"/>
    <cellStyle name="Style 21 2 3 2" xfId="10293" xr:uid="{00000000-0005-0000-0000-0000E4A20000}"/>
    <cellStyle name="Style 21 2 3 3" xfId="14200" xr:uid="{00000000-0005-0000-0000-0000E5A20000}"/>
    <cellStyle name="Style 21 2 3 4" xfId="18292" xr:uid="{00000000-0005-0000-0000-0000E6A20000}"/>
    <cellStyle name="Style 21 2 3 5" xfId="22222" xr:uid="{00000000-0005-0000-0000-0000E7A20000}"/>
    <cellStyle name="Style 21 2 3 6" xfId="26248" xr:uid="{00000000-0005-0000-0000-0000E8A20000}"/>
    <cellStyle name="Style 21 2 3 7" xfId="30237" xr:uid="{00000000-0005-0000-0000-0000E9A20000}"/>
    <cellStyle name="Style 21 2 3 8" xfId="34068" xr:uid="{00000000-0005-0000-0000-0000EAA20000}"/>
    <cellStyle name="Style 21 2 3 9" xfId="37959" xr:uid="{00000000-0005-0000-0000-0000EBA20000}"/>
    <cellStyle name="Style 21 2 4" xfId="6474" xr:uid="{00000000-0005-0000-0000-0000ECA20000}"/>
    <cellStyle name="Style 21 2 4 10" xfId="43452" xr:uid="{00000000-0005-0000-0000-0000EDA20000}"/>
    <cellStyle name="Style 21 2 4 2" xfId="12003" xr:uid="{00000000-0005-0000-0000-0000EEA20000}"/>
    <cellStyle name="Style 21 2 4 3" xfId="15907" xr:uid="{00000000-0005-0000-0000-0000EFA20000}"/>
    <cellStyle name="Style 21 2 4 4" xfId="20001" xr:uid="{00000000-0005-0000-0000-0000F0A20000}"/>
    <cellStyle name="Style 21 2 4 5" xfId="23928" xr:uid="{00000000-0005-0000-0000-0000F1A20000}"/>
    <cellStyle name="Style 21 2 4 6" xfId="27955" xr:uid="{00000000-0005-0000-0000-0000F2A20000}"/>
    <cellStyle name="Style 21 2 4 7" xfId="31940" xr:uid="{00000000-0005-0000-0000-0000F3A20000}"/>
    <cellStyle name="Style 21 2 4 8" xfId="35773" xr:uid="{00000000-0005-0000-0000-0000F4A20000}"/>
    <cellStyle name="Style 21 2 4 9" xfId="39662" xr:uid="{00000000-0005-0000-0000-0000F5A20000}"/>
    <cellStyle name="Style 21 2 5" xfId="8627" xr:uid="{00000000-0005-0000-0000-0000F6A20000}"/>
    <cellStyle name="Style 21 2 6" xfId="12543" xr:uid="{00000000-0005-0000-0000-0000F7A20000}"/>
    <cellStyle name="Style 21 2 7" xfId="16636" xr:uid="{00000000-0005-0000-0000-0000F8A20000}"/>
    <cellStyle name="Style 21 2 8" xfId="20579" xr:uid="{00000000-0005-0000-0000-0000F9A20000}"/>
    <cellStyle name="Style 21 2 9" xfId="24597" xr:uid="{00000000-0005-0000-0000-0000FAA20000}"/>
    <cellStyle name="Style 21 3" xfId="4315" xr:uid="{00000000-0005-0000-0000-0000FBA20000}"/>
    <cellStyle name="Style 21 3 10" xfId="41299" xr:uid="{00000000-0005-0000-0000-0000FCA20000}"/>
    <cellStyle name="Style 21 3 2" xfId="9843" xr:uid="{00000000-0005-0000-0000-0000FDA20000}"/>
    <cellStyle name="Style 21 3 3" xfId="13750" xr:uid="{00000000-0005-0000-0000-0000FEA20000}"/>
    <cellStyle name="Style 21 3 4" xfId="17842" xr:uid="{00000000-0005-0000-0000-0000FFA20000}"/>
    <cellStyle name="Style 21 3 5" xfId="21772" xr:uid="{00000000-0005-0000-0000-000000A30000}"/>
    <cellStyle name="Style 21 3 6" xfId="25798" xr:uid="{00000000-0005-0000-0000-000001A30000}"/>
    <cellStyle name="Style 21 3 7" xfId="29787" xr:uid="{00000000-0005-0000-0000-000002A30000}"/>
    <cellStyle name="Style 21 3 8" xfId="33618" xr:uid="{00000000-0005-0000-0000-000003A30000}"/>
    <cellStyle name="Style 21 3 9" xfId="37509" xr:uid="{00000000-0005-0000-0000-000004A30000}"/>
    <cellStyle name="Style 21 4" xfId="3586" xr:uid="{00000000-0005-0000-0000-000005A30000}"/>
    <cellStyle name="Style 21 4 10" xfId="40571" xr:uid="{00000000-0005-0000-0000-000006A30000}"/>
    <cellStyle name="Style 21 4 2" xfId="9114" xr:uid="{00000000-0005-0000-0000-000007A30000}"/>
    <cellStyle name="Style 21 4 3" xfId="13021" xr:uid="{00000000-0005-0000-0000-000008A30000}"/>
    <cellStyle name="Style 21 4 4" xfId="17114" xr:uid="{00000000-0005-0000-0000-000009A30000}"/>
    <cellStyle name="Style 21 4 5" xfId="21043" xr:uid="{00000000-0005-0000-0000-00000AA30000}"/>
    <cellStyle name="Style 21 4 6" xfId="25069" xr:uid="{00000000-0005-0000-0000-00000BA30000}"/>
    <cellStyle name="Style 21 4 7" xfId="29059" xr:uid="{00000000-0005-0000-0000-00000CA30000}"/>
    <cellStyle name="Style 21 4 8" xfId="32890" xr:uid="{00000000-0005-0000-0000-00000DA30000}"/>
    <cellStyle name="Style 21 4 9" xfId="36781" xr:uid="{00000000-0005-0000-0000-00000EA30000}"/>
    <cellStyle name="Style 21 5" xfId="6023" xr:uid="{00000000-0005-0000-0000-00000FA30000}"/>
    <cellStyle name="Style 21 5 10" xfId="43002" xr:uid="{00000000-0005-0000-0000-000010A30000}"/>
    <cellStyle name="Style 21 5 2" xfId="11552" xr:uid="{00000000-0005-0000-0000-000011A30000}"/>
    <cellStyle name="Style 21 5 3" xfId="15456" xr:uid="{00000000-0005-0000-0000-000012A30000}"/>
    <cellStyle name="Style 21 5 4" xfId="19551" xr:uid="{00000000-0005-0000-0000-000013A30000}"/>
    <cellStyle name="Style 21 5 5" xfId="23477" xr:uid="{00000000-0005-0000-0000-000014A30000}"/>
    <cellStyle name="Style 21 5 6" xfId="27504" xr:uid="{00000000-0005-0000-0000-000015A30000}"/>
    <cellStyle name="Style 21 5 7" xfId="31490" xr:uid="{00000000-0005-0000-0000-000016A30000}"/>
    <cellStyle name="Style 21 5 8" xfId="35323" xr:uid="{00000000-0005-0000-0000-000017A30000}"/>
    <cellStyle name="Style 21 5 9" xfId="39212" xr:uid="{00000000-0005-0000-0000-000018A30000}"/>
    <cellStyle name="Style 21 6" xfId="12088" xr:uid="{00000000-0005-0000-0000-000019A30000}"/>
    <cellStyle name="Style 21 7" xfId="16182" xr:uid="{00000000-0005-0000-0000-00001AA30000}"/>
    <cellStyle name="Style 21 8" xfId="20123" xr:uid="{00000000-0005-0000-0000-00001BA30000}"/>
    <cellStyle name="Style 21 9" xfId="24142" xr:uid="{00000000-0005-0000-0000-00001CA30000}"/>
    <cellStyle name="Style 22" xfId="2637" xr:uid="{00000000-0005-0000-0000-00001DA30000}"/>
    <cellStyle name="Style 22 10" xfId="28149" xr:uid="{00000000-0005-0000-0000-00001EA30000}"/>
    <cellStyle name="Style 22 11" xfId="31975" xr:uid="{00000000-0005-0000-0000-00001FA30000}"/>
    <cellStyle name="Style 22 12" xfId="39672" xr:uid="{00000000-0005-0000-0000-000020A30000}"/>
    <cellStyle name="Style 22 2" xfId="3093" xr:uid="{00000000-0005-0000-0000-000021A30000}"/>
    <cellStyle name="Style 22 2 10" xfId="28602" xr:uid="{00000000-0005-0000-0000-000022A30000}"/>
    <cellStyle name="Style 22 2 11" xfId="32425" xr:uid="{00000000-0005-0000-0000-000023A30000}"/>
    <cellStyle name="Style 22 2 12" xfId="36332" xr:uid="{00000000-0005-0000-0000-000024A30000}"/>
    <cellStyle name="Style 22 2 13" xfId="40122" xr:uid="{00000000-0005-0000-0000-000025A30000}"/>
    <cellStyle name="Style 22 2 2" xfId="5394" xr:uid="{00000000-0005-0000-0000-000026A30000}"/>
    <cellStyle name="Style 22 2 2 10" xfId="42378" xr:uid="{00000000-0005-0000-0000-000027A30000}"/>
    <cellStyle name="Style 22 2 2 2" xfId="10922" xr:uid="{00000000-0005-0000-0000-000028A30000}"/>
    <cellStyle name="Style 22 2 2 3" xfId="14829" xr:uid="{00000000-0005-0000-0000-000029A30000}"/>
    <cellStyle name="Style 22 2 2 4" xfId="18921" xr:uid="{00000000-0005-0000-0000-00002AA30000}"/>
    <cellStyle name="Style 22 2 2 5" xfId="22851" xr:uid="{00000000-0005-0000-0000-00002BA30000}"/>
    <cellStyle name="Style 22 2 2 6" xfId="26877" xr:uid="{00000000-0005-0000-0000-00002CA30000}"/>
    <cellStyle name="Style 22 2 2 7" xfId="30866" xr:uid="{00000000-0005-0000-0000-00002DA30000}"/>
    <cellStyle name="Style 22 2 2 8" xfId="34697" xr:uid="{00000000-0005-0000-0000-00002EA30000}"/>
    <cellStyle name="Style 22 2 2 9" xfId="38588" xr:uid="{00000000-0005-0000-0000-00002FA30000}"/>
    <cellStyle name="Style 22 2 3" xfId="4766" xr:uid="{00000000-0005-0000-0000-000030A30000}"/>
    <cellStyle name="Style 22 2 3 10" xfId="41750" xr:uid="{00000000-0005-0000-0000-000031A30000}"/>
    <cellStyle name="Style 22 2 3 2" xfId="10294" xr:uid="{00000000-0005-0000-0000-000032A30000}"/>
    <cellStyle name="Style 22 2 3 3" xfId="14201" xr:uid="{00000000-0005-0000-0000-000033A30000}"/>
    <cellStyle name="Style 22 2 3 4" xfId="18293" xr:uid="{00000000-0005-0000-0000-000034A30000}"/>
    <cellStyle name="Style 22 2 3 5" xfId="22223" xr:uid="{00000000-0005-0000-0000-000035A30000}"/>
    <cellStyle name="Style 22 2 3 6" xfId="26249" xr:uid="{00000000-0005-0000-0000-000036A30000}"/>
    <cellStyle name="Style 22 2 3 7" xfId="30238" xr:uid="{00000000-0005-0000-0000-000037A30000}"/>
    <cellStyle name="Style 22 2 3 8" xfId="34069" xr:uid="{00000000-0005-0000-0000-000038A30000}"/>
    <cellStyle name="Style 22 2 3 9" xfId="37960" xr:uid="{00000000-0005-0000-0000-000039A30000}"/>
    <cellStyle name="Style 22 2 4" xfId="6475" xr:uid="{00000000-0005-0000-0000-00003AA30000}"/>
    <cellStyle name="Style 22 2 4 10" xfId="43453" xr:uid="{00000000-0005-0000-0000-00003BA30000}"/>
    <cellStyle name="Style 22 2 4 2" xfId="12004" xr:uid="{00000000-0005-0000-0000-00003CA30000}"/>
    <cellStyle name="Style 22 2 4 3" xfId="15908" xr:uid="{00000000-0005-0000-0000-00003DA30000}"/>
    <cellStyle name="Style 22 2 4 4" xfId="20002" xr:uid="{00000000-0005-0000-0000-00003EA30000}"/>
    <cellStyle name="Style 22 2 4 5" xfId="23929" xr:uid="{00000000-0005-0000-0000-00003FA30000}"/>
    <cellStyle name="Style 22 2 4 6" xfId="27956" xr:uid="{00000000-0005-0000-0000-000040A30000}"/>
    <cellStyle name="Style 22 2 4 7" xfId="31941" xr:uid="{00000000-0005-0000-0000-000041A30000}"/>
    <cellStyle name="Style 22 2 4 8" xfId="35774" xr:uid="{00000000-0005-0000-0000-000042A30000}"/>
    <cellStyle name="Style 22 2 4 9" xfId="39663" xr:uid="{00000000-0005-0000-0000-000043A30000}"/>
    <cellStyle name="Style 22 2 5" xfId="8628" xr:uid="{00000000-0005-0000-0000-000044A30000}"/>
    <cellStyle name="Style 22 2 6" xfId="12544" xr:uid="{00000000-0005-0000-0000-000045A30000}"/>
    <cellStyle name="Style 22 2 7" xfId="16637" xr:uid="{00000000-0005-0000-0000-000046A30000}"/>
    <cellStyle name="Style 22 2 8" xfId="20580" xr:uid="{00000000-0005-0000-0000-000047A30000}"/>
    <cellStyle name="Style 22 2 9" xfId="24598" xr:uid="{00000000-0005-0000-0000-000048A30000}"/>
    <cellStyle name="Style 22 3" xfId="4316" xr:uid="{00000000-0005-0000-0000-000049A30000}"/>
    <cellStyle name="Style 22 3 10" xfId="41300" xr:uid="{00000000-0005-0000-0000-00004AA30000}"/>
    <cellStyle name="Style 22 3 2" xfId="9844" xr:uid="{00000000-0005-0000-0000-00004BA30000}"/>
    <cellStyle name="Style 22 3 3" xfId="13751" xr:uid="{00000000-0005-0000-0000-00004CA30000}"/>
    <cellStyle name="Style 22 3 4" xfId="17843" xr:uid="{00000000-0005-0000-0000-00004DA30000}"/>
    <cellStyle name="Style 22 3 5" xfId="21773" xr:uid="{00000000-0005-0000-0000-00004EA30000}"/>
    <cellStyle name="Style 22 3 6" xfId="25799" xr:uid="{00000000-0005-0000-0000-00004FA30000}"/>
    <cellStyle name="Style 22 3 7" xfId="29788" xr:uid="{00000000-0005-0000-0000-000050A30000}"/>
    <cellStyle name="Style 22 3 8" xfId="33619" xr:uid="{00000000-0005-0000-0000-000051A30000}"/>
    <cellStyle name="Style 22 3 9" xfId="37510" xr:uid="{00000000-0005-0000-0000-000052A30000}"/>
    <cellStyle name="Style 22 4" xfId="3587" xr:uid="{00000000-0005-0000-0000-000053A30000}"/>
    <cellStyle name="Style 22 4 10" xfId="40572" xr:uid="{00000000-0005-0000-0000-000054A30000}"/>
    <cellStyle name="Style 22 4 2" xfId="9115" xr:uid="{00000000-0005-0000-0000-000055A30000}"/>
    <cellStyle name="Style 22 4 3" xfId="13022" xr:uid="{00000000-0005-0000-0000-000056A30000}"/>
    <cellStyle name="Style 22 4 4" xfId="17115" xr:uid="{00000000-0005-0000-0000-000057A30000}"/>
    <cellStyle name="Style 22 4 5" xfId="21044" xr:uid="{00000000-0005-0000-0000-000058A30000}"/>
    <cellStyle name="Style 22 4 6" xfId="25070" xr:uid="{00000000-0005-0000-0000-000059A30000}"/>
    <cellStyle name="Style 22 4 7" xfId="29060" xr:uid="{00000000-0005-0000-0000-00005AA30000}"/>
    <cellStyle name="Style 22 4 8" xfId="32891" xr:uid="{00000000-0005-0000-0000-00005BA30000}"/>
    <cellStyle name="Style 22 4 9" xfId="36782" xr:uid="{00000000-0005-0000-0000-00005CA30000}"/>
    <cellStyle name="Style 22 5" xfId="6024" xr:uid="{00000000-0005-0000-0000-00005DA30000}"/>
    <cellStyle name="Style 22 5 10" xfId="43003" xr:uid="{00000000-0005-0000-0000-00005EA30000}"/>
    <cellStyle name="Style 22 5 2" xfId="11553" xr:uid="{00000000-0005-0000-0000-00005FA30000}"/>
    <cellStyle name="Style 22 5 3" xfId="15457" xr:uid="{00000000-0005-0000-0000-000060A30000}"/>
    <cellStyle name="Style 22 5 4" xfId="19552" xr:uid="{00000000-0005-0000-0000-000061A30000}"/>
    <cellStyle name="Style 22 5 5" xfId="23478" xr:uid="{00000000-0005-0000-0000-000062A30000}"/>
    <cellStyle name="Style 22 5 6" xfId="27505" xr:uid="{00000000-0005-0000-0000-000063A30000}"/>
    <cellStyle name="Style 22 5 7" xfId="31491" xr:uid="{00000000-0005-0000-0000-000064A30000}"/>
    <cellStyle name="Style 22 5 8" xfId="35324" xr:uid="{00000000-0005-0000-0000-000065A30000}"/>
    <cellStyle name="Style 22 5 9" xfId="39213" xr:uid="{00000000-0005-0000-0000-000066A30000}"/>
    <cellStyle name="Style 22 6" xfId="12089" xr:uid="{00000000-0005-0000-0000-000067A30000}"/>
    <cellStyle name="Style 22 7" xfId="16183" xr:uid="{00000000-0005-0000-0000-000068A30000}"/>
    <cellStyle name="Style 22 8" xfId="20124" xr:uid="{00000000-0005-0000-0000-000069A30000}"/>
    <cellStyle name="Style 22 9" xfId="24143" xr:uid="{00000000-0005-0000-0000-00006AA30000}"/>
    <cellStyle name="Style 23" xfId="2638" xr:uid="{00000000-0005-0000-0000-00006BA30000}"/>
    <cellStyle name="Style 24" xfId="2639" xr:uid="{00000000-0005-0000-0000-00006CA30000}"/>
    <cellStyle name="Style 24 10" xfId="28151" xr:uid="{00000000-0005-0000-0000-00006DA30000}"/>
    <cellStyle name="Style 24 11" xfId="31976" xr:uid="{00000000-0005-0000-0000-00006EA30000}"/>
    <cellStyle name="Style 24 12" xfId="39673" xr:uid="{00000000-0005-0000-0000-00006FA30000}"/>
    <cellStyle name="Style 24 2" xfId="3094" xr:uid="{00000000-0005-0000-0000-000070A30000}"/>
    <cellStyle name="Style 24 2 10" xfId="28603" xr:uid="{00000000-0005-0000-0000-000071A30000}"/>
    <cellStyle name="Style 24 2 11" xfId="32426" xr:uid="{00000000-0005-0000-0000-000072A30000}"/>
    <cellStyle name="Style 24 2 12" xfId="36333" xr:uid="{00000000-0005-0000-0000-000073A30000}"/>
    <cellStyle name="Style 24 2 13" xfId="40123" xr:uid="{00000000-0005-0000-0000-000074A30000}"/>
    <cellStyle name="Style 24 2 2" xfId="5395" xr:uid="{00000000-0005-0000-0000-000075A30000}"/>
    <cellStyle name="Style 24 2 2 10" xfId="42379" xr:uid="{00000000-0005-0000-0000-000076A30000}"/>
    <cellStyle name="Style 24 2 2 2" xfId="10923" xr:uid="{00000000-0005-0000-0000-000077A30000}"/>
    <cellStyle name="Style 24 2 2 3" xfId="14830" xr:uid="{00000000-0005-0000-0000-000078A30000}"/>
    <cellStyle name="Style 24 2 2 4" xfId="18922" xr:uid="{00000000-0005-0000-0000-000079A30000}"/>
    <cellStyle name="Style 24 2 2 5" xfId="22852" xr:uid="{00000000-0005-0000-0000-00007AA30000}"/>
    <cellStyle name="Style 24 2 2 6" xfId="26878" xr:uid="{00000000-0005-0000-0000-00007BA30000}"/>
    <cellStyle name="Style 24 2 2 7" xfId="30867" xr:uid="{00000000-0005-0000-0000-00007CA30000}"/>
    <cellStyle name="Style 24 2 2 8" xfId="34698" xr:uid="{00000000-0005-0000-0000-00007DA30000}"/>
    <cellStyle name="Style 24 2 2 9" xfId="38589" xr:uid="{00000000-0005-0000-0000-00007EA30000}"/>
    <cellStyle name="Style 24 2 3" xfId="4767" xr:uid="{00000000-0005-0000-0000-00007FA30000}"/>
    <cellStyle name="Style 24 2 3 10" xfId="41751" xr:uid="{00000000-0005-0000-0000-000080A30000}"/>
    <cellStyle name="Style 24 2 3 2" xfId="10295" xr:uid="{00000000-0005-0000-0000-000081A30000}"/>
    <cellStyle name="Style 24 2 3 3" xfId="14202" xr:uid="{00000000-0005-0000-0000-000082A30000}"/>
    <cellStyle name="Style 24 2 3 4" xfId="18294" xr:uid="{00000000-0005-0000-0000-000083A30000}"/>
    <cellStyle name="Style 24 2 3 5" xfId="22224" xr:uid="{00000000-0005-0000-0000-000084A30000}"/>
    <cellStyle name="Style 24 2 3 6" xfId="26250" xr:uid="{00000000-0005-0000-0000-000085A30000}"/>
    <cellStyle name="Style 24 2 3 7" xfId="30239" xr:uid="{00000000-0005-0000-0000-000086A30000}"/>
    <cellStyle name="Style 24 2 3 8" xfId="34070" xr:uid="{00000000-0005-0000-0000-000087A30000}"/>
    <cellStyle name="Style 24 2 3 9" xfId="37961" xr:uid="{00000000-0005-0000-0000-000088A30000}"/>
    <cellStyle name="Style 24 2 4" xfId="6476" xr:uid="{00000000-0005-0000-0000-000089A30000}"/>
    <cellStyle name="Style 24 2 4 10" xfId="43454" xr:uid="{00000000-0005-0000-0000-00008AA30000}"/>
    <cellStyle name="Style 24 2 4 2" xfId="12005" xr:uid="{00000000-0005-0000-0000-00008BA30000}"/>
    <cellStyle name="Style 24 2 4 3" xfId="15909" xr:uid="{00000000-0005-0000-0000-00008CA30000}"/>
    <cellStyle name="Style 24 2 4 4" xfId="20003" xr:uid="{00000000-0005-0000-0000-00008DA30000}"/>
    <cellStyle name="Style 24 2 4 5" xfId="23930" xr:uid="{00000000-0005-0000-0000-00008EA30000}"/>
    <cellStyle name="Style 24 2 4 6" xfId="27957" xr:uid="{00000000-0005-0000-0000-00008FA30000}"/>
    <cellStyle name="Style 24 2 4 7" xfId="31942" xr:uid="{00000000-0005-0000-0000-000090A30000}"/>
    <cellStyle name="Style 24 2 4 8" xfId="35775" xr:uid="{00000000-0005-0000-0000-000091A30000}"/>
    <cellStyle name="Style 24 2 4 9" xfId="39664" xr:uid="{00000000-0005-0000-0000-000092A30000}"/>
    <cellStyle name="Style 24 2 5" xfId="8629" xr:uid="{00000000-0005-0000-0000-000093A30000}"/>
    <cellStyle name="Style 24 2 6" xfId="12545" xr:uid="{00000000-0005-0000-0000-000094A30000}"/>
    <cellStyle name="Style 24 2 7" xfId="16638" xr:uid="{00000000-0005-0000-0000-000095A30000}"/>
    <cellStyle name="Style 24 2 8" xfId="20581" xr:uid="{00000000-0005-0000-0000-000096A30000}"/>
    <cellStyle name="Style 24 2 9" xfId="24599" xr:uid="{00000000-0005-0000-0000-000097A30000}"/>
    <cellStyle name="Style 24 3" xfId="4317" xr:uid="{00000000-0005-0000-0000-000098A30000}"/>
    <cellStyle name="Style 24 3 10" xfId="41301" xr:uid="{00000000-0005-0000-0000-000099A30000}"/>
    <cellStyle name="Style 24 3 2" xfId="9845" xr:uid="{00000000-0005-0000-0000-00009AA30000}"/>
    <cellStyle name="Style 24 3 3" xfId="13752" xr:uid="{00000000-0005-0000-0000-00009BA30000}"/>
    <cellStyle name="Style 24 3 4" xfId="17844" xr:uid="{00000000-0005-0000-0000-00009CA30000}"/>
    <cellStyle name="Style 24 3 5" xfId="21774" xr:uid="{00000000-0005-0000-0000-00009DA30000}"/>
    <cellStyle name="Style 24 3 6" xfId="25800" xr:uid="{00000000-0005-0000-0000-00009EA30000}"/>
    <cellStyle name="Style 24 3 7" xfId="29789" xr:uid="{00000000-0005-0000-0000-00009FA30000}"/>
    <cellStyle name="Style 24 3 8" xfId="33620" xr:uid="{00000000-0005-0000-0000-0000A0A30000}"/>
    <cellStyle name="Style 24 3 9" xfId="37511" xr:uid="{00000000-0005-0000-0000-0000A1A30000}"/>
    <cellStyle name="Style 24 4" xfId="3588" xr:uid="{00000000-0005-0000-0000-0000A2A30000}"/>
    <cellStyle name="Style 24 4 10" xfId="40573" xr:uid="{00000000-0005-0000-0000-0000A3A30000}"/>
    <cellStyle name="Style 24 4 2" xfId="9116" xr:uid="{00000000-0005-0000-0000-0000A4A30000}"/>
    <cellStyle name="Style 24 4 3" xfId="13023" xr:uid="{00000000-0005-0000-0000-0000A5A30000}"/>
    <cellStyle name="Style 24 4 4" xfId="17116" xr:uid="{00000000-0005-0000-0000-0000A6A30000}"/>
    <cellStyle name="Style 24 4 5" xfId="21045" xr:uid="{00000000-0005-0000-0000-0000A7A30000}"/>
    <cellStyle name="Style 24 4 6" xfId="25071" xr:uid="{00000000-0005-0000-0000-0000A8A30000}"/>
    <cellStyle name="Style 24 4 7" xfId="29061" xr:uid="{00000000-0005-0000-0000-0000A9A30000}"/>
    <cellStyle name="Style 24 4 8" xfId="32892" xr:uid="{00000000-0005-0000-0000-0000AAA30000}"/>
    <cellStyle name="Style 24 4 9" xfId="36783" xr:uid="{00000000-0005-0000-0000-0000ABA30000}"/>
    <cellStyle name="Style 24 5" xfId="6025" xr:uid="{00000000-0005-0000-0000-0000ACA30000}"/>
    <cellStyle name="Style 24 5 10" xfId="43004" xr:uid="{00000000-0005-0000-0000-0000ADA30000}"/>
    <cellStyle name="Style 24 5 2" xfId="11554" xr:uid="{00000000-0005-0000-0000-0000AEA30000}"/>
    <cellStyle name="Style 24 5 3" xfId="15458" xr:uid="{00000000-0005-0000-0000-0000AFA30000}"/>
    <cellStyle name="Style 24 5 4" xfId="19553" xr:uid="{00000000-0005-0000-0000-0000B0A30000}"/>
    <cellStyle name="Style 24 5 5" xfId="23479" xr:uid="{00000000-0005-0000-0000-0000B1A30000}"/>
    <cellStyle name="Style 24 5 6" xfId="27506" xr:uid="{00000000-0005-0000-0000-0000B2A30000}"/>
    <cellStyle name="Style 24 5 7" xfId="31492" xr:uid="{00000000-0005-0000-0000-0000B3A30000}"/>
    <cellStyle name="Style 24 5 8" xfId="35325" xr:uid="{00000000-0005-0000-0000-0000B4A30000}"/>
    <cellStyle name="Style 24 5 9" xfId="39214" xr:uid="{00000000-0005-0000-0000-0000B5A30000}"/>
    <cellStyle name="Style 24 6" xfId="12091" xr:uid="{00000000-0005-0000-0000-0000B6A30000}"/>
    <cellStyle name="Style 24 7" xfId="16185" xr:uid="{00000000-0005-0000-0000-0000B7A30000}"/>
    <cellStyle name="Style 24 8" xfId="20126" xr:uid="{00000000-0005-0000-0000-0000B8A30000}"/>
    <cellStyle name="Style 24 9" xfId="24145" xr:uid="{00000000-0005-0000-0000-0000B9A30000}"/>
    <cellStyle name="Style 25" xfId="2640" xr:uid="{00000000-0005-0000-0000-0000BAA30000}"/>
    <cellStyle name="Style 25 10" xfId="28152" xr:uid="{00000000-0005-0000-0000-0000BBA30000}"/>
    <cellStyle name="Style 25 11" xfId="31977" xr:uid="{00000000-0005-0000-0000-0000BCA30000}"/>
    <cellStyle name="Style 25 12" xfId="39674" xr:uid="{00000000-0005-0000-0000-0000BDA30000}"/>
    <cellStyle name="Style 25 2" xfId="3095" xr:uid="{00000000-0005-0000-0000-0000BEA30000}"/>
    <cellStyle name="Style 25 2 10" xfId="28604" xr:uid="{00000000-0005-0000-0000-0000BFA30000}"/>
    <cellStyle name="Style 25 2 11" xfId="32427" xr:uid="{00000000-0005-0000-0000-0000C0A30000}"/>
    <cellStyle name="Style 25 2 12" xfId="36334" xr:uid="{00000000-0005-0000-0000-0000C1A30000}"/>
    <cellStyle name="Style 25 2 13" xfId="40124" xr:uid="{00000000-0005-0000-0000-0000C2A30000}"/>
    <cellStyle name="Style 25 2 2" xfId="5396" xr:uid="{00000000-0005-0000-0000-0000C3A30000}"/>
    <cellStyle name="Style 25 2 2 10" xfId="42380" xr:uid="{00000000-0005-0000-0000-0000C4A30000}"/>
    <cellStyle name="Style 25 2 2 2" xfId="10924" xr:uid="{00000000-0005-0000-0000-0000C5A30000}"/>
    <cellStyle name="Style 25 2 2 3" xfId="14831" xr:uid="{00000000-0005-0000-0000-0000C6A30000}"/>
    <cellStyle name="Style 25 2 2 4" xfId="18923" xr:uid="{00000000-0005-0000-0000-0000C7A30000}"/>
    <cellStyle name="Style 25 2 2 5" xfId="22853" xr:uid="{00000000-0005-0000-0000-0000C8A30000}"/>
    <cellStyle name="Style 25 2 2 6" xfId="26879" xr:uid="{00000000-0005-0000-0000-0000C9A30000}"/>
    <cellStyle name="Style 25 2 2 7" xfId="30868" xr:uid="{00000000-0005-0000-0000-0000CAA30000}"/>
    <cellStyle name="Style 25 2 2 8" xfId="34699" xr:uid="{00000000-0005-0000-0000-0000CBA30000}"/>
    <cellStyle name="Style 25 2 2 9" xfId="38590" xr:uid="{00000000-0005-0000-0000-0000CCA30000}"/>
    <cellStyle name="Style 25 2 3" xfId="4768" xr:uid="{00000000-0005-0000-0000-0000CDA30000}"/>
    <cellStyle name="Style 25 2 3 10" xfId="41752" xr:uid="{00000000-0005-0000-0000-0000CEA30000}"/>
    <cellStyle name="Style 25 2 3 2" xfId="10296" xr:uid="{00000000-0005-0000-0000-0000CFA30000}"/>
    <cellStyle name="Style 25 2 3 3" xfId="14203" xr:uid="{00000000-0005-0000-0000-0000D0A30000}"/>
    <cellStyle name="Style 25 2 3 4" xfId="18295" xr:uid="{00000000-0005-0000-0000-0000D1A30000}"/>
    <cellStyle name="Style 25 2 3 5" xfId="22225" xr:uid="{00000000-0005-0000-0000-0000D2A30000}"/>
    <cellStyle name="Style 25 2 3 6" xfId="26251" xr:uid="{00000000-0005-0000-0000-0000D3A30000}"/>
    <cellStyle name="Style 25 2 3 7" xfId="30240" xr:uid="{00000000-0005-0000-0000-0000D4A30000}"/>
    <cellStyle name="Style 25 2 3 8" xfId="34071" xr:uid="{00000000-0005-0000-0000-0000D5A30000}"/>
    <cellStyle name="Style 25 2 3 9" xfId="37962" xr:uid="{00000000-0005-0000-0000-0000D6A30000}"/>
    <cellStyle name="Style 25 2 4" xfId="6477" xr:uid="{00000000-0005-0000-0000-0000D7A30000}"/>
    <cellStyle name="Style 25 2 4 10" xfId="43455" xr:uid="{00000000-0005-0000-0000-0000D8A30000}"/>
    <cellStyle name="Style 25 2 4 2" xfId="12006" xr:uid="{00000000-0005-0000-0000-0000D9A30000}"/>
    <cellStyle name="Style 25 2 4 3" xfId="15910" xr:uid="{00000000-0005-0000-0000-0000DAA30000}"/>
    <cellStyle name="Style 25 2 4 4" xfId="20004" xr:uid="{00000000-0005-0000-0000-0000DBA30000}"/>
    <cellStyle name="Style 25 2 4 5" xfId="23931" xr:uid="{00000000-0005-0000-0000-0000DCA30000}"/>
    <cellStyle name="Style 25 2 4 6" xfId="27958" xr:uid="{00000000-0005-0000-0000-0000DDA30000}"/>
    <cellStyle name="Style 25 2 4 7" xfId="31943" xr:uid="{00000000-0005-0000-0000-0000DEA30000}"/>
    <cellStyle name="Style 25 2 4 8" xfId="35776" xr:uid="{00000000-0005-0000-0000-0000DFA30000}"/>
    <cellStyle name="Style 25 2 4 9" xfId="39665" xr:uid="{00000000-0005-0000-0000-0000E0A30000}"/>
    <cellStyle name="Style 25 2 5" xfId="8630" xr:uid="{00000000-0005-0000-0000-0000E1A30000}"/>
    <cellStyle name="Style 25 2 6" xfId="12546" xr:uid="{00000000-0005-0000-0000-0000E2A30000}"/>
    <cellStyle name="Style 25 2 7" xfId="16639" xr:uid="{00000000-0005-0000-0000-0000E3A30000}"/>
    <cellStyle name="Style 25 2 8" xfId="20582" xr:uid="{00000000-0005-0000-0000-0000E4A30000}"/>
    <cellStyle name="Style 25 2 9" xfId="24600" xr:uid="{00000000-0005-0000-0000-0000E5A30000}"/>
    <cellStyle name="Style 25 3" xfId="4318" xr:uid="{00000000-0005-0000-0000-0000E6A30000}"/>
    <cellStyle name="Style 25 3 10" xfId="41302" xr:uid="{00000000-0005-0000-0000-0000E7A30000}"/>
    <cellStyle name="Style 25 3 2" xfId="9846" xr:uid="{00000000-0005-0000-0000-0000E8A30000}"/>
    <cellStyle name="Style 25 3 3" xfId="13753" xr:uid="{00000000-0005-0000-0000-0000E9A30000}"/>
    <cellStyle name="Style 25 3 4" xfId="17845" xr:uid="{00000000-0005-0000-0000-0000EAA30000}"/>
    <cellStyle name="Style 25 3 5" xfId="21775" xr:uid="{00000000-0005-0000-0000-0000EBA30000}"/>
    <cellStyle name="Style 25 3 6" xfId="25801" xr:uid="{00000000-0005-0000-0000-0000ECA30000}"/>
    <cellStyle name="Style 25 3 7" xfId="29790" xr:uid="{00000000-0005-0000-0000-0000EDA30000}"/>
    <cellStyle name="Style 25 3 8" xfId="33621" xr:uid="{00000000-0005-0000-0000-0000EEA30000}"/>
    <cellStyle name="Style 25 3 9" xfId="37512" xr:uid="{00000000-0005-0000-0000-0000EFA30000}"/>
    <cellStyle name="Style 25 4" xfId="3589" xr:uid="{00000000-0005-0000-0000-0000F0A30000}"/>
    <cellStyle name="Style 25 4 10" xfId="40574" xr:uid="{00000000-0005-0000-0000-0000F1A30000}"/>
    <cellStyle name="Style 25 4 2" xfId="9117" xr:uid="{00000000-0005-0000-0000-0000F2A30000}"/>
    <cellStyle name="Style 25 4 3" xfId="13024" xr:uid="{00000000-0005-0000-0000-0000F3A30000}"/>
    <cellStyle name="Style 25 4 4" xfId="17117" xr:uid="{00000000-0005-0000-0000-0000F4A30000}"/>
    <cellStyle name="Style 25 4 5" xfId="21046" xr:uid="{00000000-0005-0000-0000-0000F5A30000}"/>
    <cellStyle name="Style 25 4 6" xfId="25072" xr:uid="{00000000-0005-0000-0000-0000F6A30000}"/>
    <cellStyle name="Style 25 4 7" xfId="29062" xr:uid="{00000000-0005-0000-0000-0000F7A30000}"/>
    <cellStyle name="Style 25 4 8" xfId="32893" xr:uid="{00000000-0005-0000-0000-0000F8A30000}"/>
    <cellStyle name="Style 25 4 9" xfId="36784" xr:uid="{00000000-0005-0000-0000-0000F9A30000}"/>
    <cellStyle name="Style 25 5" xfId="6026" xr:uid="{00000000-0005-0000-0000-0000FAA30000}"/>
    <cellStyle name="Style 25 5 10" xfId="43005" xr:uid="{00000000-0005-0000-0000-0000FBA30000}"/>
    <cellStyle name="Style 25 5 2" xfId="11555" xr:uid="{00000000-0005-0000-0000-0000FCA30000}"/>
    <cellStyle name="Style 25 5 3" xfId="15459" xr:uid="{00000000-0005-0000-0000-0000FDA30000}"/>
    <cellStyle name="Style 25 5 4" xfId="19554" xr:uid="{00000000-0005-0000-0000-0000FEA30000}"/>
    <cellStyle name="Style 25 5 5" xfId="23480" xr:uid="{00000000-0005-0000-0000-0000FFA30000}"/>
    <cellStyle name="Style 25 5 6" xfId="27507" xr:uid="{00000000-0005-0000-0000-000000A40000}"/>
    <cellStyle name="Style 25 5 7" xfId="31493" xr:uid="{00000000-0005-0000-0000-000001A40000}"/>
    <cellStyle name="Style 25 5 8" xfId="35326" xr:uid="{00000000-0005-0000-0000-000002A40000}"/>
    <cellStyle name="Style 25 5 9" xfId="39215" xr:uid="{00000000-0005-0000-0000-000003A40000}"/>
    <cellStyle name="Style 25 6" xfId="12092" xr:uid="{00000000-0005-0000-0000-000004A40000}"/>
    <cellStyle name="Style 25 7" xfId="16186" xr:uid="{00000000-0005-0000-0000-000005A40000}"/>
    <cellStyle name="Style 25 8" xfId="20127" xr:uid="{00000000-0005-0000-0000-000006A40000}"/>
    <cellStyle name="Style 25 9" xfId="24146" xr:uid="{00000000-0005-0000-0000-000007A40000}"/>
    <cellStyle name="Style 26" xfId="2641" xr:uid="{00000000-0005-0000-0000-000008A40000}"/>
    <cellStyle name="Title" xfId="2642" xr:uid="{00000000-0005-0000-0000-000009A40000}"/>
    <cellStyle name="Title 2" xfId="828" xr:uid="{00000000-0005-0000-0000-00000AA40000}"/>
    <cellStyle name="Title 3" xfId="829" xr:uid="{00000000-0005-0000-0000-00000BA40000}"/>
    <cellStyle name="Total" xfId="2643" xr:uid="{00000000-0005-0000-0000-00000CA40000}"/>
    <cellStyle name="Total 10" xfId="20130" xr:uid="{00000000-0005-0000-0000-00000DA40000}"/>
    <cellStyle name="Total 11" xfId="24149" xr:uid="{00000000-0005-0000-0000-00000EA40000}"/>
    <cellStyle name="Total 12" xfId="31978" xr:uid="{00000000-0005-0000-0000-00000FA40000}"/>
    <cellStyle name="Total 2" xfId="830" xr:uid="{00000000-0005-0000-0000-000010A40000}"/>
    <cellStyle name="Total 2 10" xfId="5990" xr:uid="{00000000-0005-0000-0000-000011A40000}"/>
    <cellStyle name="Total 2 10 10" xfId="42972" xr:uid="{00000000-0005-0000-0000-000012A40000}"/>
    <cellStyle name="Total 2 10 2" xfId="11518" xr:uid="{00000000-0005-0000-0000-000013A40000}"/>
    <cellStyle name="Total 2 10 3" xfId="15423" xr:uid="{00000000-0005-0000-0000-000014A40000}"/>
    <cellStyle name="Total 2 10 4" xfId="19517" xr:uid="{00000000-0005-0000-0000-000015A40000}"/>
    <cellStyle name="Total 2 10 5" xfId="23445" xr:uid="{00000000-0005-0000-0000-000016A40000}"/>
    <cellStyle name="Total 2 10 6" xfId="27471" xr:uid="{00000000-0005-0000-0000-000017A40000}"/>
    <cellStyle name="Total 2 10 7" xfId="31460" xr:uid="{00000000-0005-0000-0000-000018A40000}"/>
    <cellStyle name="Total 2 10 8" xfId="35291" xr:uid="{00000000-0005-0000-0000-000019A40000}"/>
    <cellStyle name="Total 2 10 9" xfId="39182" xr:uid="{00000000-0005-0000-0000-00001AA40000}"/>
    <cellStyle name="Total 2 11" xfId="7454" xr:uid="{00000000-0005-0000-0000-00001BA40000}"/>
    <cellStyle name="Total 2 12" xfId="7650" xr:uid="{00000000-0005-0000-0000-00001CA40000}"/>
    <cellStyle name="Total 2 13" xfId="6888" xr:uid="{00000000-0005-0000-0000-00001DA40000}"/>
    <cellStyle name="Total 2 14" xfId="17082" xr:uid="{00000000-0005-0000-0000-00001EA40000}"/>
    <cellStyle name="Total 2 2" xfId="831" xr:uid="{00000000-0005-0000-0000-00001FA40000}"/>
    <cellStyle name="Total 2 2 10" xfId="6889" xr:uid="{00000000-0005-0000-0000-000020A40000}"/>
    <cellStyle name="Total 2 2 11" xfId="2646" xr:uid="{00000000-0005-0000-0000-000021A40000}"/>
    <cellStyle name="Total 2 2 2" xfId="832" xr:uid="{00000000-0005-0000-0000-000022A40000}"/>
    <cellStyle name="Total 2 2 2 10" xfId="17100" xr:uid="{00000000-0005-0000-0000-000023A40000}"/>
    <cellStyle name="Total 2 2 2 2" xfId="3064" xr:uid="{00000000-0005-0000-0000-000024A40000}"/>
    <cellStyle name="Total 2 2 2 2 10" xfId="28573" xr:uid="{00000000-0005-0000-0000-000025A40000}"/>
    <cellStyle name="Total 2 2 2 2 11" xfId="32396" xr:uid="{00000000-0005-0000-0000-000026A40000}"/>
    <cellStyle name="Total 2 2 2 2 12" xfId="36303" xr:uid="{00000000-0005-0000-0000-000027A40000}"/>
    <cellStyle name="Total 2 2 2 2 13" xfId="40093" xr:uid="{00000000-0005-0000-0000-000028A40000}"/>
    <cellStyle name="Total 2 2 2 2 2" xfId="5365" xr:uid="{00000000-0005-0000-0000-000029A40000}"/>
    <cellStyle name="Total 2 2 2 2 2 10" xfId="42349" xr:uid="{00000000-0005-0000-0000-00002AA40000}"/>
    <cellStyle name="Total 2 2 2 2 2 2" xfId="10893" xr:uid="{00000000-0005-0000-0000-00002BA40000}"/>
    <cellStyle name="Total 2 2 2 2 2 3" xfId="14800" xr:uid="{00000000-0005-0000-0000-00002CA40000}"/>
    <cellStyle name="Total 2 2 2 2 2 4" xfId="18892" xr:uid="{00000000-0005-0000-0000-00002DA40000}"/>
    <cellStyle name="Total 2 2 2 2 2 5" xfId="22822" xr:uid="{00000000-0005-0000-0000-00002EA40000}"/>
    <cellStyle name="Total 2 2 2 2 2 6" xfId="26848" xr:uid="{00000000-0005-0000-0000-00002FA40000}"/>
    <cellStyle name="Total 2 2 2 2 2 7" xfId="30837" xr:uid="{00000000-0005-0000-0000-000030A40000}"/>
    <cellStyle name="Total 2 2 2 2 2 8" xfId="34668" xr:uid="{00000000-0005-0000-0000-000031A40000}"/>
    <cellStyle name="Total 2 2 2 2 2 9" xfId="38559" xr:uid="{00000000-0005-0000-0000-000032A40000}"/>
    <cellStyle name="Total 2 2 2 2 3" xfId="4737" xr:uid="{00000000-0005-0000-0000-000033A40000}"/>
    <cellStyle name="Total 2 2 2 2 3 10" xfId="41721" xr:uid="{00000000-0005-0000-0000-000034A40000}"/>
    <cellStyle name="Total 2 2 2 2 3 2" xfId="10265" xr:uid="{00000000-0005-0000-0000-000035A40000}"/>
    <cellStyle name="Total 2 2 2 2 3 3" xfId="14172" xr:uid="{00000000-0005-0000-0000-000036A40000}"/>
    <cellStyle name="Total 2 2 2 2 3 4" xfId="18264" xr:uid="{00000000-0005-0000-0000-000037A40000}"/>
    <cellStyle name="Total 2 2 2 2 3 5" xfId="22194" xr:uid="{00000000-0005-0000-0000-000038A40000}"/>
    <cellStyle name="Total 2 2 2 2 3 6" xfId="26220" xr:uid="{00000000-0005-0000-0000-000039A40000}"/>
    <cellStyle name="Total 2 2 2 2 3 7" xfId="30209" xr:uid="{00000000-0005-0000-0000-00003AA40000}"/>
    <cellStyle name="Total 2 2 2 2 3 8" xfId="34040" xr:uid="{00000000-0005-0000-0000-00003BA40000}"/>
    <cellStyle name="Total 2 2 2 2 3 9" xfId="37931" xr:uid="{00000000-0005-0000-0000-00003CA40000}"/>
    <cellStyle name="Total 2 2 2 2 4" xfId="6446" xr:uid="{00000000-0005-0000-0000-00003DA40000}"/>
    <cellStyle name="Total 2 2 2 2 4 10" xfId="43424" xr:uid="{00000000-0005-0000-0000-00003EA40000}"/>
    <cellStyle name="Total 2 2 2 2 4 2" xfId="11975" xr:uid="{00000000-0005-0000-0000-00003FA40000}"/>
    <cellStyle name="Total 2 2 2 2 4 3" xfId="15879" xr:uid="{00000000-0005-0000-0000-000040A40000}"/>
    <cellStyle name="Total 2 2 2 2 4 4" xfId="19973" xr:uid="{00000000-0005-0000-0000-000041A40000}"/>
    <cellStyle name="Total 2 2 2 2 4 5" xfId="23900" xr:uid="{00000000-0005-0000-0000-000042A40000}"/>
    <cellStyle name="Total 2 2 2 2 4 6" xfId="27927" xr:uid="{00000000-0005-0000-0000-000043A40000}"/>
    <cellStyle name="Total 2 2 2 2 4 7" xfId="31912" xr:uid="{00000000-0005-0000-0000-000044A40000}"/>
    <cellStyle name="Total 2 2 2 2 4 8" xfId="35745" xr:uid="{00000000-0005-0000-0000-000045A40000}"/>
    <cellStyle name="Total 2 2 2 2 4 9" xfId="39634" xr:uid="{00000000-0005-0000-0000-000046A40000}"/>
    <cellStyle name="Total 2 2 2 2 5" xfId="8599" xr:uid="{00000000-0005-0000-0000-000047A40000}"/>
    <cellStyle name="Total 2 2 2 2 6" xfId="12515" xr:uid="{00000000-0005-0000-0000-000048A40000}"/>
    <cellStyle name="Total 2 2 2 2 7" xfId="16608" xr:uid="{00000000-0005-0000-0000-000049A40000}"/>
    <cellStyle name="Total 2 2 2 2 8" xfId="20551" xr:uid="{00000000-0005-0000-0000-00004AA40000}"/>
    <cellStyle name="Total 2 2 2 2 9" xfId="24569" xr:uid="{00000000-0005-0000-0000-00004BA40000}"/>
    <cellStyle name="Total 2 2 2 3" xfId="4009" xr:uid="{00000000-0005-0000-0000-00004CA40000}"/>
    <cellStyle name="Total 2 2 2 3 10" xfId="40993" xr:uid="{00000000-0005-0000-0000-00004DA40000}"/>
    <cellStyle name="Total 2 2 2 3 2" xfId="9537" xr:uid="{00000000-0005-0000-0000-00004EA40000}"/>
    <cellStyle name="Total 2 2 2 3 3" xfId="13444" xr:uid="{00000000-0005-0000-0000-00004FA40000}"/>
    <cellStyle name="Total 2 2 2 3 4" xfId="17536" xr:uid="{00000000-0005-0000-0000-000050A40000}"/>
    <cellStyle name="Total 2 2 2 3 5" xfId="21466" xr:uid="{00000000-0005-0000-0000-000051A40000}"/>
    <cellStyle name="Total 2 2 2 3 6" xfId="25492" xr:uid="{00000000-0005-0000-0000-000052A40000}"/>
    <cellStyle name="Total 2 2 2 3 7" xfId="29481" xr:uid="{00000000-0005-0000-0000-000053A40000}"/>
    <cellStyle name="Total 2 2 2 3 8" xfId="33312" xr:uid="{00000000-0005-0000-0000-000054A40000}"/>
    <cellStyle name="Total 2 2 2 3 9" xfId="37203" xr:uid="{00000000-0005-0000-0000-000055A40000}"/>
    <cellStyle name="Total 2 2 2 4" xfId="4045" xr:uid="{00000000-0005-0000-0000-000056A40000}"/>
    <cellStyle name="Total 2 2 2 4 10" xfId="41029" xr:uid="{00000000-0005-0000-0000-000057A40000}"/>
    <cellStyle name="Total 2 2 2 4 2" xfId="9573" xr:uid="{00000000-0005-0000-0000-000058A40000}"/>
    <cellStyle name="Total 2 2 2 4 3" xfId="13480" xr:uid="{00000000-0005-0000-0000-000059A40000}"/>
    <cellStyle name="Total 2 2 2 4 4" xfId="17572" xr:uid="{00000000-0005-0000-0000-00005AA40000}"/>
    <cellStyle name="Total 2 2 2 4 5" xfId="21502" xr:uid="{00000000-0005-0000-0000-00005BA40000}"/>
    <cellStyle name="Total 2 2 2 4 6" xfId="25528" xr:uid="{00000000-0005-0000-0000-00005CA40000}"/>
    <cellStyle name="Total 2 2 2 4 7" xfId="29517" xr:uid="{00000000-0005-0000-0000-00005DA40000}"/>
    <cellStyle name="Total 2 2 2 4 8" xfId="33348" xr:uid="{00000000-0005-0000-0000-00005EA40000}"/>
    <cellStyle name="Total 2 2 2 4 9" xfId="37239" xr:uid="{00000000-0005-0000-0000-00005FA40000}"/>
    <cellStyle name="Total 2 2 2 5" xfId="3514" xr:uid="{00000000-0005-0000-0000-000060A40000}"/>
    <cellStyle name="Total 2 2 2 5 10" xfId="40543" xr:uid="{00000000-0005-0000-0000-000061A40000}"/>
    <cellStyle name="Total 2 2 2 5 2" xfId="9049" xr:uid="{00000000-0005-0000-0000-000062A40000}"/>
    <cellStyle name="Total 2 2 2 5 3" xfId="12965" xr:uid="{00000000-0005-0000-0000-000063A40000}"/>
    <cellStyle name="Total 2 2 2 5 4" xfId="17058" xr:uid="{00000000-0005-0000-0000-000064A40000}"/>
    <cellStyle name="Total 2 2 2 5 5" xfId="21001" xr:uid="{00000000-0005-0000-0000-000065A40000}"/>
    <cellStyle name="Total 2 2 2 5 6" xfId="25019" xr:uid="{00000000-0005-0000-0000-000066A40000}"/>
    <cellStyle name="Total 2 2 2 5 7" xfId="29023" xr:uid="{00000000-0005-0000-0000-000067A40000}"/>
    <cellStyle name="Total 2 2 2 5 8" xfId="32846" xr:uid="{00000000-0005-0000-0000-000068A40000}"/>
    <cellStyle name="Total 2 2 2 5 9" xfId="36753" xr:uid="{00000000-0005-0000-0000-000069A40000}"/>
    <cellStyle name="Total 2 2 2 6" xfId="5992" xr:uid="{00000000-0005-0000-0000-00006AA40000}"/>
    <cellStyle name="Total 2 2 2 6 10" xfId="42974" xr:uid="{00000000-0005-0000-0000-00006BA40000}"/>
    <cellStyle name="Total 2 2 2 6 2" xfId="11520" xr:uid="{00000000-0005-0000-0000-00006CA40000}"/>
    <cellStyle name="Total 2 2 2 6 3" xfId="15425" xr:uid="{00000000-0005-0000-0000-00006DA40000}"/>
    <cellStyle name="Total 2 2 2 6 4" xfId="19519" xr:uid="{00000000-0005-0000-0000-00006EA40000}"/>
    <cellStyle name="Total 2 2 2 6 5" xfId="23447" xr:uid="{00000000-0005-0000-0000-00006FA40000}"/>
    <cellStyle name="Total 2 2 2 6 6" xfId="27473" xr:uid="{00000000-0005-0000-0000-000070A40000}"/>
    <cellStyle name="Total 2 2 2 6 7" xfId="31462" xr:uid="{00000000-0005-0000-0000-000071A40000}"/>
    <cellStyle name="Total 2 2 2 6 8" xfId="35293" xr:uid="{00000000-0005-0000-0000-000072A40000}"/>
    <cellStyle name="Total 2 2 2 6 9" xfId="39184" xr:uid="{00000000-0005-0000-0000-000073A40000}"/>
    <cellStyle name="Total 2 2 2 7" xfId="7452" xr:uid="{00000000-0005-0000-0000-000074A40000}"/>
    <cellStyle name="Total 2 2 2 8" xfId="7648" xr:uid="{00000000-0005-0000-0000-000075A40000}"/>
    <cellStyle name="Total 2 2 2 9" xfId="6890" xr:uid="{00000000-0005-0000-0000-000076A40000}"/>
    <cellStyle name="Total 2 2 3" xfId="3063" xr:uid="{00000000-0005-0000-0000-000077A40000}"/>
    <cellStyle name="Total 2 2 3 10" xfId="28572" xr:uid="{00000000-0005-0000-0000-000078A40000}"/>
    <cellStyle name="Total 2 2 3 11" xfId="32395" xr:uid="{00000000-0005-0000-0000-000079A40000}"/>
    <cellStyle name="Total 2 2 3 12" xfId="36302" xr:uid="{00000000-0005-0000-0000-00007AA40000}"/>
    <cellStyle name="Total 2 2 3 13" xfId="40092" xr:uid="{00000000-0005-0000-0000-00007BA40000}"/>
    <cellStyle name="Total 2 2 3 2" xfId="5364" xr:uid="{00000000-0005-0000-0000-00007CA40000}"/>
    <cellStyle name="Total 2 2 3 2 10" xfId="42348" xr:uid="{00000000-0005-0000-0000-00007DA40000}"/>
    <cellStyle name="Total 2 2 3 2 2" xfId="10892" xr:uid="{00000000-0005-0000-0000-00007EA40000}"/>
    <cellStyle name="Total 2 2 3 2 3" xfId="14799" xr:uid="{00000000-0005-0000-0000-00007FA40000}"/>
    <cellStyle name="Total 2 2 3 2 4" xfId="18891" xr:uid="{00000000-0005-0000-0000-000080A40000}"/>
    <cellStyle name="Total 2 2 3 2 5" xfId="22821" xr:uid="{00000000-0005-0000-0000-000081A40000}"/>
    <cellStyle name="Total 2 2 3 2 6" xfId="26847" xr:uid="{00000000-0005-0000-0000-000082A40000}"/>
    <cellStyle name="Total 2 2 3 2 7" xfId="30836" xr:uid="{00000000-0005-0000-0000-000083A40000}"/>
    <cellStyle name="Total 2 2 3 2 8" xfId="34667" xr:uid="{00000000-0005-0000-0000-000084A40000}"/>
    <cellStyle name="Total 2 2 3 2 9" xfId="38558" xr:uid="{00000000-0005-0000-0000-000085A40000}"/>
    <cellStyle name="Total 2 2 3 3" xfId="4736" xr:uid="{00000000-0005-0000-0000-000086A40000}"/>
    <cellStyle name="Total 2 2 3 3 10" xfId="41720" xr:uid="{00000000-0005-0000-0000-000087A40000}"/>
    <cellStyle name="Total 2 2 3 3 2" xfId="10264" xr:uid="{00000000-0005-0000-0000-000088A40000}"/>
    <cellStyle name="Total 2 2 3 3 3" xfId="14171" xr:uid="{00000000-0005-0000-0000-000089A40000}"/>
    <cellStyle name="Total 2 2 3 3 4" xfId="18263" xr:uid="{00000000-0005-0000-0000-00008AA40000}"/>
    <cellStyle name="Total 2 2 3 3 5" xfId="22193" xr:uid="{00000000-0005-0000-0000-00008BA40000}"/>
    <cellStyle name="Total 2 2 3 3 6" xfId="26219" xr:uid="{00000000-0005-0000-0000-00008CA40000}"/>
    <cellStyle name="Total 2 2 3 3 7" xfId="30208" xr:uid="{00000000-0005-0000-0000-00008DA40000}"/>
    <cellStyle name="Total 2 2 3 3 8" xfId="34039" xr:uid="{00000000-0005-0000-0000-00008EA40000}"/>
    <cellStyle name="Total 2 2 3 3 9" xfId="37930" xr:uid="{00000000-0005-0000-0000-00008FA40000}"/>
    <cellStyle name="Total 2 2 3 4" xfId="6445" xr:uid="{00000000-0005-0000-0000-000090A40000}"/>
    <cellStyle name="Total 2 2 3 4 10" xfId="43423" xr:uid="{00000000-0005-0000-0000-000091A40000}"/>
    <cellStyle name="Total 2 2 3 4 2" xfId="11974" xr:uid="{00000000-0005-0000-0000-000092A40000}"/>
    <cellStyle name="Total 2 2 3 4 3" xfId="15878" xr:uid="{00000000-0005-0000-0000-000093A40000}"/>
    <cellStyle name="Total 2 2 3 4 4" xfId="19972" xr:uid="{00000000-0005-0000-0000-000094A40000}"/>
    <cellStyle name="Total 2 2 3 4 5" xfId="23899" xr:uid="{00000000-0005-0000-0000-000095A40000}"/>
    <cellStyle name="Total 2 2 3 4 6" xfId="27926" xr:uid="{00000000-0005-0000-0000-000096A40000}"/>
    <cellStyle name="Total 2 2 3 4 7" xfId="31911" xr:uid="{00000000-0005-0000-0000-000097A40000}"/>
    <cellStyle name="Total 2 2 3 4 8" xfId="35744" xr:uid="{00000000-0005-0000-0000-000098A40000}"/>
    <cellStyle name="Total 2 2 3 4 9" xfId="39633" xr:uid="{00000000-0005-0000-0000-000099A40000}"/>
    <cellStyle name="Total 2 2 3 5" xfId="8598" xr:uid="{00000000-0005-0000-0000-00009AA40000}"/>
    <cellStyle name="Total 2 2 3 6" xfId="12514" xr:uid="{00000000-0005-0000-0000-00009BA40000}"/>
    <cellStyle name="Total 2 2 3 7" xfId="16607" xr:uid="{00000000-0005-0000-0000-00009CA40000}"/>
    <cellStyle name="Total 2 2 3 8" xfId="20550" xr:uid="{00000000-0005-0000-0000-00009DA40000}"/>
    <cellStyle name="Total 2 2 3 9" xfId="24568" xr:uid="{00000000-0005-0000-0000-00009EA40000}"/>
    <cellStyle name="Total 2 2 4" xfId="4008" xr:uid="{00000000-0005-0000-0000-00009FA40000}"/>
    <cellStyle name="Total 2 2 4 10" xfId="40992" xr:uid="{00000000-0005-0000-0000-0000A0A40000}"/>
    <cellStyle name="Total 2 2 4 2" xfId="9536" xr:uid="{00000000-0005-0000-0000-0000A1A40000}"/>
    <cellStyle name="Total 2 2 4 3" xfId="13443" xr:uid="{00000000-0005-0000-0000-0000A2A40000}"/>
    <cellStyle name="Total 2 2 4 4" xfId="17535" xr:uid="{00000000-0005-0000-0000-0000A3A40000}"/>
    <cellStyle name="Total 2 2 4 5" xfId="21465" xr:uid="{00000000-0005-0000-0000-0000A4A40000}"/>
    <cellStyle name="Total 2 2 4 6" xfId="25491" xr:uid="{00000000-0005-0000-0000-0000A5A40000}"/>
    <cellStyle name="Total 2 2 4 7" xfId="29480" xr:uid="{00000000-0005-0000-0000-0000A6A40000}"/>
    <cellStyle name="Total 2 2 4 8" xfId="33311" xr:uid="{00000000-0005-0000-0000-0000A7A40000}"/>
    <cellStyle name="Total 2 2 4 9" xfId="37202" xr:uid="{00000000-0005-0000-0000-0000A8A40000}"/>
    <cellStyle name="Total 2 2 5" xfId="4046" xr:uid="{00000000-0005-0000-0000-0000A9A40000}"/>
    <cellStyle name="Total 2 2 5 10" xfId="41030" xr:uid="{00000000-0005-0000-0000-0000AAA40000}"/>
    <cellStyle name="Total 2 2 5 2" xfId="9574" xr:uid="{00000000-0005-0000-0000-0000ABA40000}"/>
    <cellStyle name="Total 2 2 5 3" xfId="13481" xr:uid="{00000000-0005-0000-0000-0000ACA40000}"/>
    <cellStyle name="Total 2 2 5 4" xfId="17573" xr:uid="{00000000-0005-0000-0000-0000ADA40000}"/>
    <cellStyle name="Total 2 2 5 5" xfId="21503" xr:uid="{00000000-0005-0000-0000-0000AEA40000}"/>
    <cellStyle name="Total 2 2 5 6" xfId="25529" xr:uid="{00000000-0005-0000-0000-0000AFA40000}"/>
    <cellStyle name="Total 2 2 5 7" xfId="29518" xr:uid="{00000000-0005-0000-0000-0000B0A40000}"/>
    <cellStyle name="Total 2 2 5 8" xfId="33349" xr:uid="{00000000-0005-0000-0000-0000B1A40000}"/>
    <cellStyle name="Total 2 2 5 9" xfId="37240" xr:uid="{00000000-0005-0000-0000-0000B2A40000}"/>
    <cellStyle name="Total 2 2 6" xfId="3513" xr:uid="{00000000-0005-0000-0000-0000B3A40000}"/>
    <cellStyle name="Total 2 2 6 10" xfId="40542" xr:uid="{00000000-0005-0000-0000-0000B4A40000}"/>
    <cellStyle name="Total 2 2 6 2" xfId="9048" xr:uid="{00000000-0005-0000-0000-0000B5A40000}"/>
    <cellStyle name="Total 2 2 6 3" xfId="12964" xr:uid="{00000000-0005-0000-0000-0000B6A40000}"/>
    <cellStyle name="Total 2 2 6 4" xfId="17057" xr:uid="{00000000-0005-0000-0000-0000B7A40000}"/>
    <cellStyle name="Total 2 2 6 5" xfId="21000" xr:uid="{00000000-0005-0000-0000-0000B8A40000}"/>
    <cellStyle name="Total 2 2 6 6" xfId="25018" xr:uid="{00000000-0005-0000-0000-0000B9A40000}"/>
    <cellStyle name="Total 2 2 6 7" xfId="29022" xr:uid="{00000000-0005-0000-0000-0000BAA40000}"/>
    <cellStyle name="Total 2 2 6 8" xfId="32845" xr:uid="{00000000-0005-0000-0000-0000BBA40000}"/>
    <cellStyle name="Total 2 2 6 9" xfId="36752" xr:uid="{00000000-0005-0000-0000-0000BCA40000}"/>
    <cellStyle name="Total 2 2 7" xfId="5991" xr:uid="{00000000-0005-0000-0000-0000BDA40000}"/>
    <cellStyle name="Total 2 2 7 10" xfId="42973" xr:uid="{00000000-0005-0000-0000-0000BEA40000}"/>
    <cellStyle name="Total 2 2 7 2" xfId="11519" xr:uid="{00000000-0005-0000-0000-0000BFA40000}"/>
    <cellStyle name="Total 2 2 7 3" xfId="15424" xr:uid="{00000000-0005-0000-0000-0000C0A40000}"/>
    <cellStyle name="Total 2 2 7 4" xfId="19518" xr:uid="{00000000-0005-0000-0000-0000C1A40000}"/>
    <cellStyle name="Total 2 2 7 5" xfId="23446" xr:uid="{00000000-0005-0000-0000-0000C2A40000}"/>
    <cellStyle name="Total 2 2 7 6" xfId="27472" xr:uid="{00000000-0005-0000-0000-0000C3A40000}"/>
    <cellStyle name="Total 2 2 7 7" xfId="31461" xr:uid="{00000000-0005-0000-0000-0000C4A40000}"/>
    <cellStyle name="Total 2 2 7 8" xfId="35292" xr:uid="{00000000-0005-0000-0000-0000C5A40000}"/>
    <cellStyle name="Total 2 2 7 9" xfId="39183" xr:uid="{00000000-0005-0000-0000-0000C6A40000}"/>
    <cellStyle name="Total 2 2 8" xfId="7453" xr:uid="{00000000-0005-0000-0000-0000C7A40000}"/>
    <cellStyle name="Total 2 2 9" xfId="7649" xr:uid="{00000000-0005-0000-0000-0000C8A40000}"/>
    <cellStyle name="Total 2 3" xfId="833" xr:uid="{00000000-0005-0000-0000-0000C9A40000}"/>
    <cellStyle name="Total 2 3 10" xfId="6891" xr:uid="{00000000-0005-0000-0000-0000CAA40000}"/>
    <cellStyle name="Total 2 3 11" xfId="7313" xr:uid="{00000000-0005-0000-0000-0000CBA40000}"/>
    <cellStyle name="Total 2 3 2" xfId="834" xr:uid="{00000000-0005-0000-0000-0000CCA40000}"/>
    <cellStyle name="Total 2 3 2 10" xfId="17101" xr:uid="{00000000-0005-0000-0000-0000CDA40000}"/>
    <cellStyle name="Total 2 3 2 2" xfId="3066" xr:uid="{00000000-0005-0000-0000-0000CEA40000}"/>
    <cellStyle name="Total 2 3 2 2 10" xfId="28575" xr:uid="{00000000-0005-0000-0000-0000CFA40000}"/>
    <cellStyle name="Total 2 3 2 2 11" xfId="32398" xr:uid="{00000000-0005-0000-0000-0000D0A40000}"/>
    <cellStyle name="Total 2 3 2 2 12" xfId="36305" xr:uid="{00000000-0005-0000-0000-0000D1A40000}"/>
    <cellStyle name="Total 2 3 2 2 13" xfId="40095" xr:uid="{00000000-0005-0000-0000-0000D2A40000}"/>
    <cellStyle name="Total 2 3 2 2 2" xfId="5367" xr:uid="{00000000-0005-0000-0000-0000D3A40000}"/>
    <cellStyle name="Total 2 3 2 2 2 10" xfId="42351" xr:uid="{00000000-0005-0000-0000-0000D4A40000}"/>
    <cellStyle name="Total 2 3 2 2 2 2" xfId="10895" xr:uid="{00000000-0005-0000-0000-0000D5A40000}"/>
    <cellStyle name="Total 2 3 2 2 2 3" xfId="14802" xr:uid="{00000000-0005-0000-0000-0000D6A40000}"/>
    <cellStyle name="Total 2 3 2 2 2 4" xfId="18894" xr:uid="{00000000-0005-0000-0000-0000D7A40000}"/>
    <cellStyle name="Total 2 3 2 2 2 5" xfId="22824" xr:uid="{00000000-0005-0000-0000-0000D8A40000}"/>
    <cellStyle name="Total 2 3 2 2 2 6" xfId="26850" xr:uid="{00000000-0005-0000-0000-0000D9A40000}"/>
    <cellStyle name="Total 2 3 2 2 2 7" xfId="30839" xr:uid="{00000000-0005-0000-0000-0000DAA40000}"/>
    <cellStyle name="Total 2 3 2 2 2 8" xfId="34670" xr:uid="{00000000-0005-0000-0000-0000DBA40000}"/>
    <cellStyle name="Total 2 3 2 2 2 9" xfId="38561" xr:uid="{00000000-0005-0000-0000-0000DCA40000}"/>
    <cellStyle name="Total 2 3 2 2 3" xfId="4739" xr:uid="{00000000-0005-0000-0000-0000DDA40000}"/>
    <cellStyle name="Total 2 3 2 2 3 10" xfId="41723" xr:uid="{00000000-0005-0000-0000-0000DEA40000}"/>
    <cellStyle name="Total 2 3 2 2 3 2" xfId="10267" xr:uid="{00000000-0005-0000-0000-0000DFA40000}"/>
    <cellStyle name="Total 2 3 2 2 3 3" xfId="14174" xr:uid="{00000000-0005-0000-0000-0000E0A40000}"/>
    <cellStyle name="Total 2 3 2 2 3 4" xfId="18266" xr:uid="{00000000-0005-0000-0000-0000E1A40000}"/>
    <cellStyle name="Total 2 3 2 2 3 5" xfId="22196" xr:uid="{00000000-0005-0000-0000-0000E2A40000}"/>
    <cellStyle name="Total 2 3 2 2 3 6" xfId="26222" xr:uid="{00000000-0005-0000-0000-0000E3A40000}"/>
    <cellStyle name="Total 2 3 2 2 3 7" xfId="30211" xr:uid="{00000000-0005-0000-0000-0000E4A40000}"/>
    <cellStyle name="Total 2 3 2 2 3 8" xfId="34042" xr:uid="{00000000-0005-0000-0000-0000E5A40000}"/>
    <cellStyle name="Total 2 3 2 2 3 9" xfId="37933" xr:uid="{00000000-0005-0000-0000-0000E6A40000}"/>
    <cellStyle name="Total 2 3 2 2 4" xfId="6448" xr:uid="{00000000-0005-0000-0000-0000E7A40000}"/>
    <cellStyle name="Total 2 3 2 2 4 10" xfId="43426" xr:uid="{00000000-0005-0000-0000-0000E8A40000}"/>
    <cellStyle name="Total 2 3 2 2 4 2" xfId="11977" xr:uid="{00000000-0005-0000-0000-0000E9A40000}"/>
    <cellStyle name="Total 2 3 2 2 4 3" xfId="15881" xr:uid="{00000000-0005-0000-0000-0000EAA40000}"/>
    <cellStyle name="Total 2 3 2 2 4 4" xfId="19975" xr:uid="{00000000-0005-0000-0000-0000EBA40000}"/>
    <cellStyle name="Total 2 3 2 2 4 5" xfId="23902" xr:uid="{00000000-0005-0000-0000-0000ECA40000}"/>
    <cellStyle name="Total 2 3 2 2 4 6" xfId="27929" xr:uid="{00000000-0005-0000-0000-0000EDA40000}"/>
    <cellStyle name="Total 2 3 2 2 4 7" xfId="31914" xr:uid="{00000000-0005-0000-0000-0000EEA40000}"/>
    <cellStyle name="Total 2 3 2 2 4 8" xfId="35747" xr:uid="{00000000-0005-0000-0000-0000EFA40000}"/>
    <cellStyle name="Total 2 3 2 2 4 9" xfId="39636" xr:uid="{00000000-0005-0000-0000-0000F0A40000}"/>
    <cellStyle name="Total 2 3 2 2 5" xfId="8601" xr:uid="{00000000-0005-0000-0000-0000F1A40000}"/>
    <cellStyle name="Total 2 3 2 2 6" xfId="12517" xr:uid="{00000000-0005-0000-0000-0000F2A40000}"/>
    <cellStyle name="Total 2 3 2 2 7" xfId="16610" xr:uid="{00000000-0005-0000-0000-0000F3A40000}"/>
    <cellStyle name="Total 2 3 2 2 8" xfId="20553" xr:uid="{00000000-0005-0000-0000-0000F4A40000}"/>
    <cellStyle name="Total 2 3 2 2 9" xfId="24571" xr:uid="{00000000-0005-0000-0000-0000F5A40000}"/>
    <cellStyle name="Total 2 3 2 3" xfId="4011" xr:uid="{00000000-0005-0000-0000-0000F6A40000}"/>
    <cellStyle name="Total 2 3 2 3 10" xfId="40995" xr:uid="{00000000-0005-0000-0000-0000F7A40000}"/>
    <cellStyle name="Total 2 3 2 3 2" xfId="9539" xr:uid="{00000000-0005-0000-0000-0000F8A40000}"/>
    <cellStyle name="Total 2 3 2 3 3" xfId="13446" xr:uid="{00000000-0005-0000-0000-0000F9A40000}"/>
    <cellStyle name="Total 2 3 2 3 4" xfId="17538" xr:uid="{00000000-0005-0000-0000-0000FAA40000}"/>
    <cellStyle name="Total 2 3 2 3 5" xfId="21468" xr:uid="{00000000-0005-0000-0000-0000FBA40000}"/>
    <cellStyle name="Total 2 3 2 3 6" xfId="25494" xr:uid="{00000000-0005-0000-0000-0000FCA40000}"/>
    <cellStyle name="Total 2 3 2 3 7" xfId="29483" xr:uid="{00000000-0005-0000-0000-0000FDA40000}"/>
    <cellStyle name="Total 2 3 2 3 8" xfId="33314" xr:uid="{00000000-0005-0000-0000-0000FEA40000}"/>
    <cellStyle name="Total 2 3 2 3 9" xfId="37205" xr:uid="{00000000-0005-0000-0000-0000FFA40000}"/>
    <cellStyle name="Total 2 3 2 4" xfId="4043" xr:uid="{00000000-0005-0000-0000-000000A50000}"/>
    <cellStyle name="Total 2 3 2 4 10" xfId="41027" xr:uid="{00000000-0005-0000-0000-000001A50000}"/>
    <cellStyle name="Total 2 3 2 4 2" xfId="9571" xr:uid="{00000000-0005-0000-0000-000002A50000}"/>
    <cellStyle name="Total 2 3 2 4 3" xfId="13478" xr:uid="{00000000-0005-0000-0000-000003A50000}"/>
    <cellStyle name="Total 2 3 2 4 4" xfId="17570" xr:uid="{00000000-0005-0000-0000-000004A50000}"/>
    <cellStyle name="Total 2 3 2 4 5" xfId="21500" xr:uid="{00000000-0005-0000-0000-000005A50000}"/>
    <cellStyle name="Total 2 3 2 4 6" xfId="25526" xr:uid="{00000000-0005-0000-0000-000006A50000}"/>
    <cellStyle name="Total 2 3 2 4 7" xfId="29515" xr:uid="{00000000-0005-0000-0000-000007A50000}"/>
    <cellStyle name="Total 2 3 2 4 8" xfId="33346" xr:uid="{00000000-0005-0000-0000-000008A50000}"/>
    <cellStyle name="Total 2 3 2 4 9" xfId="37237" xr:uid="{00000000-0005-0000-0000-000009A50000}"/>
    <cellStyle name="Total 2 3 2 5" xfId="3516" xr:uid="{00000000-0005-0000-0000-00000AA50000}"/>
    <cellStyle name="Total 2 3 2 5 10" xfId="40545" xr:uid="{00000000-0005-0000-0000-00000BA50000}"/>
    <cellStyle name="Total 2 3 2 5 2" xfId="9051" xr:uid="{00000000-0005-0000-0000-00000CA50000}"/>
    <cellStyle name="Total 2 3 2 5 3" xfId="12967" xr:uid="{00000000-0005-0000-0000-00000DA50000}"/>
    <cellStyle name="Total 2 3 2 5 4" xfId="17060" xr:uid="{00000000-0005-0000-0000-00000EA50000}"/>
    <cellStyle name="Total 2 3 2 5 5" xfId="21003" xr:uid="{00000000-0005-0000-0000-00000FA50000}"/>
    <cellStyle name="Total 2 3 2 5 6" xfId="25021" xr:uid="{00000000-0005-0000-0000-000010A50000}"/>
    <cellStyle name="Total 2 3 2 5 7" xfId="29025" xr:uid="{00000000-0005-0000-0000-000011A50000}"/>
    <cellStyle name="Total 2 3 2 5 8" xfId="32848" xr:uid="{00000000-0005-0000-0000-000012A50000}"/>
    <cellStyle name="Total 2 3 2 5 9" xfId="36755" xr:uid="{00000000-0005-0000-0000-000013A50000}"/>
    <cellStyle name="Total 2 3 2 6" xfId="5994" xr:uid="{00000000-0005-0000-0000-000014A50000}"/>
    <cellStyle name="Total 2 3 2 6 10" xfId="42976" xr:uid="{00000000-0005-0000-0000-000015A50000}"/>
    <cellStyle name="Total 2 3 2 6 2" xfId="11522" xr:uid="{00000000-0005-0000-0000-000016A50000}"/>
    <cellStyle name="Total 2 3 2 6 3" xfId="15427" xr:uid="{00000000-0005-0000-0000-000017A50000}"/>
    <cellStyle name="Total 2 3 2 6 4" xfId="19521" xr:uid="{00000000-0005-0000-0000-000018A50000}"/>
    <cellStyle name="Total 2 3 2 6 5" xfId="23449" xr:uid="{00000000-0005-0000-0000-000019A50000}"/>
    <cellStyle name="Total 2 3 2 6 6" xfId="27475" xr:uid="{00000000-0005-0000-0000-00001AA50000}"/>
    <cellStyle name="Total 2 3 2 6 7" xfId="31464" xr:uid="{00000000-0005-0000-0000-00001BA50000}"/>
    <cellStyle name="Total 2 3 2 6 8" xfId="35295" xr:uid="{00000000-0005-0000-0000-00001CA50000}"/>
    <cellStyle name="Total 2 3 2 6 9" xfId="39186" xr:uid="{00000000-0005-0000-0000-00001DA50000}"/>
    <cellStyle name="Total 2 3 2 7" xfId="7450" xr:uid="{00000000-0005-0000-0000-00001EA50000}"/>
    <cellStyle name="Total 2 3 2 8" xfId="7646" xr:uid="{00000000-0005-0000-0000-00001FA50000}"/>
    <cellStyle name="Total 2 3 2 9" xfId="6892" xr:uid="{00000000-0005-0000-0000-000020A50000}"/>
    <cellStyle name="Total 2 3 3" xfId="3065" xr:uid="{00000000-0005-0000-0000-000021A50000}"/>
    <cellStyle name="Total 2 3 3 10" xfId="28574" xr:uid="{00000000-0005-0000-0000-000022A50000}"/>
    <cellStyle name="Total 2 3 3 11" xfId="32397" xr:uid="{00000000-0005-0000-0000-000023A50000}"/>
    <cellStyle name="Total 2 3 3 12" xfId="36304" xr:uid="{00000000-0005-0000-0000-000024A50000}"/>
    <cellStyle name="Total 2 3 3 13" xfId="40094" xr:uid="{00000000-0005-0000-0000-000025A50000}"/>
    <cellStyle name="Total 2 3 3 2" xfId="5366" xr:uid="{00000000-0005-0000-0000-000026A50000}"/>
    <cellStyle name="Total 2 3 3 2 10" xfId="42350" xr:uid="{00000000-0005-0000-0000-000027A50000}"/>
    <cellStyle name="Total 2 3 3 2 2" xfId="10894" xr:uid="{00000000-0005-0000-0000-000028A50000}"/>
    <cellStyle name="Total 2 3 3 2 3" xfId="14801" xr:uid="{00000000-0005-0000-0000-000029A50000}"/>
    <cellStyle name="Total 2 3 3 2 4" xfId="18893" xr:uid="{00000000-0005-0000-0000-00002AA50000}"/>
    <cellStyle name="Total 2 3 3 2 5" xfId="22823" xr:uid="{00000000-0005-0000-0000-00002BA50000}"/>
    <cellStyle name="Total 2 3 3 2 6" xfId="26849" xr:uid="{00000000-0005-0000-0000-00002CA50000}"/>
    <cellStyle name="Total 2 3 3 2 7" xfId="30838" xr:uid="{00000000-0005-0000-0000-00002DA50000}"/>
    <cellStyle name="Total 2 3 3 2 8" xfId="34669" xr:uid="{00000000-0005-0000-0000-00002EA50000}"/>
    <cellStyle name="Total 2 3 3 2 9" xfId="38560" xr:uid="{00000000-0005-0000-0000-00002FA50000}"/>
    <cellStyle name="Total 2 3 3 3" xfId="4738" xr:uid="{00000000-0005-0000-0000-000030A50000}"/>
    <cellStyle name="Total 2 3 3 3 10" xfId="41722" xr:uid="{00000000-0005-0000-0000-000031A50000}"/>
    <cellStyle name="Total 2 3 3 3 2" xfId="10266" xr:uid="{00000000-0005-0000-0000-000032A50000}"/>
    <cellStyle name="Total 2 3 3 3 3" xfId="14173" xr:uid="{00000000-0005-0000-0000-000033A50000}"/>
    <cellStyle name="Total 2 3 3 3 4" xfId="18265" xr:uid="{00000000-0005-0000-0000-000034A50000}"/>
    <cellStyle name="Total 2 3 3 3 5" xfId="22195" xr:uid="{00000000-0005-0000-0000-000035A50000}"/>
    <cellStyle name="Total 2 3 3 3 6" xfId="26221" xr:uid="{00000000-0005-0000-0000-000036A50000}"/>
    <cellStyle name="Total 2 3 3 3 7" xfId="30210" xr:uid="{00000000-0005-0000-0000-000037A50000}"/>
    <cellStyle name="Total 2 3 3 3 8" xfId="34041" xr:uid="{00000000-0005-0000-0000-000038A50000}"/>
    <cellStyle name="Total 2 3 3 3 9" xfId="37932" xr:uid="{00000000-0005-0000-0000-000039A50000}"/>
    <cellStyle name="Total 2 3 3 4" xfId="6447" xr:uid="{00000000-0005-0000-0000-00003AA50000}"/>
    <cellStyle name="Total 2 3 3 4 10" xfId="43425" xr:uid="{00000000-0005-0000-0000-00003BA50000}"/>
    <cellStyle name="Total 2 3 3 4 2" xfId="11976" xr:uid="{00000000-0005-0000-0000-00003CA50000}"/>
    <cellStyle name="Total 2 3 3 4 3" xfId="15880" xr:uid="{00000000-0005-0000-0000-00003DA50000}"/>
    <cellStyle name="Total 2 3 3 4 4" xfId="19974" xr:uid="{00000000-0005-0000-0000-00003EA50000}"/>
    <cellStyle name="Total 2 3 3 4 5" xfId="23901" xr:uid="{00000000-0005-0000-0000-00003FA50000}"/>
    <cellStyle name="Total 2 3 3 4 6" xfId="27928" xr:uid="{00000000-0005-0000-0000-000040A50000}"/>
    <cellStyle name="Total 2 3 3 4 7" xfId="31913" xr:uid="{00000000-0005-0000-0000-000041A50000}"/>
    <cellStyle name="Total 2 3 3 4 8" xfId="35746" xr:uid="{00000000-0005-0000-0000-000042A50000}"/>
    <cellStyle name="Total 2 3 3 4 9" xfId="39635" xr:uid="{00000000-0005-0000-0000-000043A50000}"/>
    <cellStyle name="Total 2 3 3 5" xfId="8600" xr:uid="{00000000-0005-0000-0000-000044A50000}"/>
    <cellStyle name="Total 2 3 3 6" xfId="12516" xr:uid="{00000000-0005-0000-0000-000045A50000}"/>
    <cellStyle name="Total 2 3 3 7" xfId="16609" xr:uid="{00000000-0005-0000-0000-000046A50000}"/>
    <cellStyle name="Total 2 3 3 8" xfId="20552" xr:uid="{00000000-0005-0000-0000-000047A50000}"/>
    <cellStyle name="Total 2 3 3 9" xfId="24570" xr:uid="{00000000-0005-0000-0000-000048A50000}"/>
    <cellStyle name="Total 2 3 4" xfId="4010" xr:uid="{00000000-0005-0000-0000-000049A50000}"/>
    <cellStyle name="Total 2 3 4 10" xfId="40994" xr:uid="{00000000-0005-0000-0000-00004AA50000}"/>
    <cellStyle name="Total 2 3 4 2" xfId="9538" xr:uid="{00000000-0005-0000-0000-00004BA50000}"/>
    <cellStyle name="Total 2 3 4 3" xfId="13445" xr:uid="{00000000-0005-0000-0000-00004CA50000}"/>
    <cellStyle name="Total 2 3 4 4" xfId="17537" xr:uid="{00000000-0005-0000-0000-00004DA50000}"/>
    <cellStyle name="Total 2 3 4 5" xfId="21467" xr:uid="{00000000-0005-0000-0000-00004EA50000}"/>
    <cellStyle name="Total 2 3 4 6" xfId="25493" xr:uid="{00000000-0005-0000-0000-00004FA50000}"/>
    <cellStyle name="Total 2 3 4 7" xfId="29482" xr:uid="{00000000-0005-0000-0000-000050A50000}"/>
    <cellStyle name="Total 2 3 4 8" xfId="33313" xr:uid="{00000000-0005-0000-0000-000051A50000}"/>
    <cellStyle name="Total 2 3 4 9" xfId="37204" xr:uid="{00000000-0005-0000-0000-000052A50000}"/>
    <cellStyle name="Total 2 3 5" xfId="4044" xr:uid="{00000000-0005-0000-0000-000053A50000}"/>
    <cellStyle name="Total 2 3 5 10" xfId="41028" xr:uid="{00000000-0005-0000-0000-000054A50000}"/>
    <cellStyle name="Total 2 3 5 2" xfId="9572" xr:uid="{00000000-0005-0000-0000-000055A50000}"/>
    <cellStyle name="Total 2 3 5 3" xfId="13479" xr:uid="{00000000-0005-0000-0000-000056A50000}"/>
    <cellStyle name="Total 2 3 5 4" xfId="17571" xr:uid="{00000000-0005-0000-0000-000057A50000}"/>
    <cellStyle name="Total 2 3 5 5" xfId="21501" xr:uid="{00000000-0005-0000-0000-000058A50000}"/>
    <cellStyle name="Total 2 3 5 6" xfId="25527" xr:uid="{00000000-0005-0000-0000-000059A50000}"/>
    <cellStyle name="Total 2 3 5 7" xfId="29516" xr:uid="{00000000-0005-0000-0000-00005AA50000}"/>
    <cellStyle name="Total 2 3 5 8" xfId="33347" xr:uid="{00000000-0005-0000-0000-00005BA50000}"/>
    <cellStyle name="Total 2 3 5 9" xfId="37238" xr:uid="{00000000-0005-0000-0000-00005CA50000}"/>
    <cellStyle name="Total 2 3 6" xfId="3515" xr:uid="{00000000-0005-0000-0000-00005DA50000}"/>
    <cellStyle name="Total 2 3 6 10" xfId="40544" xr:uid="{00000000-0005-0000-0000-00005EA50000}"/>
    <cellStyle name="Total 2 3 6 2" xfId="9050" xr:uid="{00000000-0005-0000-0000-00005FA50000}"/>
    <cellStyle name="Total 2 3 6 3" xfId="12966" xr:uid="{00000000-0005-0000-0000-000060A50000}"/>
    <cellStyle name="Total 2 3 6 4" xfId="17059" xr:uid="{00000000-0005-0000-0000-000061A50000}"/>
    <cellStyle name="Total 2 3 6 5" xfId="21002" xr:uid="{00000000-0005-0000-0000-000062A50000}"/>
    <cellStyle name="Total 2 3 6 6" xfId="25020" xr:uid="{00000000-0005-0000-0000-000063A50000}"/>
    <cellStyle name="Total 2 3 6 7" xfId="29024" xr:uid="{00000000-0005-0000-0000-000064A50000}"/>
    <cellStyle name="Total 2 3 6 8" xfId="32847" xr:uid="{00000000-0005-0000-0000-000065A50000}"/>
    <cellStyle name="Total 2 3 6 9" xfId="36754" xr:uid="{00000000-0005-0000-0000-000066A50000}"/>
    <cellStyle name="Total 2 3 7" xfId="5993" xr:uid="{00000000-0005-0000-0000-000067A50000}"/>
    <cellStyle name="Total 2 3 7 10" xfId="42975" xr:uid="{00000000-0005-0000-0000-000068A50000}"/>
    <cellStyle name="Total 2 3 7 2" xfId="11521" xr:uid="{00000000-0005-0000-0000-000069A50000}"/>
    <cellStyle name="Total 2 3 7 3" xfId="15426" xr:uid="{00000000-0005-0000-0000-00006AA50000}"/>
    <cellStyle name="Total 2 3 7 4" xfId="19520" xr:uid="{00000000-0005-0000-0000-00006BA50000}"/>
    <cellStyle name="Total 2 3 7 5" xfId="23448" xr:uid="{00000000-0005-0000-0000-00006CA50000}"/>
    <cellStyle name="Total 2 3 7 6" xfId="27474" xr:uid="{00000000-0005-0000-0000-00006DA50000}"/>
    <cellStyle name="Total 2 3 7 7" xfId="31463" xr:uid="{00000000-0005-0000-0000-00006EA50000}"/>
    <cellStyle name="Total 2 3 7 8" xfId="35294" xr:uid="{00000000-0005-0000-0000-00006FA50000}"/>
    <cellStyle name="Total 2 3 7 9" xfId="39185" xr:uid="{00000000-0005-0000-0000-000070A50000}"/>
    <cellStyle name="Total 2 3 8" xfId="7451" xr:uid="{00000000-0005-0000-0000-000071A50000}"/>
    <cellStyle name="Total 2 3 9" xfId="7647" xr:uid="{00000000-0005-0000-0000-000072A50000}"/>
    <cellStyle name="Total 2 4" xfId="835" xr:uid="{00000000-0005-0000-0000-000073A50000}"/>
    <cellStyle name="Total 2 4 10" xfId="6893" xr:uid="{00000000-0005-0000-0000-000074A50000}"/>
    <cellStyle name="Total 2 4 11" xfId="7314" xr:uid="{00000000-0005-0000-0000-000075A50000}"/>
    <cellStyle name="Total 2 4 2" xfId="836" xr:uid="{00000000-0005-0000-0000-000076A50000}"/>
    <cellStyle name="Total 2 4 2 10" xfId="17102" xr:uid="{00000000-0005-0000-0000-000077A50000}"/>
    <cellStyle name="Total 2 4 2 2" xfId="3068" xr:uid="{00000000-0005-0000-0000-000078A50000}"/>
    <cellStyle name="Total 2 4 2 2 10" xfId="28577" xr:uid="{00000000-0005-0000-0000-000079A50000}"/>
    <cellStyle name="Total 2 4 2 2 11" xfId="32400" xr:uid="{00000000-0005-0000-0000-00007AA50000}"/>
    <cellStyle name="Total 2 4 2 2 12" xfId="36307" xr:uid="{00000000-0005-0000-0000-00007BA50000}"/>
    <cellStyle name="Total 2 4 2 2 13" xfId="40097" xr:uid="{00000000-0005-0000-0000-00007CA50000}"/>
    <cellStyle name="Total 2 4 2 2 2" xfId="5369" xr:uid="{00000000-0005-0000-0000-00007DA50000}"/>
    <cellStyle name="Total 2 4 2 2 2 10" xfId="42353" xr:uid="{00000000-0005-0000-0000-00007EA50000}"/>
    <cellStyle name="Total 2 4 2 2 2 2" xfId="10897" xr:uid="{00000000-0005-0000-0000-00007FA50000}"/>
    <cellStyle name="Total 2 4 2 2 2 3" xfId="14804" xr:uid="{00000000-0005-0000-0000-000080A50000}"/>
    <cellStyle name="Total 2 4 2 2 2 4" xfId="18896" xr:uid="{00000000-0005-0000-0000-000081A50000}"/>
    <cellStyle name="Total 2 4 2 2 2 5" xfId="22826" xr:uid="{00000000-0005-0000-0000-000082A50000}"/>
    <cellStyle name="Total 2 4 2 2 2 6" xfId="26852" xr:uid="{00000000-0005-0000-0000-000083A50000}"/>
    <cellStyle name="Total 2 4 2 2 2 7" xfId="30841" xr:uid="{00000000-0005-0000-0000-000084A50000}"/>
    <cellStyle name="Total 2 4 2 2 2 8" xfId="34672" xr:uid="{00000000-0005-0000-0000-000085A50000}"/>
    <cellStyle name="Total 2 4 2 2 2 9" xfId="38563" xr:uid="{00000000-0005-0000-0000-000086A50000}"/>
    <cellStyle name="Total 2 4 2 2 3" xfId="4741" xr:uid="{00000000-0005-0000-0000-000087A50000}"/>
    <cellStyle name="Total 2 4 2 2 3 10" xfId="41725" xr:uid="{00000000-0005-0000-0000-000088A50000}"/>
    <cellStyle name="Total 2 4 2 2 3 2" xfId="10269" xr:uid="{00000000-0005-0000-0000-000089A50000}"/>
    <cellStyle name="Total 2 4 2 2 3 3" xfId="14176" xr:uid="{00000000-0005-0000-0000-00008AA50000}"/>
    <cellStyle name="Total 2 4 2 2 3 4" xfId="18268" xr:uid="{00000000-0005-0000-0000-00008BA50000}"/>
    <cellStyle name="Total 2 4 2 2 3 5" xfId="22198" xr:uid="{00000000-0005-0000-0000-00008CA50000}"/>
    <cellStyle name="Total 2 4 2 2 3 6" xfId="26224" xr:uid="{00000000-0005-0000-0000-00008DA50000}"/>
    <cellStyle name="Total 2 4 2 2 3 7" xfId="30213" xr:uid="{00000000-0005-0000-0000-00008EA50000}"/>
    <cellStyle name="Total 2 4 2 2 3 8" xfId="34044" xr:uid="{00000000-0005-0000-0000-00008FA50000}"/>
    <cellStyle name="Total 2 4 2 2 3 9" xfId="37935" xr:uid="{00000000-0005-0000-0000-000090A50000}"/>
    <cellStyle name="Total 2 4 2 2 4" xfId="6450" xr:uid="{00000000-0005-0000-0000-000091A50000}"/>
    <cellStyle name="Total 2 4 2 2 4 10" xfId="43428" xr:uid="{00000000-0005-0000-0000-000092A50000}"/>
    <cellStyle name="Total 2 4 2 2 4 2" xfId="11979" xr:uid="{00000000-0005-0000-0000-000093A50000}"/>
    <cellStyle name="Total 2 4 2 2 4 3" xfId="15883" xr:uid="{00000000-0005-0000-0000-000094A50000}"/>
    <cellStyle name="Total 2 4 2 2 4 4" xfId="19977" xr:uid="{00000000-0005-0000-0000-000095A50000}"/>
    <cellStyle name="Total 2 4 2 2 4 5" xfId="23904" xr:uid="{00000000-0005-0000-0000-000096A50000}"/>
    <cellStyle name="Total 2 4 2 2 4 6" xfId="27931" xr:uid="{00000000-0005-0000-0000-000097A50000}"/>
    <cellStyle name="Total 2 4 2 2 4 7" xfId="31916" xr:uid="{00000000-0005-0000-0000-000098A50000}"/>
    <cellStyle name="Total 2 4 2 2 4 8" xfId="35749" xr:uid="{00000000-0005-0000-0000-000099A50000}"/>
    <cellStyle name="Total 2 4 2 2 4 9" xfId="39638" xr:uid="{00000000-0005-0000-0000-00009AA50000}"/>
    <cellStyle name="Total 2 4 2 2 5" xfId="8603" xr:uid="{00000000-0005-0000-0000-00009BA50000}"/>
    <cellStyle name="Total 2 4 2 2 6" xfId="12519" xr:uid="{00000000-0005-0000-0000-00009CA50000}"/>
    <cellStyle name="Total 2 4 2 2 7" xfId="16612" xr:uid="{00000000-0005-0000-0000-00009DA50000}"/>
    <cellStyle name="Total 2 4 2 2 8" xfId="20555" xr:uid="{00000000-0005-0000-0000-00009EA50000}"/>
    <cellStyle name="Total 2 4 2 2 9" xfId="24573" xr:uid="{00000000-0005-0000-0000-00009FA50000}"/>
    <cellStyle name="Total 2 4 2 3" xfId="4013" xr:uid="{00000000-0005-0000-0000-0000A0A50000}"/>
    <cellStyle name="Total 2 4 2 3 10" xfId="40997" xr:uid="{00000000-0005-0000-0000-0000A1A50000}"/>
    <cellStyle name="Total 2 4 2 3 2" xfId="9541" xr:uid="{00000000-0005-0000-0000-0000A2A50000}"/>
    <cellStyle name="Total 2 4 2 3 3" xfId="13448" xr:uid="{00000000-0005-0000-0000-0000A3A50000}"/>
    <cellStyle name="Total 2 4 2 3 4" xfId="17540" xr:uid="{00000000-0005-0000-0000-0000A4A50000}"/>
    <cellStyle name="Total 2 4 2 3 5" xfId="21470" xr:uid="{00000000-0005-0000-0000-0000A5A50000}"/>
    <cellStyle name="Total 2 4 2 3 6" xfId="25496" xr:uid="{00000000-0005-0000-0000-0000A6A50000}"/>
    <cellStyle name="Total 2 4 2 3 7" xfId="29485" xr:uid="{00000000-0005-0000-0000-0000A7A50000}"/>
    <cellStyle name="Total 2 4 2 3 8" xfId="33316" xr:uid="{00000000-0005-0000-0000-0000A8A50000}"/>
    <cellStyle name="Total 2 4 2 3 9" xfId="37207" xr:uid="{00000000-0005-0000-0000-0000A9A50000}"/>
    <cellStyle name="Total 2 4 2 4" xfId="4041" xr:uid="{00000000-0005-0000-0000-0000AAA50000}"/>
    <cellStyle name="Total 2 4 2 4 10" xfId="41025" xr:uid="{00000000-0005-0000-0000-0000ABA50000}"/>
    <cellStyle name="Total 2 4 2 4 2" xfId="9569" xr:uid="{00000000-0005-0000-0000-0000ACA50000}"/>
    <cellStyle name="Total 2 4 2 4 3" xfId="13476" xr:uid="{00000000-0005-0000-0000-0000ADA50000}"/>
    <cellStyle name="Total 2 4 2 4 4" xfId="17568" xr:uid="{00000000-0005-0000-0000-0000AEA50000}"/>
    <cellStyle name="Total 2 4 2 4 5" xfId="21498" xr:uid="{00000000-0005-0000-0000-0000AFA50000}"/>
    <cellStyle name="Total 2 4 2 4 6" xfId="25524" xr:uid="{00000000-0005-0000-0000-0000B0A50000}"/>
    <cellStyle name="Total 2 4 2 4 7" xfId="29513" xr:uid="{00000000-0005-0000-0000-0000B1A50000}"/>
    <cellStyle name="Total 2 4 2 4 8" xfId="33344" xr:uid="{00000000-0005-0000-0000-0000B2A50000}"/>
    <cellStyle name="Total 2 4 2 4 9" xfId="37235" xr:uid="{00000000-0005-0000-0000-0000B3A50000}"/>
    <cellStyle name="Total 2 4 2 5" xfId="3518" xr:uid="{00000000-0005-0000-0000-0000B4A50000}"/>
    <cellStyle name="Total 2 4 2 5 10" xfId="40547" xr:uid="{00000000-0005-0000-0000-0000B5A50000}"/>
    <cellStyle name="Total 2 4 2 5 2" xfId="9053" xr:uid="{00000000-0005-0000-0000-0000B6A50000}"/>
    <cellStyle name="Total 2 4 2 5 3" xfId="12969" xr:uid="{00000000-0005-0000-0000-0000B7A50000}"/>
    <cellStyle name="Total 2 4 2 5 4" xfId="17062" xr:uid="{00000000-0005-0000-0000-0000B8A50000}"/>
    <cellStyle name="Total 2 4 2 5 5" xfId="21005" xr:uid="{00000000-0005-0000-0000-0000B9A50000}"/>
    <cellStyle name="Total 2 4 2 5 6" xfId="25023" xr:uid="{00000000-0005-0000-0000-0000BAA50000}"/>
    <cellStyle name="Total 2 4 2 5 7" xfId="29027" xr:uid="{00000000-0005-0000-0000-0000BBA50000}"/>
    <cellStyle name="Total 2 4 2 5 8" xfId="32850" xr:uid="{00000000-0005-0000-0000-0000BCA50000}"/>
    <cellStyle name="Total 2 4 2 5 9" xfId="36757" xr:uid="{00000000-0005-0000-0000-0000BDA50000}"/>
    <cellStyle name="Total 2 4 2 6" xfId="5996" xr:uid="{00000000-0005-0000-0000-0000BEA50000}"/>
    <cellStyle name="Total 2 4 2 6 10" xfId="42978" xr:uid="{00000000-0005-0000-0000-0000BFA50000}"/>
    <cellStyle name="Total 2 4 2 6 2" xfId="11524" xr:uid="{00000000-0005-0000-0000-0000C0A50000}"/>
    <cellStyle name="Total 2 4 2 6 3" xfId="15429" xr:uid="{00000000-0005-0000-0000-0000C1A50000}"/>
    <cellStyle name="Total 2 4 2 6 4" xfId="19523" xr:uid="{00000000-0005-0000-0000-0000C2A50000}"/>
    <cellStyle name="Total 2 4 2 6 5" xfId="23451" xr:uid="{00000000-0005-0000-0000-0000C3A50000}"/>
    <cellStyle name="Total 2 4 2 6 6" xfId="27477" xr:uid="{00000000-0005-0000-0000-0000C4A50000}"/>
    <cellStyle name="Total 2 4 2 6 7" xfId="31466" xr:uid="{00000000-0005-0000-0000-0000C5A50000}"/>
    <cellStyle name="Total 2 4 2 6 8" xfId="35297" xr:uid="{00000000-0005-0000-0000-0000C6A50000}"/>
    <cellStyle name="Total 2 4 2 6 9" xfId="39188" xr:uid="{00000000-0005-0000-0000-0000C7A50000}"/>
    <cellStyle name="Total 2 4 2 7" xfId="7448" xr:uid="{00000000-0005-0000-0000-0000C8A50000}"/>
    <cellStyle name="Total 2 4 2 8" xfId="7644" xr:uid="{00000000-0005-0000-0000-0000C9A50000}"/>
    <cellStyle name="Total 2 4 2 9" xfId="6894" xr:uid="{00000000-0005-0000-0000-0000CAA50000}"/>
    <cellStyle name="Total 2 4 3" xfId="3067" xr:uid="{00000000-0005-0000-0000-0000CBA50000}"/>
    <cellStyle name="Total 2 4 3 10" xfId="28576" xr:uid="{00000000-0005-0000-0000-0000CCA50000}"/>
    <cellStyle name="Total 2 4 3 11" xfId="32399" xr:uid="{00000000-0005-0000-0000-0000CDA50000}"/>
    <cellStyle name="Total 2 4 3 12" xfId="36306" xr:uid="{00000000-0005-0000-0000-0000CEA50000}"/>
    <cellStyle name="Total 2 4 3 13" xfId="40096" xr:uid="{00000000-0005-0000-0000-0000CFA50000}"/>
    <cellStyle name="Total 2 4 3 2" xfId="5368" xr:uid="{00000000-0005-0000-0000-0000D0A50000}"/>
    <cellStyle name="Total 2 4 3 2 10" xfId="42352" xr:uid="{00000000-0005-0000-0000-0000D1A50000}"/>
    <cellStyle name="Total 2 4 3 2 2" xfId="10896" xr:uid="{00000000-0005-0000-0000-0000D2A50000}"/>
    <cellStyle name="Total 2 4 3 2 3" xfId="14803" xr:uid="{00000000-0005-0000-0000-0000D3A50000}"/>
    <cellStyle name="Total 2 4 3 2 4" xfId="18895" xr:uid="{00000000-0005-0000-0000-0000D4A50000}"/>
    <cellStyle name="Total 2 4 3 2 5" xfId="22825" xr:uid="{00000000-0005-0000-0000-0000D5A50000}"/>
    <cellStyle name="Total 2 4 3 2 6" xfId="26851" xr:uid="{00000000-0005-0000-0000-0000D6A50000}"/>
    <cellStyle name="Total 2 4 3 2 7" xfId="30840" xr:uid="{00000000-0005-0000-0000-0000D7A50000}"/>
    <cellStyle name="Total 2 4 3 2 8" xfId="34671" xr:uid="{00000000-0005-0000-0000-0000D8A50000}"/>
    <cellStyle name="Total 2 4 3 2 9" xfId="38562" xr:uid="{00000000-0005-0000-0000-0000D9A50000}"/>
    <cellStyle name="Total 2 4 3 3" xfId="4740" xr:uid="{00000000-0005-0000-0000-0000DAA50000}"/>
    <cellStyle name="Total 2 4 3 3 10" xfId="41724" xr:uid="{00000000-0005-0000-0000-0000DBA50000}"/>
    <cellStyle name="Total 2 4 3 3 2" xfId="10268" xr:uid="{00000000-0005-0000-0000-0000DCA50000}"/>
    <cellStyle name="Total 2 4 3 3 3" xfId="14175" xr:uid="{00000000-0005-0000-0000-0000DDA50000}"/>
    <cellStyle name="Total 2 4 3 3 4" xfId="18267" xr:uid="{00000000-0005-0000-0000-0000DEA50000}"/>
    <cellStyle name="Total 2 4 3 3 5" xfId="22197" xr:uid="{00000000-0005-0000-0000-0000DFA50000}"/>
    <cellStyle name="Total 2 4 3 3 6" xfId="26223" xr:uid="{00000000-0005-0000-0000-0000E0A50000}"/>
    <cellStyle name="Total 2 4 3 3 7" xfId="30212" xr:uid="{00000000-0005-0000-0000-0000E1A50000}"/>
    <cellStyle name="Total 2 4 3 3 8" xfId="34043" xr:uid="{00000000-0005-0000-0000-0000E2A50000}"/>
    <cellStyle name="Total 2 4 3 3 9" xfId="37934" xr:uid="{00000000-0005-0000-0000-0000E3A50000}"/>
    <cellStyle name="Total 2 4 3 4" xfId="6449" xr:uid="{00000000-0005-0000-0000-0000E4A50000}"/>
    <cellStyle name="Total 2 4 3 4 10" xfId="43427" xr:uid="{00000000-0005-0000-0000-0000E5A50000}"/>
    <cellStyle name="Total 2 4 3 4 2" xfId="11978" xr:uid="{00000000-0005-0000-0000-0000E6A50000}"/>
    <cellStyle name="Total 2 4 3 4 3" xfId="15882" xr:uid="{00000000-0005-0000-0000-0000E7A50000}"/>
    <cellStyle name="Total 2 4 3 4 4" xfId="19976" xr:uid="{00000000-0005-0000-0000-0000E8A50000}"/>
    <cellStyle name="Total 2 4 3 4 5" xfId="23903" xr:uid="{00000000-0005-0000-0000-0000E9A50000}"/>
    <cellStyle name="Total 2 4 3 4 6" xfId="27930" xr:uid="{00000000-0005-0000-0000-0000EAA50000}"/>
    <cellStyle name="Total 2 4 3 4 7" xfId="31915" xr:uid="{00000000-0005-0000-0000-0000EBA50000}"/>
    <cellStyle name="Total 2 4 3 4 8" xfId="35748" xr:uid="{00000000-0005-0000-0000-0000ECA50000}"/>
    <cellStyle name="Total 2 4 3 4 9" xfId="39637" xr:uid="{00000000-0005-0000-0000-0000EDA50000}"/>
    <cellStyle name="Total 2 4 3 5" xfId="8602" xr:uid="{00000000-0005-0000-0000-0000EEA50000}"/>
    <cellStyle name="Total 2 4 3 6" xfId="12518" xr:uid="{00000000-0005-0000-0000-0000EFA50000}"/>
    <cellStyle name="Total 2 4 3 7" xfId="16611" xr:uid="{00000000-0005-0000-0000-0000F0A50000}"/>
    <cellStyle name="Total 2 4 3 8" xfId="20554" xr:uid="{00000000-0005-0000-0000-0000F1A50000}"/>
    <cellStyle name="Total 2 4 3 9" xfId="24572" xr:uid="{00000000-0005-0000-0000-0000F2A50000}"/>
    <cellStyle name="Total 2 4 4" xfId="4012" xr:uid="{00000000-0005-0000-0000-0000F3A50000}"/>
    <cellStyle name="Total 2 4 4 10" xfId="40996" xr:uid="{00000000-0005-0000-0000-0000F4A50000}"/>
    <cellStyle name="Total 2 4 4 2" xfId="9540" xr:uid="{00000000-0005-0000-0000-0000F5A50000}"/>
    <cellStyle name="Total 2 4 4 3" xfId="13447" xr:uid="{00000000-0005-0000-0000-0000F6A50000}"/>
    <cellStyle name="Total 2 4 4 4" xfId="17539" xr:uid="{00000000-0005-0000-0000-0000F7A50000}"/>
    <cellStyle name="Total 2 4 4 5" xfId="21469" xr:uid="{00000000-0005-0000-0000-0000F8A50000}"/>
    <cellStyle name="Total 2 4 4 6" xfId="25495" xr:uid="{00000000-0005-0000-0000-0000F9A50000}"/>
    <cellStyle name="Total 2 4 4 7" xfId="29484" xr:uid="{00000000-0005-0000-0000-0000FAA50000}"/>
    <cellStyle name="Total 2 4 4 8" xfId="33315" xr:uid="{00000000-0005-0000-0000-0000FBA50000}"/>
    <cellStyle name="Total 2 4 4 9" xfId="37206" xr:uid="{00000000-0005-0000-0000-0000FCA50000}"/>
    <cellStyle name="Total 2 4 5" xfId="4042" xr:uid="{00000000-0005-0000-0000-0000FDA50000}"/>
    <cellStyle name="Total 2 4 5 10" xfId="41026" xr:uid="{00000000-0005-0000-0000-0000FEA50000}"/>
    <cellStyle name="Total 2 4 5 2" xfId="9570" xr:uid="{00000000-0005-0000-0000-0000FFA50000}"/>
    <cellStyle name="Total 2 4 5 3" xfId="13477" xr:uid="{00000000-0005-0000-0000-000000A60000}"/>
    <cellStyle name="Total 2 4 5 4" xfId="17569" xr:uid="{00000000-0005-0000-0000-000001A60000}"/>
    <cellStyle name="Total 2 4 5 5" xfId="21499" xr:uid="{00000000-0005-0000-0000-000002A60000}"/>
    <cellStyle name="Total 2 4 5 6" xfId="25525" xr:uid="{00000000-0005-0000-0000-000003A60000}"/>
    <cellStyle name="Total 2 4 5 7" xfId="29514" xr:uid="{00000000-0005-0000-0000-000004A60000}"/>
    <cellStyle name="Total 2 4 5 8" xfId="33345" xr:uid="{00000000-0005-0000-0000-000005A60000}"/>
    <cellStyle name="Total 2 4 5 9" xfId="37236" xr:uid="{00000000-0005-0000-0000-000006A60000}"/>
    <cellStyle name="Total 2 4 6" xfId="3517" xr:uid="{00000000-0005-0000-0000-000007A60000}"/>
    <cellStyle name="Total 2 4 6 10" xfId="40546" xr:uid="{00000000-0005-0000-0000-000008A60000}"/>
    <cellStyle name="Total 2 4 6 2" xfId="9052" xr:uid="{00000000-0005-0000-0000-000009A60000}"/>
    <cellStyle name="Total 2 4 6 3" xfId="12968" xr:uid="{00000000-0005-0000-0000-00000AA60000}"/>
    <cellStyle name="Total 2 4 6 4" xfId="17061" xr:uid="{00000000-0005-0000-0000-00000BA60000}"/>
    <cellStyle name="Total 2 4 6 5" xfId="21004" xr:uid="{00000000-0005-0000-0000-00000CA60000}"/>
    <cellStyle name="Total 2 4 6 6" xfId="25022" xr:uid="{00000000-0005-0000-0000-00000DA60000}"/>
    <cellStyle name="Total 2 4 6 7" xfId="29026" xr:uid="{00000000-0005-0000-0000-00000EA60000}"/>
    <cellStyle name="Total 2 4 6 8" xfId="32849" xr:uid="{00000000-0005-0000-0000-00000FA60000}"/>
    <cellStyle name="Total 2 4 6 9" xfId="36756" xr:uid="{00000000-0005-0000-0000-000010A60000}"/>
    <cellStyle name="Total 2 4 7" xfId="5995" xr:uid="{00000000-0005-0000-0000-000011A60000}"/>
    <cellStyle name="Total 2 4 7 10" xfId="42977" xr:uid="{00000000-0005-0000-0000-000012A60000}"/>
    <cellStyle name="Total 2 4 7 2" xfId="11523" xr:uid="{00000000-0005-0000-0000-000013A60000}"/>
    <cellStyle name="Total 2 4 7 3" xfId="15428" xr:uid="{00000000-0005-0000-0000-000014A60000}"/>
    <cellStyle name="Total 2 4 7 4" xfId="19522" xr:uid="{00000000-0005-0000-0000-000015A60000}"/>
    <cellStyle name="Total 2 4 7 5" xfId="23450" xr:uid="{00000000-0005-0000-0000-000016A60000}"/>
    <cellStyle name="Total 2 4 7 6" xfId="27476" xr:uid="{00000000-0005-0000-0000-000017A60000}"/>
    <cellStyle name="Total 2 4 7 7" xfId="31465" xr:uid="{00000000-0005-0000-0000-000018A60000}"/>
    <cellStyle name="Total 2 4 7 8" xfId="35296" xr:uid="{00000000-0005-0000-0000-000019A60000}"/>
    <cellStyle name="Total 2 4 7 9" xfId="39187" xr:uid="{00000000-0005-0000-0000-00001AA60000}"/>
    <cellStyle name="Total 2 4 8" xfId="7449" xr:uid="{00000000-0005-0000-0000-00001BA60000}"/>
    <cellStyle name="Total 2 4 9" xfId="7645" xr:uid="{00000000-0005-0000-0000-00001CA60000}"/>
    <cellStyle name="Total 2 5" xfId="837" xr:uid="{00000000-0005-0000-0000-00001DA60000}"/>
    <cellStyle name="Total 2 5 10" xfId="7227" xr:uid="{00000000-0005-0000-0000-00001EA60000}"/>
    <cellStyle name="Total 2 5 2" xfId="3069" xr:uid="{00000000-0005-0000-0000-00001FA60000}"/>
    <cellStyle name="Total 2 5 2 10" xfId="28578" xr:uid="{00000000-0005-0000-0000-000020A60000}"/>
    <cellStyle name="Total 2 5 2 11" xfId="32401" xr:uid="{00000000-0005-0000-0000-000021A60000}"/>
    <cellStyle name="Total 2 5 2 12" xfId="36308" xr:uid="{00000000-0005-0000-0000-000022A60000}"/>
    <cellStyle name="Total 2 5 2 13" xfId="40098" xr:uid="{00000000-0005-0000-0000-000023A60000}"/>
    <cellStyle name="Total 2 5 2 2" xfId="5370" xr:uid="{00000000-0005-0000-0000-000024A60000}"/>
    <cellStyle name="Total 2 5 2 2 10" xfId="42354" xr:uid="{00000000-0005-0000-0000-000025A60000}"/>
    <cellStyle name="Total 2 5 2 2 2" xfId="10898" xr:uid="{00000000-0005-0000-0000-000026A60000}"/>
    <cellStyle name="Total 2 5 2 2 3" xfId="14805" xr:uid="{00000000-0005-0000-0000-000027A60000}"/>
    <cellStyle name="Total 2 5 2 2 4" xfId="18897" xr:uid="{00000000-0005-0000-0000-000028A60000}"/>
    <cellStyle name="Total 2 5 2 2 5" xfId="22827" xr:uid="{00000000-0005-0000-0000-000029A60000}"/>
    <cellStyle name="Total 2 5 2 2 6" xfId="26853" xr:uid="{00000000-0005-0000-0000-00002AA60000}"/>
    <cellStyle name="Total 2 5 2 2 7" xfId="30842" xr:uid="{00000000-0005-0000-0000-00002BA60000}"/>
    <cellStyle name="Total 2 5 2 2 8" xfId="34673" xr:uid="{00000000-0005-0000-0000-00002CA60000}"/>
    <cellStyle name="Total 2 5 2 2 9" xfId="38564" xr:uid="{00000000-0005-0000-0000-00002DA60000}"/>
    <cellStyle name="Total 2 5 2 3" xfId="4742" xr:uid="{00000000-0005-0000-0000-00002EA60000}"/>
    <cellStyle name="Total 2 5 2 3 10" xfId="41726" xr:uid="{00000000-0005-0000-0000-00002FA60000}"/>
    <cellStyle name="Total 2 5 2 3 2" xfId="10270" xr:uid="{00000000-0005-0000-0000-000030A60000}"/>
    <cellStyle name="Total 2 5 2 3 3" xfId="14177" xr:uid="{00000000-0005-0000-0000-000031A60000}"/>
    <cellStyle name="Total 2 5 2 3 4" xfId="18269" xr:uid="{00000000-0005-0000-0000-000032A60000}"/>
    <cellStyle name="Total 2 5 2 3 5" xfId="22199" xr:uid="{00000000-0005-0000-0000-000033A60000}"/>
    <cellStyle name="Total 2 5 2 3 6" xfId="26225" xr:uid="{00000000-0005-0000-0000-000034A60000}"/>
    <cellStyle name="Total 2 5 2 3 7" xfId="30214" xr:uid="{00000000-0005-0000-0000-000035A60000}"/>
    <cellStyle name="Total 2 5 2 3 8" xfId="34045" xr:uid="{00000000-0005-0000-0000-000036A60000}"/>
    <cellStyle name="Total 2 5 2 3 9" xfId="37936" xr:uid="{00000000-0005-0000-0000-000037A60000}"/>
    <cellStyle name="Total 2 5 2 4" xfId="6451" xr:uid="{00000000-0005-0000-0000-000038A60000}"/>
    <cellStyle name="Total 2 5 2 4 10" xfId="43429" xr:uid="{00000000-0005-0000-0000-000039A60000}"/>
    <cellStyle name="Total 2 5 2 4 2" xfId="11980" xr:uid="{00000000-0005-0000-0000-00003AA60000}"/>
    <cellStyle name="Total 2 5 2 4 3" xfId="15884" xr:uid="{00000000-0005-0000-0000-00003BA60000}"/>
    <cellStyle name="Total 2 5 2 4 4" xfId="19978" xr:uid="{00000000-0005-0000-0000-00003CA60000}"/>
    <cellStyle name="Total 2 5 2 4 5" xfId="23905" xr:uid="{00000000-0005-0000-0000-00003DA60000}"/>
    <cellStyle name="Total 2 5 2 4 6" xfId="27932" xr:uid="{00000000-0005-0000-0000-00003EA60000}"/>
    <cellStyle name="Total 2 5 2 4 7" xfId="31917" xr:uid="{00000000-0005-0000-0000-00003FA60000}"/>
    <cellStyle name="Total 2 5 2 4 8" xfId="35750" xr:uid="{00000000-0005-0000-0000-000040A60000}"/>
    <cellStyle name="Total 2 5 2 4 9" xfId="39639" xr:uid="{00000000-0005-0000-0000-000041A60000}"/>
    <cellStyle name="Total 2 5 2 5" xfId="8604" xr:uid="{00000000-0005-0000-0000-000042A60000}"/>
    <cellStyle name="Total 2 5 2 6" xfId="12520" xr:uid="{00000000-0005-0000-0000-000043A60000}"/>
    <cellStyle name="Total 2 5 2 7" xfId="16613" xr:uid="{00000000-0005-0000-0000-000044A60000}"/>
    <cellStyle name="Total 2 5 2 8" xfId="20556" xr:uid="{00000000-0005-0000-0000-000045A60000}"/>
    <cellStyle name="Total 2 5 2 9" xfId="24574" xr:uid="{00000000-0005-0000-0000-000046A60000}"/>
    <cellStyle name="Total 2 5 3" xfId="4014" xr:uid="{00000000-0005-0000-0000-000047A60000}"/>
    <cellStyle name="Total 2 5 3 10" xfId="40998" xr:uid="{00000000-0005-0000-0000-000048A60000}"/>
    <cellStyle name="Total 2 5 3 2" xfId="9542" xr:uid="{00000000-0005-0000-0000-000049A60000}"/>
    <cellStyle name="Total 2 5 3 3" xfId="13449" xr:uid="{00000000-0005-0000-0000-00004AA60000}"/>
    <cellStyle name="Total 2 5 3 4" xfId="17541" xr:uid="{00000000-0005-0000-0000-00004BA60000}"/>
    <cellStyle name="Total 2 5 3 5" xfId="21471" xr:uid="{00000000-0005-0000-0000-00004CA60000}"/>
    <cellStyle name="Total 2 5 3 6" xfId="25497" xr:uid="{00000000-0005-0000-0000-00004DA60000}"/>
    <cellStyle name="Total 2 5 3 7" xfId="29486" xr:uid="{00000000-0005-0000-0000-00004EA60000}"/>
    <cellStyle name="Total 2 5 3 8" xfId="33317" xr:uid="{00000000-0005-0000-0000-00004FA60000}"/>
    <cellStyle name="Total 2 5 3 9" xfId="37208" xr:uid="{00000000-0005-0000-0000-000050A60000}"/>
    <cellStyle name="Total 2 5 4" xfId="4040" xr:uid="{00000000-0005-0000-0000-000051A60000}"/>
    <cellStyle name="Total 2 5 4 10" xfId="41024" xr:uid="{00000000-0005-0000-0000-000052A60000}"/>
    <cellStyle name="Total 2 5 4 2" xfId="9568" xr:uid="{00000000-0005-0000-0000-000053A60000}"/>
    <cellStyle name="Total 2 5 4 3" xfId="13475" xr:uid="{00000000-0005-0000-0000-000054A60000}"/>
    <cellStyle name="Total 2 5 4 4" xfId="17567" xr:uid="{00000000-0005-0000-0000-000055A60000}"/>
    <cellStyle name="Total 2 5 4 5" xfId="21497" xr:uid="{00000000-0005-0000-0000-000056A60000}"/>
    <cellStyle name="Total 2 5 4 6" xfId="25523" xr:uid="{00000000-0005-0000-0000-000057A60000}"/>
    <cellStyle name="Total 2 5 4 7" xfId="29512" xr:uid="{00000000-0005-0000-0000-000058A60000}"/>
    <cellStyle name="Total 2 5 4 8" xfId="33343" xr:uid="{00000000-0005-0000-0000-000059A60000}"/>
    <cellStyle name="Total 2 5 4 9" xfId="37234" xr:uid="{00000000-0005-0000-0000-00005AA60000}"/>
    <cellStyle name="Total 2 5 5" xfId="3519" xr:uid="{00000000-0005-0000-0000-00005BA60000}"/>
    <cellStyle name="Total 2 5 5 10" xfId="40548" xr:uid="{00000000-0005-0000-0000-00005CA60000}"/>
    <cellStyle name="Total 2 5 5 2" xfId="9054" xr:uid="{00000000-0005-0000-0000-00005DA60000}"/>
    <cellStyle name="Total 2 5 5 3" xfId="12970" xr:uid="{00000000-0005-0000-0000-00005EA60000}"/>
    <cellStyle name="Total 2 5 5 4" xfId="17063" xr:uid="{00000000-0005-0000-0000-00005FA60000}"/>
    <cellStyle name="Total 2 5 5 5" xfId="21006" xr:uid="{00000000-0005-0000-0000-000060A60000}"/>
    <cellStyle name="Total 2 5 5 6" xfId="25024" xr:uid="{00000000-0005-0000-0000-000061A60000}"/>
    <cellStyle name="Total 2 5 5 7" xfId="29028" xr:uid="{00000000-0005-0000-0000-000062A60000}"/>
    <cellStyle name="Total 2 5 5 8" xfId="32851" xr:uid="{00000000-0005-0000-0000-000063A60000}"/>
    <cellStyle name="Total 2 5 5 9" xfId="36758" xr:uid="{00000000-0005-0000-0000-000064A60000}"/>
    <cellStyle name="Total 2 5 6" xfId="5997" xr:uid="{00000000-0005-0000-0000-000065A60000}"/>
    <cellStyle name="Total 2 5 6 10" xfId="42979" xr:uid="{00000000-0005-0000-0000-000066A60000}"/>
    <cellStyle name="Total 2 5 6 2" xfId="11525" xr:uid="{00000000-0005-0000-0000-000067A60000}"/>
    <cellStyle name="Total 2 5 6 3" xfId="15430" xr:uid="{00000000-0005-0000-0000-000068A60000}"/>
    <cellStyle name="Total 2 5 6 4" xfId="19524" xr:uid="{00000000-0005-0000-0000-000069A60000}"/>
    <cellStyle name="Total 2 5 6 5" xfId="23452" xr:uid="{00000000-0005-0000-0000-00006AA60000}"/>
    <cellStyle name="Total 2 5 6 6" xfId="27478" xr:uid="{00000000-0005-0000-0000-00006BA60000}"/>
    <cellStyle name="Total 2 5 6 7" xfId="31467" xr:uid="{00000000-0005-0000-0000-00006CA60000}"/>
    <cellStyle name="Total 2 5 6 8" xfId="35298" xr:uid="{00000000-0005-0000-0000-00006DA60000}"/>
    <cellStyle name="Total 2 5 6 9" xfId="39189" xr:uid="{00000000-0005-0000-0000-00006EA60000}"/>
    <cellStyle name="Total 2 5 7" xfId="7447" xr:uid="{00000000-0005-0000-0000-00006FA60000}"/>
    <cellStyle name="Total 2 5 8" xfId="7643" xr:uid="{00000000-0005-0000-0000-000070A60000}"/>
    <cellStyle name="Total 2 5 9" xfId="6895" xr:uid="{00000000-0005-0000-0000-000071A60000}"/>
    <cellStyle name="Total 2 6" xfId="3062" xr:uid="{00000000-0005-0000-0000-000072A60000}"/>
    <cellStyle name="Total 2 6 10" xfId="28571" xr:uid="{00000000-0005-0000-0000-000073A60000}"/>
    <cellStyle name="Total 2 6 11" xfId="32394" xr:uid="{00000000-0005-0000-0000-000074A60000}"/>
    <cellStyle name="Total 2 6 12" xfId="36301" xr:uid="{00000000-0005-0000-0000-000075A60000}"/>
    <cellStyle name="Total 2 6 13" xfId="40091" xr:uid="{00000000-0005-0000-0000-000076A60000}"/>
    <cellStyle name="Total 2 6 2" xfId="5363" xr:uid="{00000000-0005-0000-0000-000077A60000}"/>
    <cellStyle name="Total 2 6 2 10" xfId="42347" xr:uid="{00000000-0005-0000-0000-000078A60000}"/>
    <cellStyle name="Total 2 6 2 2" xfId="10891" xr:uid="{00000000-0005-0000-0000-000079A60000}"/>
    <cellStyle name="Total 2 6 2 3" xfId="14798" xr:uid="{00000000-0005-0000-0000-00007AA60000}"/>
    <cellStyle name="Total 2 6 2 4" xfId="18890" xr:uid="{00000000-0005-0000-0000-00007BA60000}"/>
    <cellStyle name="Total 2 6 2 5" xfId="22820" xr:uid="{00000000-0005-0000-0000-00007CA60000}"/>
    <cellStyle name="Total 2 6 2 6" xfId="26846" xr:uid="{00000000-0005-0000-0000-00007DA60000}"/>
    <cellStyle name="Total 2 6 2 7" xfId="30835" xr:uid="{00000000-0005-0000-0000-00007EA60000}"/>
    <cellStyle name="Total 2 6 2 8" xfId="34666" xr:uid="{00000000-0005-0000-0000-00007FA60000}"/>
    <cellStyle name="Total 2 6 2 9" xfId="38557" xr:uid="{00000000-0005-0000-0000-000080A60000}"/>
    <cellStyle name="Total 2 6 3" xfId="4735" xr:uid="{00000000-0005-0000-0000-000081A60000}"/>
    <cellStyle name="Total 2 6 3 10" xfId="41719" xr:uid="{00000000-0005-0000-0000-000082A60000}"/>
    <cellStyle name="Total 2 6 3 2" xfId="10263" xr:uid="{00000000-0005-0000-0000-000083A60000}"/>
    <cellStyle name="Total 2 6 3 3" xfId="14170" xr:uid="{00000000-0005-0000-0000-000084A60000}"/>
    <cellStyle name="Total 2 6 3 4" xfId="18262" xr:uid="{00000000-0005-0000-0000-000085A60000}"/>
    <cellStyle name="Total 2 6 3 5" xfId="22192" xr:uid="{00000000-0005-0000-0000-000086A60000}"/>
    <cellStyle name="Total 2 6 3 6" xfId="26218" xr:uid="{00000000-0005-0000-0000-000087A60000}"/>
    <cellStyle name="Total 2 6 3 7" xfId="30207" xr:uid="{00000000-0005-0000-0000-000088A60000}"/>
    <cellStyle name="Total 2 6 3 8" xfId="34038" xr:uid="{00000000-0005-0000-0000-000089A60000}"/>
    <cellStyle name="Total 2 6 3 9" xfId="37929" xr:uid="{00000000-0005-0000-0000-00008AA60000}"/>
    <cellStyle name="Total 2 6 4" xfId="6444" xr:uid="{00000000-0005-0000-0000-00008BA60000}"/>
    <cellStyle name="Total 2 6 4 10" xfId="43422" xr:uid="{00000000-0005-0000-0000-00008CA60000}"/>
    <cellStyle name="Total 2 6 4 2" xfId="11973" xr:uid="{00000000-0005-0000-0000-00008DA60000}"/>
    <cellStyle name="Total 2 6 4 3" xfId="15877" xr:uid="{00000000-0005-0000-0000-00008EA60000}"/>
    <cellStyle name="Total 2 6 4 4" xfId="19971" xr:uid="{00000000-0005-0000-0000-00008FA60000}"/>
    <cellStyle name="Total 2 6 4 5" xfId="23898" xr:uid="{00000000-0005-0000-0000-000090A60000}"/>
    <cellStyle name="Total 2 6 4 6" xfId="27925" xr:uid="{00000000-0005-0000-0000-000091A60000}"/>
    <cellStyle name="Total 2 6 4 7" xfId="31910" xr:uid="{00000000-0005-0000-0000-000092A60000}"/>
    <cellStyle name="Total 2 6 4 8" xfId="35743" xr:uid="{00000000-0005-0000-0000-000093A60000}"/>
    <cellStyle name="Total 2 6 4 9" xfId="39632" xr:uid="{00000000-0005-0000-0000-000094A60000}"/>
    <cellStyle name="Total 2 6 5" xfId="8597" xr:uid="{00000000-0005-0000-0000-000095A60000}"/>
    <cellStyle name="Total 2 6 6" xfId="12513" xr:uid="{00000000-0005-0000-0000-000096A60000}"/>
    <cellStyle name="Total 2 6 7" xfId="16606" xr:uid="{00000000-0005-0000-0000-000097A60000}"/>
    <cellStyle name="Total 2 6 8" xfId="20549" xr:uid="{00000000-0005-0000-0000-000098A60000}"/>
    <cellStyle name="Total 2 6 9" xfId="24567" xr:uid="{00000000-0005-0000-0000-000099A60000}"/>
    <cellStyle name="Total 2 7" xfId="4007" xr:uid="{00000000-0005-0000-0000-00009AA60000}"/>
    <cellStyle name="Total 2 7 10" xfId="40991" xr:uid="{00000000-0005-0000-0000-00009BA60000}"/>
    <cellStyle name="Total 2 7 2" xfId="9535" xr:uid="{00000000-0005-0000-0000-00009CA60000}"/>
    <cellStyle name="Total 2 7 3" xfId="13442" xr:uid="{00000000-0005-0000-0000-00009DA60000}"/>
    <cellStyle name="Total 2 7 4" xfId="17534" xr:uid="{00000000-0005-0000-0000-00009EA60000}"/>
    <cellStyle name="Total 2 7 5" xfId="21464" xr:uid="{00000000-0005-0000-0000-00009FA60000}"/>
    <cellStyle name="Total 2 7 6" xfId="25490" xr:uid="{00000000-0005-0000-0000-0000A0A60000}"/>
    <cellStyle name="Total 2 7 7" xfId="29479" xr:uid="{00000000-0005-0000-0000-0000A1A60000}"/>
    <cellStyle name="Total 2 7 8" xfId="33310" xr:uid="{00000000-0005-0000-0000-0000A2A60000}"/>
    <cellStyle name="Total 2 7 9" xfId="37201" xr:uid="{00000000-0005-0000-0000-0000A3A60000}"/>
    <cellStyle name="Total 2 8" xfId="4047" xr:uid="{00000000-0005-0000-0000-0000A4A60000}"/>
    <cellStyle name="Total 2 8 10" xfId="41031" xr:uid="{00000000-0005-0000-0000-0000A5A60000}"/>
    <cellStyle name="Total 2 8 2" xfId="9575" xr:uid="{00000000-0005-0000-0000-0000A6A60000}"/>
    <cellStyle name="Total 2 8 3" xfId="13482" xr:uid="{00000000-0005-0000-0000-0000A7A60000}"/>
    <cellStyle name="Total 2 8 4" xfId="17574" xr:uid="{00000000-0005-0000-0000-0000A8A60000}"/>
    <cellStyle name="Total 2 8 5" xfId="21504" xr:uid="{00000000-0005-0000-0000-0000A9A60000}"/>
    <cellStyle name="Total 2 8 6" xfId="25530" xr:uid="{00000000-0005-0000-0000-0000AAA60000}"/>
    <cellStyle name="Total 2 8 7" xfId="29519" xr:uid="{00000000-0005-0000-0000-0000ABA60000}"/>
    <cellStyle name="Total 2 8 8" xfId="33350" xr:uid="{00000000-0005-0000-0000-0000ACA60000}"/>
    <cellStyle name="Total 2 8 9" xfId="37241" xr:uid="{00000000-0005-0000-0000-0000ADA60000}"/>
    <cellStyle name="Total 2 9" xfId="3512" xr:uid="{00000000-0005-0000-0000-0000AEA60000}"/>
    <cellStyle name="Total 2 9 10" xfId="40541" xr:uid="{00000000-0005-0000-0000-0000AFA60000}"/>
    <cellStyle name="Total 2 9 2" xfId="9047" xr:uid="{00000000-0005-0000-0000-0000B0A60000}"/>
    <cellStyle name="Total 2 9 3" xfId="12963" xr:uid="{00000000-0005-0000-0000-0000B1A60000}"/>
    <cellStyle name="Total 2 9 4" xfId="17056" xr:uid="{00000000-0005-0000-0000-0000B2A60000}"/>
    <cellStyle name="Total 2 9 5" xfId="20999" xr:uid="{00000000-0005-0000-0000-0000B3A60000}"/>
    <cellStyle name="Total 2 9 6" xfId="25017" xr:uid="{00000000-0005-0000-0000-0000B4A60000}"/>
    <cellStyle name="Total 2 9 7" xfId="29021" xr:uid="{00000000-0005-0000-0000-0000B5A60000}"/>
    <cellStyle name="Total 2 9 8" xfId="32844" xr:uid="{00000000-0005-0000-0000-0000B6A60000}"/>
    <cellStyle name="Total 2 9 9" xfId="36751" xr:uid="{00000000-0005-0000-0000-0000B7A60000}"/>
    <cellStyle name="Total 3" xfId="838" xr:uid="{00000000-0005-0000-0000-0000B8A60000}"/>
    <cellStyle name="Total 3 10" xfId="5998" xr:uid="{00000000-0005-0000-0000-0000B9A60000}"/>
    <cellStyle name="Total 3 10 10" xfId="42980" xr:uid="{00000000-0005-0000-0000-0000BAA60000}"/>
    <cellStyle name="Total 3 10 2" xfId="11526" xr:uid="{00000000-0005-0000-0000-0000BBA60000}"/>
    <cellStyle name="Total 3 10 3" xfId="15431" xr:uid="{00000000-0005-0000-0000-0000BCA60000}"/>
    <cellStyle name="Total 3 10 4" xfId="19525" xr:uid="{00000000-0005-0000-0000-0000BDA60000}"/>
    <cellStyle name="Total 3 10 5" xfId="23453" xr:uid="{00000000-0005-0000-0000-0000BEA60000}"/>
    <cellStyle name="Total 3 10 6" xfId="27479" xr:uid="{00000000-0005-0000-0000-0000BFA60000}"/>
    <cellStyle name="Total 3 10 7" xfId="31468" xr:uid="{00000000-0005-0000-0000-0000C0A60000}"/>
    <cellStyle name="Total 3 10 8" xfId="35299" xr:uid="{00000000-0005-0000-0000-0000C1A60000}"/>
    <cellStyle name="Total 3 10 9" xfId="39190" xr:uid="{00000000-0005-0000-0000-0000C2A60000}"/>
    <cellStyle name="Total 3 11" xfId="7446" xr:uid="{00000000-0005-0000-0000-0000C3A60000}"/>
    <cellStyle name="Total 3 12" xfId="7642" xr:uid="{00000000-0005-0000-0000-0000C4A60000}"/>
    <cellStyle name="Total 3 13" xfId="6896" xr:uid="{00000000-0005-0000-0000-0000C5A60000}"/>
    <cellStyle name="Total 3 14" xfId="17103" xr:uid="{00000000-0005-0000-0000-0000C6A60000}"/>
    <cellStyle name="Total 3 2" xfId="839" xr:uid="{00000000-0005-0000-0000-0000C7A60000}"/>
    <cellStyle name="Total 3 2 10" xfId="6897" xr:uid="{00000000-0005-0000-0000-0000C8A60000}"/>
    <cellStyle name="Total 3 2 11" xfId="7315" xr:uid="{00000000-0005-0000-0000-0000C9A60000}"/>
    <cellStyle name="Total 3 2 2" xfId="840" xr:uid="{00000000-0005-0000-0000-0000CAA60000}"/>
    <cellStyle name="Total 3 2 2 10" xfId="17104" xr:uid="{00000000-0005-0000-0000-0000CBA60000}"/>
    <cellStyle name="Total 3 2 2 2" xfId="3072" xr:uid="{00000000-0005-0000-0000-0000CCA60000}"/>
    <cellStyle name="Total 3 2 2 2 10" xfId="28581" xr:uid="{00000000-0005-0000-0000-0000CDA60000}"/>
    <cellStyle name="Total 3 2 2 2 11" xfId="32404" xr:uid="{00000000-0005-0000-0000-0000CEA60000}"/>
    <cellStyle name="Total 3 2 2 2 12" xfId="36311" xr:uid="{00000000-0005-0000-0000-0000CFA60000}"/>
    <cellStyle name="Total 3 2 2 2 13" xfId="40101" xr:uid="{00000000-0005-0000-0000-0000D0A60000}"/>
    <cellStyle name="Total 3 2 2 2 2" xfId="5373" xr:uid="{00000000-0005-0000-0000-0000D1A60000}"/>
    <cellStyle name="Total 3 2 2 2 2 10" xfId="42357" xr:uid="{00000000-0005-0000-0000-0000D2A60000}"/>
    <cellStyle name="Total 3 2 2 2 2 2" xfId="10901" xr:uid="{00000000-0005-0000-0000-0000D3A60000}"/>
    <cellStyle name="Total 3 2 2 2 2 3" xfId="14808" xr:uid="{00000000-0005-0000-0000-0000D4A60000}"/>
    <cellStyle name="Total 3 2 2 2 2 4" xfId="18900" xr:uid="{00000000-0005-0000-0000-0000D5A60000}"/>
    <cellStyle name="Total 3 2 2 2 2 5" xfId="22830" xr:uid="{00000000-0005-0000-0000-0000D6A60000}"/>
    <cellStyle name="Total 3 2 2 2 2 6" xfId="26856" xr:uid="{00000000-0005-0000-0000-0000D7A60000}"/>
    <cellStyle name="Total 3 2 2 2 2 7" xfId="30845" xr:uid="{00000000-0005-0000-0000-0000D8A60000}"/>
    <cellStyle name="Total 3 2 2 2 2 8" xfId="34676" xr:uid="{00000000-0005-0000-0000-0000D9A60000}"/>
    <cellStyle name="Total 3 2 2 2 2 9" xfId="38567" xr:uid="{00000000-0005-0000-0000-0000DAA60000}"/>
    <cellStyle name="Total 3 2 2 2 3" xfId="4745" xr:uid="{00000000-0005-0000-0000-0000DBA60000}"/>
    <cellStyle name="Total 3 2 2 2 3 10" xfId="41729" xr:uid="{00000000-0005-0000-0000-0000DCA60000}"/>
    <cellStyle name="Total 3 2 2 2 3 2" xfId="10273" xr:uid="{00000000-0005-0000-0000-0000DDA60000}"/>
    <cellStyle name="Total 3 2 2 2 3 3" xfId="14180" xr:uid="{00000000-0005-0000-0000-0000DEA60000}"/>
    <cellStyle name="Total 3 2 2 2 3 4" xfId="18272" xr:uid="{00000000-0005-0000-0000-0000DFA60000}"/>
    <cellStyle name="Total 3 2 2 2 3 5" xfId="22202" xr:uid="{00000000-0005-0000-0000-0000E0A60000}"/>
    <cellStyle name="Total 3 2 2 2 3 6" xfId="26228" xr:uid="{00000000-0005-0000-0000-0000E1A60000}"/>
    <cellStyle name="Total 3 2 2 2 3 7" xfId="30217" xr:uid="{00000000-0005-0000-0000-0000E2A60000}"/>
    <cellStyle name="Total 3 2 2 2 3 8" xfId="34048" xr:uid="{00000000-0005-0000-0000-0000E3A60000}"/>
    <cellStyle name="Total 3 2 2 2 3 9" xfId="37939" xr:uid="{00000000-0005-0000-0000-0000E4A60000}"/>
    <cellStyle name="Total 3 2 2 2 4" xfId="6454" xr:uid="{00000000-0005-0000-0000-0000E5A60000}"/>
    <cellStyle name="Total 3 2 2 2 4 10" xfId="43432" xr:uid="{00000000-0005-0000-0000-0000E6A60000}"/>
    <cellStyle name="Total 3 2 2 2 4 2" xfId="11983" xr:uid="{00000000-0005-0000-0000-0000E7A60000}"/>
    <cellStyle name="Total 3 2 2 2 4 3" xfId="15887" xr:uid="{00000000-0005-0000-0000-0000E8A60000}"/>
    <cellStyle name="Total 3 2 2 2 4 4" xfId="19981" xr:uid="{00000000-0005-0000-0000-0000E9A60000}"/>
    <cellStyle name="Total 3 2 2 2 4 5" xfId="23908" xr:uid="{00000000-0005-0000-0000-0000EAA60000}"/>
    <cellStyle name="Total 3 2 2 2 4 6" xfId="27935" xr:uid="{00000000-0005-0000-0000-0000EBA60000}"/>
    <cellStyle name="Total 3 2 2 2 4 7" xfId="31920" xr:uid="{00000000-0005-0000-0000-0000ECA60000}"/>
    <cellStyle name="Total 3 2 2 2 4 8" xfId="35753" xr:uid="{00000000-0005-0000-0000-0000EDA60000}"/>
    <cellStyle name="Total 3 2 2 2 4 9" xfId="39642" xr:uid="{00000000-0005-0000-0000-0000EEA60000}"/>
    <cellStyle name="Total 3 2 2 2 5" xfId="8607" xr:uid="{00000000-0005-0000-0000-0000EFA60000}"/>
    <cellStyle name="Total 3 2 2 2 6" xfId="12523" xr:uid="{00000000-0005-0000-0000-0000F0A60000}"/>
    <cellStyle name="Total 3 2 2 2 7" xfId="16616" xr:uid="{00000000-0005-0000-0000-0000F1A60000}"/>
    <cellStyle name="Total 3 2 2 2 8" xfId="20559" xr:uid="{00000000-0005-0000-0000-0000F2A60000}"/>
    <cellStyle name="Total 3 2 2 2 9" xfId="24577" xr:uid="{00000000-0005-0000-0000-0000F3A60000}"/>
    <cellStyle name="Total 3 2 2 3" xfId="4017" xr:uid="{00000000-0005-0000-0000-0000F4A60000}"/>
    <cellStyle name="Total 3 2 2 3 10" xfId="41001" xr:uid="{00000000-0005-0000-0000-0000F5A60000}"/>
    <cellStyle name="Total 3 2 2 3 2" xfId="9545" xr:uid="{00000000-0005-0000-0000-0000F6A60000}"/>
    <cellStyle name="Total 3 2 2 3 3" xfId="13452" xr:uid="{00000000-0005-0000-0000-0000F7A60000}"/>
    <cellStyle name="Total 3 2 2 3 4" xfId="17544" xr:uid="{00000000-0005-0000-0000-0000F8A60000}"/>
    <cellStyle name="Total 3 2 2 3 5" xfId="21474" xr:uid="{00000000-0005-0000-0000-0000F9A60000}"/>
    <cellStyle name="Total 3 2 2 3 6" xfId="25500" xr:uid="{00000000-0005-0000-0000-0000FAA60000}"/>
    <cellStyle name="Total 3 2 2 3 7" xfId="29489" xr:uid="{00000000-0005-0000-0000-0000FBA60000}"/>
    <cellStyle name="Total 3 2 2 3 8" xfId="33320" xr:uid="{00000000-0005-0000-0000-0000FCA60000}"/>
    <cellStyle name="Total 3 2 2 3 9" xfId="37211" xr:uid="{00000000-0005-0000-0000-0000FDA60000}"/>
    <cellStyle name="Total 3 2 2 4" xfId="4037" xr:uid="{00000000-0005-0000-0000-0000FEA60000}"/>
    <cellStyle name="Total 3 2 2 4 10" xfId="41021" xr:uid="{00000000-0005-0000-0000-0000FFA60000}"/>
    <cellStyle name="Total 3 2 2 4 2" xfId="9565" xr:uid="{00000000-0005-0000-0000-000000A70000}"/>
    <cellStyle name="Total 3 2 2 4 3" xfId="13472" xr:uid="{00000000-0005-0000-0000-000001A70000}"/>
    <cellStyle name="Total 3 2 2 4 4" xfId="17564" xr:uid="{00000000-0005-0000-0000-000002A70000}"/>
    <cellStyle name="Total 3 2 2 4 5" xfId="21494" xr:uid="{00000000-0005-0000-0000-000003A70000}"/>
    <cellStyle name="Total 3 2 2 4 6" xfId="25520" xr:uid="{00000000-0005-0000-0000-000004A70000}"/>
    <cellStyle name="Total 3 2 2 4 7" xfId="29509" xr:uid="{00000000-0005-0000-0000-000005A70000}"/>
    <cellStyle name="Total 3 2 2 4 8" xfId="33340" xr:uid="{00000000-0005-0000-0000-000006A70000}"/>
    <cellStyle name="Total 3 2 2 4 9" xfId="37231" xr:uid="{00000000-0005-0000-0000-000007A70000}"/>
    <cellStyle name="Total 3 2 2 5" xfId="3522" xr:uid="{00000000-0005-0000-0000-000008A70000}"/>
    <cellStyle name="Total 3 2 2 5 10" xfId="40551" xr:uid="{00000000-0005-0000-0000-000009A70000}"/>
    <cellStyle name="Total 3 2 2 5 2" xfId="9057" xr:uid="{00000000-0005-0000-0000-00000AA70000}"/>
    <cellStyle name="Total 3 2 2 5 3" xfId="12973" xr:uid="{00000000-0005-0000-0000-00000BA70000}"/>
    <cellStyle name="Total 3 2 2 5 4" xfId="17066" xr:uid="{00000000-0005-0000-0000-00000CA70000}"/>
    <cellStyle name="Total 3 2 2 5 5" xfId="21009" xr:uid="{00000000-0005-0000-0000-00000DA70000}"/>
    <cellStyle name="Total 3 2 2 5 6" xfId="25027" xr:uid="{00000000-0005-0000-0000-00000EA70000}"/>
    <cellStyle name="Total 3 2 2 5 7" xfId="29031" xr:uid="{00000000-0005-0000-0000-00000FA70000}"/>
    <cellStyle name="Total 3 2 2 5 8" xfId="32854" xr:uid="{00000000-0005-0000-0000-000010A70000}"/>
    <cellStyle name="Total 3 2 2 5 9" xfId="36761" xr:uid="{00000000-0005-0000-0000-000011A70000}"/>
    <cellStyle name="Total 3 2 2 6" xfId="6000" xr:uid="{00000000-0005-0000-0000-000012A70000}"/>
    <cellStyle name="Total 3 2 2 6 10" xfId="42982" xr:uid="{00000000-0005-0000-0000-000013A70000}"/>
    <cellStyle name="Total 3 2 2 6 2" xfId="11528" xr:uid="{00000000-0005-0000-0000-000014A70000}"/>
    <cellStyle name="Total 3 2 2 6 3" xfId="15433" xr:uid="{00000000-0005-0000-0000-000015A70000}"/>
    <cellStyle name="Total 3 2 2 6 4" xfId="19527" xr:uid="{00000000-0005-0000-0000-000016A70000}"/>
    <cellStyle name="Total 3 2 2 6 5" xfId="23455" xr:uid="{00000000-0005-0000-0000-000017A70000}"/>
    <cellStyle name="Total 3 2 2 6 6" xfId="27481" xr:uid="{00000000-0005-0000-0000-000018A70000}"/>
    <cellStyle name="Total 3 2 2 6 7" xfId="31470" xr:uid="{00000000-0005-0000-0000-000019A70000}"/>
    <cellStyle name="Total 3 2 2 6 8" xfId="35301" xr:uid="{00000000-0005-0000-0000-00001AA70000}"/>
    <cellStyle name="Total 3 2 2 6 9" xfId="39192" xr:uid="{00000000-0005-0000-0000-00001BA70000}"/>
    <cellStyle name="Total 3 2 2 7" xfId="7444" xr:uid="{00000000-0005-0000-0000-00001CA70000}"/>
    <cellStyle name="Total 3 2 2 8" xfId="7640" xr:uid="{00000000-0005-0000-0000-00001DA70000}"/>
    <cellStyle name="Total 3 2 2 9" xfId="6898" xr:uid="{00000000-0005-0000-0000-00001EA70000}"/>
    <cellStyle name="Total 3 2 3" xfId="3071" xr:uid="{00000000-0005-0000-0000-00001FA70000}"/>
    <cellStyle name="Total 3 2 3 10" xfId="28580" xr:uid="{00000000-0005-0000-0000-000020A70000}"/>
    <cellStyle name="Total 3 2 3 11" xfId="32403" xr:uid="{00000000-0005-0000-0000-000021A70000}"/>
    <cellStyle name="Total 3 2 3 12" xfId="36310" xr:uid="{00000000-0005-0000-0000-000022A70000}"/>
    <cellStyle name="Total 3 2 3 13" xfId="40100" xr:uid="{00000000-0005-0000-0000-000023A70000}"/>
    <cellStyle name="Total 3 2 3 2" xfId="5372" xr:uid="{00000000-0005-0000-0000-000024A70000}"/>
    <cellStyle name="Total 3 2 3 2 10" xfId="42356" xr:uid="{00000000-0005-0000-0000-000025A70000}"/>
    <cellStyle name="Total 3 2 3 2 2" xfId="10900" xr:uid="{00000000-0005-0000-0000-000026A70000}"/>
    <cellStyle name="Total 3 2 3 2 3" xfId="14807" xr:uid="{00000000-0005-0000-0000-000027A70000}"/>
    <cellStyle name="Total 3 2 3 2 4" xfId="18899" xr:uid="{00000000-0005-0000-0000-000028A70000}"/>
    <cellStyle name="Total 3 2 3 2 5" xfId="22829" xr:uid="{00000000-0005-0000-0000-000029A70000}"/>
    <cellStyle name="Total 3 2 3 2 6" xfId="26855" xr:uid="{00000000-0005-0000-0000-00002AA70000}"/>
    <cellStyle name="Total 3 2 3 2 7" xfId="30844" xr:uid="{00000000-0005-0000-0000-00002BA70000}"/>
    <cellStyle name="Total 3 2 3 2 8" xfId="34675" xr:uid="{00000000-0005-0000-0000-00002CA70000}"/>
    <cellStyle name="Total 3 2 3 2 9" xfId="38566" xr:uid="{00000000-0005-0000-0000-00002DA70000}"/>
    <cellStyle name="Total 3 2 3 3" xfId="4744" xr:uid="{00000000-0005-0000-0000-00002EA70000}"/>
    <cellStyle name="Total 3 2 3 3 10" xfId="41728" xr:uid="{00000000-0005-0000-0000-00002FA70000}"/>
    <cellStyle name="Total 3 2 3 3 2" xfId="10272" xr:uid="{00000000-0005-0000-0000-000030A70000}"/>
    <cellStyle name="Total 3 2 3 3 3" xfId="14179" xr:uid="{00000000-0005-0000-0000-000031A70000}"/>
    <cellStyle name="Total 3 2 3 3 4" xfId="18271" xr:uid="{00000000-0005-0000-0000-000032A70000}"/>
    <cellStyle name="Total 3 2 3 3 5" xfId="22201" xr:uid="{00000000-0005-0000-0000-000033A70000}"/>
    <cellStyle name="Total 3 2 3 3 6" xfId="26227" xr:uid="{00000000-0005-0000-0000-000034A70000}"/>
    <cellStyle name="Total 3 2 3 3 7" xfId="30216" xr:uid="{00000000-0005-0000-0000-000035A70000}"/>
    <cellStyle name="Total 3 2 3 3 8" xfId="34047" xr:uid="{00000000-0005-0000-0000-000036A70000}"/>
    <cellStyle name="Total 3 2 3 3 9" xfId="37938" xr:uid="{00000000-0005-0000-0000-000037A70000}"/>
    <cellStyle name="Total 3 2 3 4" xfId="6453" xr:uid="{00000000-0005-0000-0000-000038A70000}"/>
    <cellStyle name="Total 3 2 3 4 10" xfId="43431" xr:uid="{00000000-0005-0000-0000-000039A70000}"/>
    <cellStyle name="Total 3 2 3 4 2" xfId="11982" xr:uid="{00000000-0005-0000-0000-00003AA70000}"/>
    <cellStyle name="Total 3 2 3 4 3" xfId="15886" xr:uid="{00000000-0005-0000-0000-00003BA70000}"/>
    <cellStyle name="Total 3 2 3 4 4" xfId="19980" xr:uid="{00000000-0005-0000-0000-00003CA70000}"/>
    <cellStyle name="Total 3 2 3 4 5" xfId="23907" xr:uid="{00000000-0005-0000-0000-00003DA70000}"/>
    <cellStyle name="Total 3 2 3 4 6" xfId="27934" xr:uid="{00000000-0005-0000-0000-00003EA70000}"/>
    <cellStyle name="Total 3 2 3 4 7" xfId="31919" xr:uid="{00000000-0005-0000-0000-00003FA70000}"/>
    <cellStyle name="Total 3 2 3 4 8" xfId="35752" xr:uid="{00000000-0005-0000-0000-000040A70000}"/>
    <cellStyle name="Total 3 2 3 4 9" xfId="39641" xr:uid="{00000000-0005-0000-0000-000041A70000}"/>
    <cellStyle name="Total 3 2 3 5" xfId="8606" xr:uid="{00000000-0005-0000-0000-000042A70000}"/>
    <cellStyle name="Total 3 2 3 6" xfId="12522" xr:uid="{00000000-0005-0000-0000-000043A70000}"/>
    <cellStyle name="Total 3 2 3 7" xfId="16615" xr:uid="{00000000-0005-0000-0000-000044A70000}"/>
    <cellStyle name="Total 3 2 3 8" xfId="20558" xr:uid="{00000000-0005-0000-0000-000045A70000}"/>
    <cellStyle name="Total 3 2 3 9" xfId="24576" xr:uid="{00000000-0005-0000-0000-000046A70000}"/>
    <cellStyle name="Total 3 2 4" xfId="4016" xr:uid="{00000000-0005-0000-0000-000047A70000}"/>
    <cellStyle name="Total 3 2 4 10" xfId="41000" xr:uid="{00000000-0005-0000-0000-000048A70000}"/>
    <cellStyle name="Total 3 2 4 2" xfId="9544" xr:uid="{00000000-0005-0000-0000-000049A70000}"/>
    <cellStyle name="Total 3 2 4 3" xfId="13451" xr:uid="{00000000-0005-0000-0000-00004AA70000}"/>
    <cellStyle name="Total 3 2 4 4" xfId="17543" xr:uid="{00000000-0005-0000-0000-00004BA70000}"/>
    <cellStyle name="Total 3 2 4 5" xfId="21473" xr:uid="{00000000-0005-0000-0000-00004CA70000}"/>
    <cellStyle name="Total 3 2 4 6" xfId="25499" xr:uid="{00000000-0005-0000-0000-00004DA70000}"/>
    <cellStyle name="Total 3 2 4 7" xfId="29488" xr:uid="{00000000-0005-0000-0000-00004EA70000}"/>
    <cellStyle name="Total 3 2 4 8" xfId="33319" xr:uid="{00000000-0005-0000-0000-00004FA70000}"/>
    <cellStyle name="Total 3 2 4 9" xfId="37210" xr:uid="{00000000-0005-0000-0000-000050A70000}"/>
    <cellStyle name="Total 3 2 5" xfId="4038" xr:uid="{00000000-0005-0000-0000-000051A70000}"/>
    <cellStyle name="Total 3 2 5 10" xfId="41022" xr:uid="{00000000-0005-0000-0000-000052A70000}"/>
    <cellStyle name="Total 3 2 5 2" xfId="9566" xr:uid="{00000000-0005-0000-0000-000053A70000}"/>
    <cellStyle name="Total 3 2 5 3" xfId="13473" xr:uid="{00000000-0005-0000-0000-000054A70000}"/>
    <cellStyle name="Total 3 2 5 4" xfId="17565" xr:uid="{00000000-0005-0000-0000-000055A70000}"/>
    <cellStyle name="Total 3 2 5 5" xfId="21495" xr:uid="{00000000-0005-0000-0000-000056A70000}"/>
    <cellStyle name="Total 3 2 5 6" xfId="25521" xr:uid="{00000000-0005-0000-0000-000057A70000}"/>
    <cellStyle name="Total 3 2 5 7" xfId="29510" xr:uid="{00000000-0005-0000-0000-000058A70000}"/>
    <cellStyle name="Total 3 2 5 8" xfId="33341" xr:uid="{00000000-0005-0000-0000-000059A70000}"/>
    <cellStyle name="Total 3 2 5 9" xfId="37232" xr:uid="{00000000-0005-0000-0000-00005AA70000}"/>
    <cellStyle name="Total 3 2 6" xfId="3521" xr:uid="{00000000-0005-0000-0000-00005BA70000}"/>
    <cellStyle name="Total 3 2 6 10" xfId="40550" xr:uid="{00000000-0005-0000-0000-00005CA70000}"/>
    <cellStyle name="Total 3 2 6 2" xfId="9056" xr:uid="{00000000-0005-0000-0000-00005DA70000}"/>
    <cellStyle name="Total 3 2 6 3" xfId="12972" xr:uid="{00000000-0005-0000-0000-00005EA70000}"/>
    <cellStyle name="Total 3 2 6 4" xfId="17065" xr:uid="{00000000-0005-0000-0000-00005FA70000}"/>
    <cellStyle name="Total 3 2 6 5" xfId="21008" xr:uid="{00000000-0005-0000-0000-000060A70000}"/>
    <cellStyle name="Total 3 2 6 6" xfId="25026" xr:uid="{00000000-0005-0000-0000-000061A70000}"/>
    <cellStyle name="Total 3 2 6 7" xfId="29030" xr:uid="{00000000-0005-0000-0000-000062A70000}"/>
    <cellStyle name="Total 3 2 6 8" xfId="32853" xr:uid="{00000000-0005-0000-0000-000063A70000}"/>
    <cellStyle name="Total 3 2 6 9" xfId="36760" xr:uid="{00000000-0005-0000-0000-000064A70000}"/>
    <cellStyle name="Total 3 2 7" xfId="5999" xr:uid="{00000000-0005-0000-0000-000065A70000}"/>
    <cellStyle name="Total 3 2 7 10" xfId="42981" xr:uid="{00000000-0005-0000-0000-000066A70000}"/>
    <cellStyle name="Total 3 2 7 2" xfId="11527" xr:uid="{00000000-0005-0000-0000-000067A70000}"/>
    <cellStyle name="Total 3 2 7 3" xfId="15432" xr:uid="{00000000-0005-0000-0000-000068A70000}"/>
    <cellStyle name="Total 3 2 7 4" xfId="19526" xr:uid="{00000000-0005-0000-0000-000069A70000}"/>
    <cellStyle name="Total 3 2 7 5" xfId="23454" xr:uid="{00000000-0005-0000-0000-00006AA70000}"/>
    <cellStyle name="Total 3 2 7 6" xfId="27480" xr:uid="{00000000-0005-0000-0000-00006BA70000}"/>
    <cellStyle name="Total 3 2 7 7" xfId="31469" xr:uid="{00000000-0005-0000-0000-00006CA70000}"/>
    <cellStyle name="Total 3 2 7 8" xfId="35300" xr:uid="{00000000-0005-0000-0000-00006DA70000}"/>
    <cellStyle name="Total 3 2 7 9" xfId="39191" xr:uid="{00000000-0005-0000-0000-00006EA70000}"/>
    <cellStyle name="Total 3 2 8" xfId="7445" xr:uid="{00000000-0005-0000-0000-00006FA70000}"/>
    <cellStyle name="Total 3 2 9" xfId="7641" xr:uid="{00000000-0005-0000-0000-000070A70000}"/>
    <cellStyle name="Total 3 3" xfId="841" xr:uid="{00000000-0005-0000-0000-000071A70000}"/>
    <cellStyle name="Total 3 3 10" xfId="6899" xr:uid="{00000000-0005-0000-0000-000072A70000}"/>
    <cellStyle name="Total 3 3 11" xfId="8113" xr:uid="{00000000-0005-0000-0000-000073A70000}"/>
    <cellStyle name="Total 3 3 2" xfId="842" xr:uid="{00000000-0005-0000-0000-000074A70000}"/>
    <cellStyle name="Total 3 3 2 10" xfId="17105" xr:uid="{00000000-0005-0000-0000-000075A70000}"/>
    <cellStyle name="Total 3 3 2 2" xfId="3074" xr:uid="{00000000-0005-0000-0000-000076A70000}"/>
    <cellStyle name="Total 3 3 2 2 10" xfId="28583" xr:uid="{00000000-0005-0000-0000-000077A70000}"/>
    <cellStyle name="Total 3 3 2 2 11" xfId="32406" xr:uid="{00000000-0005-0000-0000-000078A70000}"/>
    <cellStyle name="Total 3 3 2 2 12" xfId="36313" xr:uid="{00000000-0005-0000-0000-000079A70000}"/>
    <cellStyle name="Total 3 3 2 2 13" xfId="40103" xr:uid="{00000000-0005-0000-0000-00007AA70000}"/>
    <cellStyle name="Total 3 3 2 2 2" xfId="5375" xr:uid="{00000000-0005-0000-0000-00007BA70000}"/>
    <cellStyle name="Total 3 3 2 2 2 10" xfId="42359" xr:uid="{00000000-0005-0000-0000-00007CA70000}"/>
    <cellStyle name="Total 3 3 2 2 2 2" xfId="10903" xr:uid="{00000000-0005-0000-0000-00007DA70000}"/>
    <cellStyle name="Total 3 3 2 2 2 3" xfId="14810" xr:uid="{00000000-0005-0000-0000-00007EA70000}"/>
    <cellStyle name="Total 3 3 2 2 2 4" xfId="18902" xr:uid="{00000000-0005-0000-0000-00007FA70000}"/>
    <cellStyle name="Total 3 3 2 2 2 5" xfId="22832" xr:uid="{00000000-0005-0000-0000-000080A70000}"/>
    <cellStyle name="Total 3 3 2 2 2 6" xfId="26858" xr:uid="{00000000-0005-0000-0000-000081A70000}"/>
    <cellStyle name="Total 3 3 2 2 2 7" xfId="30847" xr:uid="{00000000-0005-0000-0000-000082A70000}"/>
    <cellStyle name="Total 3 3 2 2 2 8" xfId="34678" xr:uid="{00000000-0005-0000-0000-000083A70000}"/>
    <cellStyle name="Total 3 3 2 2 2 9" xfId="38569" xr:uid="{00000000-0005-0000-0000-000084A70000}"/>
    <cellStyle name="Total 3 3 2 2 3" xfId="4747" xr:uid="{00000000-0005-0000-0000-000085A70000}"/>
    <cellStyle name="Total 3 3 2 2 3 10" xfId="41731" xr:uid="{00000000-0005-0000-0000-000086A70000}"/>
    <cellStyle name="Total 3 3 2 2 3 2" xfId="10275" xr:uid="{00000000-0005-0000-0000-000087A70000}"/>
    <cellStyle name="Total 3 3 2 2 3 3" xfId="14182" xr:uid="{00000000-0005-0000-0000-000088A70000}"/>
    <cellStyle name="Total 3 3 2 2 3 4" xfId="18274" xr:uid="{00000000-0005-0000-0000-000089A70000}"/>
    <cellStyle name="Total 3 3 2 2 3 5" xfId="22204" xr:uid="{00000000-0005-0000-0000-00008AA70000}"/>
    <cellStyle name="Total 3 3 2 2 3 6" xfId="26230" xr:uid="{00000000-0005-0000-0000-00008BA70000}"/>
    <cellStyle name="Total 3 3 2 2 3 7" xfId="30219" xr:uid="{00000000-0005-0000-0000-00008CA70000}"/>
    <cellStyle name="Total 3 3 2 2 3 8" xfId="34050" xr:uid="{00000000-0005-0000-0000-00008DA70000}"/>
    <cellStyle name="Total 3 3 2 2 3 9" xfId="37941" xr:uid="{00000000-0005-0000-0000-00008EA70000}"/>
    <cellStyle name="Total 3 3 2 2 4" xfId="6456" xr:uid="{00000000-0005-0000-0000-00008FA70000}"/>
    <cellStyle name="Total 3 3 2 2 4 10" xfId="43434" xr:uid="{00000000-0005-0000-0000-000090A70000}"/>
    <cellStyle name="Total 3 3 2 2 4 2" xfId="11985" xr:uid="{00000000-0005-0000-0000-000091A70000}"/>
    <cellStyle name="Total 3 3 2 2 4 3" xfId="15889" xr:uid="{00000000-0005-0000-0000-000092A70000}"/>
    <cellStyle name="Total 3 3 2 2 4 4" xfId="19983" xr:uid="{00000000-0005-0000-0000-000093A70000}"/>
    <cellStyle name="Total 3 3 2 2 4 5" xfId="23910" xr:uid="{00000000-0005-0000-0000-000094A70000}"/>
    <cellStyle name="Total 3 3 2 2 4 6" xfId="27937" xr:uid="{00000000-0005-0000-0000-000095A70000}"/>
    <cellStyle name="Total 3 3 2 2 4 7" xfId="31922" xr:uid="{00000000-0005-0000-0000-000096A70000}"/>
    <cellStyle name="Total 3 3 2 2 4 8" xfId="35755" xr:uid="{00000000-0005-0000-0000-000097A70000}"/>
    <cellStyle name="Total 3 3 2 2 4 9" xfId="39644" xr:uid="{00000000-0005-0000-0000-000098A70000}"/>
    <cellStyle name="Total 3 3 2 2 5" xfId="8609" xr:uid="{00000000-0005-0000-0000-000099A70000}"/>
    <cellStyle name="Total 3 3 2 2 6" xfId="12525" xr:uid="{00000000-0005-0000-0000-00009AA70000}"/>
    <cellStyle name="Total 3 3 2 2 7" xfId="16618" xr:uid="{00000000-0005-0000-0000-00009BA70000}"/>
    <cellStyle name="Total 3 3 2 2 8" xfId="20561" xr:uid="{00000000-0005-0000-0000-00009CA70000}"/>
    <cellStyle name="Total 3 3 2 2 9" xfId="24579" xr:uid="{00000000-0005-0000-0000-00009DA70000}"/>
    <cellStyle name="Total 3 3 2 3" xfId="4019" xr:uid="{00000000-0005-0000-0000-00009EA70000}"/>
    <cellStyle name="Total 3 3 2 3 10" xfId="41003" xr:uid="{00000000-0005-0000-0000-00009FA70000}"/>
    <cellStyle name="Total 3 3 2 3 2" xfId="9547" xr:uid="{00000000-0005-0000-0000-0000A0A70000}"/>
    <cellStyle name="Total 3 3 2 3 3" xfId="13454" xr:uid="{00000000-0005-0000-0000-0000A1A70000}"/>
    <cellStyle name="Total 3 3 2 3 4" xfId="17546" xr:uid="{00000000-0005-0000-0000-0000A2A70000}"/>
    <cellStyle name="Total 3 3 2 3 5" xfId="21476" xr:uid="{00000000-0005-0000-0000-0000A3A70000}"/>
    <cellStyle name="Total 3 3 2 3 6" xfId="25502" xr:uid="{00000000-0005-0000-0000-0000A4A70000}"/>
    <cellStyle name="Total 3 3 2 3 7" xfId="29491" xr:uid="{00000000-0005-0000-0000-0000A5A70000}"/>
    <cellStyle name="Total 3 3 2 3 8" xfId="33322" xr:uid="{00000000-0005-0000-0000-0000A6A70000}"/>
    <cellStyle name="Total 3 3 2 3 9" xfId="37213" xr:uid="{00000000-0005-0000-0000-0000A7A70000}"/>
    <cellStyle name="Total 3 3 2 4" xfId="4035" xr:uid="{00000000-0005-0000-0000-0000A8A70000}"/>
    <cellStyle name="Total 3 3 2 4 10" xfId="41019" xr:uid="{00000000-0005-0000-0000-0000A9A70000}"/>
    <cellStyle name="Total 3 3 2 4 2" xfId="9563" xr:uid="{00000000-0005-0000-0000-0000AAA70000}"/>
    <cellStyle name="Total 3 3 2 4 3" xfId="13470" xr:uid="{00000000-0005-0000-0000-0000ABA70000}"/>
    <cellStyle name="Total 3 3 2 4 4" xfId="17562" xr:uid="{00000000-0005-0000-0000-0000ACA70000}"/>
    <cellStyle name="Total 3 3 2 4 5" xfId="21492" xr:uid="{00000000-0005-0000-0000-0000ADA70000}"/>
    <cellStyle name="Total 3 3 2 4 6" xfId="25518" xr:uid="{00000000-0005-0000-0000-0000AEA70000}"/>
    <cellStyle name="Total 3 3 2 4 7" xfId="29507" xr:uid="{00000000-0005-0000-0000-0000AFA70000}"/>
    <cellStyle name="Total 3 3 2 4 8" xfId="33338" xr:uid="{00000000-0005-0000-0000-0000B0A70000}"/>
    <cellStyle name="Total 3 3 2 4 9" xfId="37229" xr:uid="{00000000-0005-0000-0000-0000B1A70000}"/>
    <cellStyle name="Total 3 3 2 5" xfId="3524" xr:uid="{00000000-0005-0000-0000-0000B2A70000}"/>
    <cellStyle name="Total 3 3 2 5 10" xfId="40553" xr:uid="{00000000-0005-0000-0000-0000B3A70000}"/>
    <cellStyle name="Total 3 3 2 5 2" xfId="9059" xr:uid="{00000000-0005-0000-0000-0000B4A70000}"/>
    <cellStyle name="Total 3 3 2 5 3" xfId="12975" xr:uid="{00000000-0005-0000-0000-0000B5A70000}"/>
    <cellStyle name="Total 3 3 2 5 4" xfId="17068" xr:uid="{00000000-0005-0000-0000-0000B6A70000}"/>
    <cellStyle name="Total 3 3 2 5 5" xfId="21011" xr:uid="{00000000-0005-0000-0000-0000B7A70000}"/>
    <cellStyle name="Total 3 3 2 5 6" xfId="25029" xr:uid="{00000000-0005-0000-0000-0000B8A70000}"/>
    <cellStyle name="Total 3 3 2 5 7" xfId="29033" xr:uid="{00000000-0005-0000-0000-0000B9A70000}"/>
    <cellStyle name="Total 3 3 2 5 8" xfId="32856" xr:uid="{00000000-0005-0000-0000-0000BAA70000}"/>
    <cellStyle name="Total 3 3 2 5 9" xfId="36763" xr:uid="{00000000-0005-0000-0000-0000BBA70000}"/>
    <cellStyle name="Total 3 3 2 6" xfId="6002" xr:uid="{00000000-0005-0000-0000-0000BCA70000}"/>
    <cellStyle name="Total 3 3 2 6 10" xfId="42984" xr:uid="{00000000-0005-0000-0000-0000BDA70000}"/>
    <cellStyle name="Total 3 3 2 6 2" xfId="11530" xr:uid="{00000000-0005-0000-0000-0000BEA70000}"/>
    <cellStyle name="Total 3 3 2 6 3" xfId="15435" xr:uid="{00000000-0005-0000-0000-0000BFA70000}"/>
    <cellStyle name="Total 3 3 2 6 4" xfId="19529" xr:uid="{00000000-0005-0000-0000-0000C0A70000}"/>
    <cellStyle name="Total 3 3 2 6 5" xfId="23457" xr:uid="{00000000-0005-0000-0000-0000C1A70000}"/>
    <cellStyle name="Total 3 3 2 6 6" xfId="27483" xr:uid="{00000000-0005-0000-0000-0000C2A70000}"/>
    <cellStyle name="Total 3 3 2 6 7" xfId="31472" xr:uid="{00000000-0005-0000-0000-0000C3A70000}"/>
    <cellStyle name="Total 3 3 2 6 8" xfId="35303" xr:uid="{00000000-0005-0000-0000-0000C4A70000}"/>
    <cellStyle name="Total 3 3 2 6 9" xfId="39194" xr:uid="{00000000-0005-0000-0000-0000C5A70000}"/>
    <cellStyle name="Total 3 3 2 7" xfId="7442" xr:uid="{00000000-0005-0000-0000-0000C6A70000}"/>
    <cellStyle name="Total 3 3 2 8" xfId="7638" xr:uid="{00000000-0005-0000-0000-0000C7A70000}"/>
    <cellStyle name="Total 3 3 2 9" xfId="6900" xr:uid="{00000000-0005-0000-0000-0000C8A70000}"/>
    <cellStyle name="Total 3 3 3" xfId="3073" xr:uid="{00000000-0005-0000-0000-0000C9A70000}"/>
    <cellStyle name="Total 3 3 3 10" xfId="28582" xr:uid="{00000000-0005-0000-0000-0000CAA70000}"/>
    <cellStyle name="Total 3 3 3 11" xfId="32405" xr:uid="{00000000-0005-0000-0000-0000CBA70000}"/>
    <cellStyle name="Total 3 3 3 12" xfId="36312" xr:uid="{00000000-0005-0000-0000-0000CCA70000}"/>
    <cellStyle name="Total 3 3 3 13" xfId="40102" xr:uid="{00000000-0005-0000-0000-0000CDA70000}"/>
    <cellStyle name="Total 3 3 3 2" xfId="5374" xr:uid="{00000000-0005-0000-0000-0000CEA70000}"/>
    <cellStyle name="Total 3 3 3 2 10" xfId="42358" xr:uid="{00000000-0005-0000-0000-0000CFA70000}"/>
    <cellStyle name="Total 3 3 3 2 2" xfId="10902" xr:uid="{00000000-0005-0000-0000-0000D0A70000}"/>
    <cellStyle name="Total 3 3 3 2 3" xfId="14809" xr:uid="{00000000-0005-0000-0000-0000D1A70000}"/>
    <cellStyle name="Total 3 3 3 2 4" xfId="18901" xr:uid="{00000000-0005-0000-0000-0000D2A70000}"/>
    <cellStyle name="Total 3 3 3 2 5" xfId="22831" xr:uid="{00000000-0005-0000-0000-0000D3A70000}"/>
    <cellStyle name="Total 3 3 3 2 6" xfId="26857" xr:uid="{00000000-0005-0000-0000-0000D4A70000}"/>
    <cellStyle name="Total 3 3 3 2 7" xfId="30846" xr:uid="{00000000-0005-0000-0000-0000D5A70000}"/>
    <cellStyle name="Total 3 3 3 2 8" xfId="34677" xr:uid="{00000000-0005-0000-0000-0000D6A70000}"/>
    <cellStyle name="Total 3 3 3 2 9" xfId="38568" xr:uid="{00000000-0005-0000-0000-0000D7A70000}"/>
    <cellStyle name="Total 3 3 3 3" xfId="4746" xr:uid="{00000000-0005-0000-0000-0000D8A70000}"/>
    <cellStyle name="Total 3 3 3 3 10" xfId="41730" xr:uid="{00000000-0005-0000-0000-0000D9A70000}"/>
    <cellStyle name="Total 3 3 3 3 2" xfId="10274" xr:uid="{00000000-0005-0000-0000-0000DAA70000}"/>
    <cellStyle name="Total 3 3 3 3 3" xfId="14181" xr:uid="{00000000-0005-0000-0000-0000DBA70000}"/>
    <cellStyle name="Total 3 3 3 3 4" xfId="18273" xr:uid="{00000000-0005-0000-0000-0000DCA70000}"/>
    <cellStyle name="Total 3 3 3 3 5" xfId="22203" xr:uid="{00000000-0005-0000-0000-0000DDA70000}"/>
    <cellStyle name="Total 3 3 3 3 6" xfId="26229" xr:uid="{00000000-0005-0000-0000-0000DEA70000}"/>
    <cellStyle name="Total 3 3 3 3 7" xfId="30218" xr:uid="{00000000-0005-0000-0000-0000DFA70000}"/>
    <cellStyle name="Total 3 3 3 3 8" xfId="34049" xr:uid="{00000000-0005-0000-0000-0000E0A70000}"/>
    <cellStyle name="Total 3 3 3 3 9" xfId="37940" xr:uid="{00000000-0005-0000-0000-0000E1A70000}"/>
    <cellStyle name="Total 3 3 3 4" xfId="6455" xr:uid="{00000000-0005-0000-0000-0000E2A70000}"/>
    <cellStyle name="Total 3 3 3 4 10" xfId="43433" xr:uid="{00000000-0005-0000-0000-0000E3A70000}"/>
    <cellStyle name="Total 3 3 3 4 2" xfId="11984" xr:uid="{00000000-0005-0000-0000-0000E4A70000}"/>
    <cellStyle name="Total 3 3 3 4 3" xfId="15888" xr:uid="{00000000-0005-0000-0000-0000E5A70000}"/>
    <cellStyle name="Total 3 3 3 4 4" xfId="19982" xr:uid="{00000000-0005-0000-0000-0000E6A70000}"/>
    <cellStyle name="Total 3 3 3 4 5" xfId="23909" xr:uid="{00000000-0005-0000-0000-0000E7A70000}"/>
    <cellStyle name="Total 3 3 3 4 6" xfId="27936" xr:uid="{00000000-0005-0000-0000-0000E8A70000}"/>
    <cellStyle name="Total 3 3 3 4 7" xfId="31921" xr:uid="{00000000-0005-0000-0000-0000E9A70000}"/>
    <cellStyle name="Total 3 3 3 4 8" xfId="35754" xr:uid="{00000000-0005-0000-0000-0000EAA70000}"/>
    <cellStyle name="Total 3 3 3 4 9" xfId="39643" xr:uid="{00000000-0005-0000-0000-0000EBA70000}"/>
    <cellStyle name="Total 3 3 3 5" xfId="8608" xr:uid="{00000000-0005-0000-0000-0000ECA70000}"/>
    <cellStyle name="Total 3 3 3 6" xfId="12524" xr:uid="{00000000-0005-0000-0000-0000EDA70000}"/>
    <cellStyle name="Total 3 3 3 7" xfId="16617" xr:uid="{00000000-0005-0000-0000-0000EEA70000}"/>
    <cellStyle name="Total 3 3 3 8" xfId="20560" xr:uid="{00000000-0005-0000-0000-0000EFA70000}"/>
    <cellStyle name="Total 3 3 3 9" xfId="24578" xr:uid="{00000000-0005-0000-0000-0000F0A70000}"/>
    <cellStyle name="Total 3 3 4" xfId="4018" xr:uid="{00000000-0005-0000-0000-0000F1A70000}"/>
    <cellStyle name="Total 3 3 4 10" xfId="41002" xr:uid="{00000000-0005-0000-0000-0000F2A70000}"/>
    <cellStyle name="Total 3 3 4 2" xfId="9546" xr:uid="{00000000-0005-0000-0000-0000F3A70000}"/>
    <cellStyle name="Total 3 3 4 3" xfId="13453" xr:uid="{00000000-0005-0000-0000-0000F4A70000}"/>
    <cellStyle name="Total 3 3 4 4" xfId="17545" xr:uid="{00000000-0005-0000-0000-0000F5A70000}"/>
    <cellStyle name="Total 3 3 4 5" xfId="21475" xr:uid="{00000000-0005-0000-0000-0000F6A70000}"/>
    <cellStyle name="Total 3 3 4 6" xfId="25501" xr:uid="{00000000-0005-0000-0000-0000F7A70000}"/>
    <cellStyle name="Total 3 3 4 7" xfId="29490" xr:uid="{00000000-0005-0000-0000-0000F8A70000}"/>
    <cellStyle name="Total 3 3 4 8" xfId="33321" xr:uid="{00000000-0005-0000-0000-0000F9A70000}"/>
    <cellStyle name="Total 3 3 4 9" xfId="37212" xr:uid="{00000000-0005-0000-0000-0000FAA70000}"/>
    <cellStyle name="Total 3 3 5" xfId="4036" xr:uid="{00000000-0005-0000-0000-0000FBA70000}"/>
    <cellStyle name="Total 3 3 5 10" xfId="41020" xr:uid="{00000000-0005-0000-0000-0000FCA70000}"/>
    <cellStyle name="Total 3 3 5 2" xfId="9564" xr:uid="{00000000-0005-0000-0000-0000FDA70000}"/>
    <cellStyle name="Total 3 3 5 3" xfId="13471" xr:uid="{00000000-0005-0000-0000-0000FEA70000}"/>
    <cellStyle name="Total 3 3 5 4" xfId="17563" xr:uid="{00000000-0005-0000-0000-0000FFA70000}"/>
    <cellStyle name="Total 3 3 5 5" xfId="21493" xr:uid="{00000000-0005-0000-0000-000000A80000}"/>
    <cellStyle name="Total 3 3 5 6" xfId="25519" xr:uid="{00000000-0005-0000-0000-000001A80000}"/>
    <cellStyle name="Total 3 3 5 7" xfId="29508" xr:uid="{00000000-0005-0000-0000-000002A80000}"/>
    <cellStyle name="Total 3 3 5 8" xfId="33339" xr:uid="{00000000-0005-0000-0000-000003A80000}"/>
    <cellStyle name="Total 3 3 5 9" xfId="37230" xr:uid="{00000000-0005-0000-0000-000004A80000}"/>
    <cellStyle name="Total 3 3 6" xfId="3523" xr:uid="{00000000-0005-0000-0000-000005A80000}"/>
    <cellStyle name="Total 3 3 6 10" xfId="40552" xr:uid="{00000000-0005-0000-0000-000006A80000}"/>
    <cellStyle name="Total 3 3 6 2" xfId="9058" xr:uid="{00000000-0005-0000-0000-000007A80000}"/>
    <cellStyle name="Total 3 3 6 3" xfId="12974" xr:uid="{00000000-0005-0000-0000-000008A80000}"/>
    <cellStyle name="Total 3 3 6 4" xfId="17067" xr:uid="{00000000-0005-0000-0000-000009A80000}"/>
    <cellStyle name="Total 3 3 6 5" xfId="21010" xr:uid="{00000000-0005-0000-0000-00000AA80000}"/>
    <cellStyle name="Total 3 3 6 6" xfId="25028" xr:uid="{00000000-0005-0000-0000-00000BA80000}"/>
    <cellStyle name="Total 3 3 6 7" xfId="29032" xr:uid="{00000000-0005-0000-0000-00000CA80000}"/>
    <cellStyle name="Total 3 3 6 8" xfId="32855" xr:uid="{00000000-0005-0000-0000-00000DA80000}"/>
    <cellStyle name="Total 3 3 6 9" xfId="36762" xr:uid="{00000000-0005-0000-0000-00000EA80000}"/>
    <cellStyle name="Total 3 3 7" xfId="6001" xr:uid="{00000000-0005-0000-0000-00000FA80000}"/>
    <cellStyle name="Total 3 3 7 10" xfId="42983" xr:uid="{00000000-0005-0000-0000-000010A80000}"/>
    <cellStyle name="Total 3 3 7 2" xfId="11529" xr:uid="{00000000-0005-0000-0000-000011A80000}"/>
    <cellStyle name="Total 3 3 7 3" xfId="15434" xr:uid="{00000000-0005-0000-0000-000012A80000}"/>
    <cellStyle name="Total 3 3 7 4" xfId="19528" xr:uid="{00000000-0005-0000-0000-000013A80000}"/>
    <cellStyle name="Total 3 3 7 5" xfId="23456" xr:uid="{00000000-0005-0000-0000-000014A80000}"/>
    <cellStyle name="Total 3 3 7 6" xfId="27482" xr:uid="{00000000-0005-0000-0000-000015A80000}"/>
    <cellStyle name="Total 3 3 7 7" xfId="31471" xr:uid="{00000000-0005-0000-0000-000016A80000}"/>
    <cellStyle name="Total 3 3 7 8" xfId="35302" xr:uid="{00000000-0005-0000-0000-000017A80000}"/>
    <cellStyle name="Total 3 3 7 9" xfId="39193" xr:uid="{00000000-0005-0000-0000-000018A80000}"/>
    <cellStyle name="Total 3 3 8" xfId="7443" xr:uid="{00000000-0005-0000-0000-000019A80000}"/>
    <cellStyle name="Total 3 3 9" xfId="7639" xr:uid="{00000000-0005-0000-0000-00001AA80000}"/>
    <cellStyle name="Total 3 4" xfId="843" xr:uid="{00000000-0005-0000-0000-00001BA80000}"/>
    <cellStyle name="Total 3 4 10" xfId="6901" xr:uid="{00000000-0005-0000-0000-00001CA80000}"/>
    <cellStyle name="Total 3 4 11" xfId="8115" xr:uid="{00000000-0005-0000-0000-00001DA80000}"/>
    <cellStyle name="Total 3 4 2" xfId="844" xr:uid="{00000000-0005-0000-0000-00001EA80000}"/>
    <cellStyle name="Total 3 4 2 10" xfId="17106" xr:uid="{00000000-0005-0000-0000-00001FA80000}"/>
    <cellStyle name="Total 3 4 2 2" xfId="3076" xr:uid="{00000000-0005-0000-0000-000020A80000}"/>
    <cellStyle name="Total 3 4 2 2 10" xfId="28585" xr:uid="{00000000-0005-0000-0000-000021A80000}"/>
    <cellStyle name="Total 3 4 2 2 11" xfId="32408" xr:uid="{00000000-0005-0000-0000-000022A80000}"/>
    <cellStyle name="Total 3 4 2 2 12" xfId="36315" xr:uid="{00000000-0005-0000-0000-000023A80000}"/>
    <cellStyle name="Total 3 4 2 2 13" xfId="40105" xr:uid="{00000000-0005-0000-0000-000024A80000}"/>
    <cellStyle name="Total 3 4 2 2 2" xfId="5377" xr:uid="{00000000-0005-0000-0000-000025A80000}"/>
    <cellStyle name="Total 3 4 2 2 2 10" xfId="42361" xr:uid="{00000000-0005-0000-0000-000026A80000}"/>
    <cellStyle name="Total 3 4 2 2 2 2" xfId="10905" xr:uid="{00000000-0005-0000-0000-000027A80000}"/>
    <cellStyle name="Total 3 4 2 2 2 3" xfId="14812" xr:uid="{00000000-0005-0000-0000-000028A80000}"/>
    <cellStyle name="Total 3 4 2 2 2 4" xfId="18904" xr:uid="{00000000-0005-0000-0000-000029A80000}"/>
    <cellStyle name="Total 3 4 2 2 2 5" xfId="22834" xr:uid="{00000000-0005-0000-0000-00002AA80000}"/>
    <cellStyle name="Total 3 4 2 2 2 6" xfId="26860" xr:uid="{00000000-0005-0000-0000-00002BA80000}"/>
    <cellStyle name="Total 3 4 2 2 2 7" xfId="30849" xr:uid="{00000000-0005-0000-0000-00002CA80000}"/>
    <cellStyle name="Total 3 4 2 2 2 8" xfId="34680" xr:uid="{00000000-0005-0000-0000-00002DA80000}"/>
    <cellStyle name="Total 3 4 2 2 2 9" xfId="38571" xr:uid="{00000000-0005-0000-0000-00002EA80000}"/>
    <cellStyle name="Total 3 4 2 2 3" xfId="4749" xr:uid="{00000000-0005-0000-0000-00002FA80000}"/>
    <cellStyle name="Total 3 4 2 2 3 10" xfId="41733" xr:uid="{00000000-0005-0000-0000-000030A80000}"/>
    <cellStyle name="Total 3 4 2 2 3 2" xfId="10277" xr:uid="{00000000-0005-0000-0000-000031A80000}"/>
    <cellStyle name="Total 3 4 2 2 3 3" xfId="14184" xr:uid="{00000000-0005-0000-0000-000032A80000}"/>
    <cellStyle name="Total 3 4 2 2 3 4" xfId="18276" xr:uid="{00000000-0005-0000-0000-000033A80000}"/>
    <cellStyle name="Total 3 4 2 2 3 5" xfId="22206" xr:uid="{00000000-0005-0000-0000-000034A80000}"/>
    <cellStyle name="Total 3 4 2 2 3 6" xfId="26232" xr:uid="{00000000-0005-0000-0000-000035A80000}"/>
    <cellStyle name="Total 3 4 2 2 3 7" xfId="30221" xr:uid="{00000000-0005-0000-0000-000036A80000}"/>
    <cellStyle name="Total 3 4 2 2 3 8" xfId="34052" xr:uid="{00000000-0005-0000-0000-000037A80000}"/>
    <cellStyle name="Total 3 4 2 2 3 9" xfId="37943" xr:uid="{00000000-0005-0000-0000-000038A80000}"/>
    <cellStyle name="Total 3 4 2 2 4" xfId="6458" xr:uid="{00000000-0005-0000-0000-000039A80000}"/>
    <cellStyle name="Total 3 4 2 2 4 10" xfId="43436" xr:uid="{00000000-0005-0000-0000-00003AA80000}"/>
    <cellStyle name="Total 3 4 2 2 4 2" xfId="11987" xr:uid="{00000000-0005-0000-0000-00003BA80000}"/>
    <cellStyle name="Total 3 4 2 2 4 3" xfId="15891" xr:uid="{00000000-0005-0000-0000-00003CA80000}"/>
    <cellStyle name="Total 3 4 2 2 4 4" xfId="19985" xr:uid="{00000000-0005-0000-0000-00003DA80000}"/>
    <cellStyle name="Total 3 4 2 2 4 5" xfId="23912" xr:uid="{00000000-0005-0000-0000-00003EA80000}"/>
    <cellStyle name="Total 3 4 2 2 4 6" xfId="27939" xr:uid="{00000000-0005-0000-0000-00003FA80000}"/>
    <cellStyle name="Total 3 4 2 2 4 7" xfId="31924" xr:uid="{00000000-0005-0000-0000-000040A80000}"/>
    <cellStyle name="Total 3 4 2 2 4 8" xfId="35757" xr:uid="{00000000-0005-0000-0000-000041A80000}"/>
    <cellStyle name="Total 3 4 2 2 4 9" xfId="39646" xr:uid="{00000000-0005-0000-0000-000042A80000}"/>
    <cellStyle name="Total 3 4 2 2 5" xfId="8611" xr:uid="{00000000-0005-0000-0000-000043A80000}"/>
    <cellStyle name="Total 3 4 2 2 6" xfId="12527" xr:uid="{00000000-0005-0000-0000-000044A80000}"/>
    <cellStyle name="Total 3 4 2 2 7" xfId="16620" xr:uid="{00000000-0005-0000-0000-000045A80000}"/>
    <cellStyle name="Total 3 4 2 2 8" xfId="20563" xr:uid="{00000000-0005-0000-0000-000046A80000}"/>
    <cellStyle name="Total 3 4 2 2 9" xfId="24581" xr:uid="{00000000-0005-0000-0000-000047A80000}"/>
    <cellStyle name="Total 3 4 2 3" xfId="4021" xr:uid="{00000000-0005-0000-0000-000048A80000}"/>
    <cellStyle name="Total 3 4 2 3 10" xfId="41005" xr:uid="{00000000-0005-0000-0000-000049A80000}"/>
    <cellStyle name="Total 3 4 2 3 2" xfId="9549" xr:uid="{00000000-0005-0000-0000-00004AA80000}"/>
    <cellStyle name="Total 3 4 2 3 3" xfId="13456" xr:uid="{00000000-0005-0000-0000-00004BA80000}"/>
    <cellStyle name="Total 3 4 2 3 4" xfId="17548" xr:uid="{00000000-0005-0000-0000-00004CA80000}"/>
    <cellStyle name="Total 3 4 2 3 5" xfId="21478" xr:uid="{00000000-0005-0000-0000-00004DA80000}"/>
    <cellStyle name="Total 3 4 2 3 6" xfId="25504" xr:uid="{00000000-0005-0000-0000-00004EA80000}"/>
    <cellStyle name="Total 3 4 2 3 7" xfId="29493" xr:uid="{00000000-0005-0000-0000-00004FA80000}"/>
    <cellStyle name="Total 3 4 2 3 8" xfId="33324" xr:uid="{00000000-0005-0000-0000-000050A80000}"/>
    <cellStyle name="Total 3 4 2 3 9" xfId="37215" xr:uid="{00000000-0005-0000-0000-000051A80000}"/>
    <cellStyle name="Total 3 4 2 4" xfId="4033" xr:uid="{00000000-0005-0000-0000-000052A80000}"/>
    <cellStyle name="Total 3 4 2 4 10" xfId="41017" xr:uid="{00000000-0005-0000-0000-000053A80000}"/>
    <cellStyle name="Total 3 4 2 4 2" xfId="9561" xr:uid="{00000000-0005-0000-0000-000054A80000}"/>
    <cellStyle name="Total 3 4 2 4 3" xfId="13468" xr:uid="{00000000-0005-0000-0000-000055A80000}"/>
    <cellStyle name="Total 3 4 2 4 4" xfId="17560" xr:uid="{00000000-0005-0000-0000-000056A80000}"/>
    <cellStyle name="Total 3 4 2 4 5" xfId="21490" xr:uid="{00000000-0005-0000-0000-000057A80000}"/>
    <cellStyle name="Total 3 4 2 4 6" xfId="25516" xr:uid="{00000000-0005-0000-0000-000058A80000}"/>
    <cellStyle name="Total 3 4 2 4 7" xfId="29505" xr:uid="{00000000-0005-0000-0000-000059A80000}"/>
    <cellStyle name="Total 3 4 2 4 8" xfId="33336" xr:uid="{00000000-0005-0000-0000-00005AA80000}"/>
    <cellStyle name="Total 3 4 2 4 9" xfId="37227" xr:uid="{00000000-0005-0000-0000-00005BA80000}"/>
    <cellStyle name="Total 3 4 2 5" xfId="3526" xr:uid="{00000000-0005-0000-0000-00005CA80000}"/>
    <cellStyle name="Total 3 4 2 5 10" xfId="40555" xr:uid="{00000000-0005-0000-0000-00005DA80000}"/>
    <cellStyle name="Total 3 4 2 5 2" xfId="9061" xr:uid="{00000000-0005-0000-0000-00005EA80000}"/>
    <cellStyle name="Total 3 4 2 5 3" xfId="12977" xr:uid="{00000000-0005-0000-0000-00005FA80000}"/>
    <cellStyle name="Total 3 4 2 5 4" xfId="17070" xr:uid="{00000000-0005-0000-0000-000060A80000}"/>
    <cellStyle name="Total 3 4 2 5 5" xfId="21013" xr:uid="{00000000-0005-0000-0000-000061A80000}"/>
    <cellStyle name="Total 3 4 2 5 6" xfId="25031" xr:uid="{00000000-0005-0000-0000-000062A80000}"/>
    <cellStyle name="Total 3 4 2 5 7" xfId="29035" xr:uid="{00000000-0005-0000-0000-000063A80000}"/>
    <cellStyle name="Total 3 4 2 5 8" xfId="32858" xr:uid="{00000000-0005-0000-0000-000064A80000}"/>
    <cellStyle name="Total 3 4 2 5 9" xfId="36765" xr:uid="{00000000-0005-0000-0000-000065A80000}"/>
    <cellStyle name="Total 3 4 2 6" xfId="6004" xr:uid="{00000000-0005-0000-0000-000066A80000}"/>
    <cellStyle name="Total 3 4 2 6 10" xfId="42986" xr:uid="{00000000-0005-0000-0000-000067A80000}"/>
    <cellStyle name="Total 3 4 2 6 2" xfId="11532" xr:uid="{00000000-0005-0000-0000-000068A80000}"/>
    <cellStyle name="Total 3 4 2 6 3" xfId="15437" xr:uid="{00000000-0005-0000-0000-000069A80000}"/>
    <cellStyle name="Total 3 4 2 6 4" xfId="19531" xr:uid="{00000000-0005-0000-0000-00006AA80000}"/>
    <cellStyle name="Total 3 4 2 6 5" xfId="23459" xr:uid="{00000000-0005-0000-0000-00006BA80000}"/>
    <cellStyle name="Total 3 4 2 6 6" xfId="27485" xr:uid="{00000000-0005-0000-0000-00006CA80000}"/>
    <cellStyle name="Total 3 4 2 6 7" xfId="31474" xr:uid="{00000000-0005-0000-0000-00006DA80000}"/>
    <cellStyle name="Total 3 4 2 6 8" xfId="35305" xr:uid="{00000000-0005-0000-0000-00006EA80000}"/>
    <cellStyle name="Total 3 4 2 6 9" xfId="39196" xr:uid="{00000000-0005-0000-0000-00006FA80000}"/>
    <cellStyle name="Total 3 4 2 7" xfId="7440" xr:uid="{00000000-0005-0000-0000-000070A80000}"/>
    <cellStyle name="Total 3 4 2 8" xfId="7636" xr:uid="{00000000-0005-0000-0000-000071A80000}"/>
    <cellStyle name="Total 3 4 2 9" xfId="6902" xr:uid="{00000000-0005-0000-0000-000072A80000}"/>
    <cellStyle name="Total 3 4 3" xfId="3075" xr:uid="{00000000-0005-0000-0000-000073A80000}"/>
    <cellStyle name="Total 3 4 3 10" xfId="28584" xr:uid="{00000000-0005-0000-0000-000074A80000}"/>
    <cellStyle name="Total 3 4 3 11" xfId="32407" xr:uid="{00000000-0005-0000-0000-000075A80000}"/>
    <cellStyle name="Total 3 4 3 12" xfId="36314" xr:uid="{00000000-0005-0000-0000-000076A80000}"/>
    <cellStyle name="Total 3 4 3 13" xfId="40104" xr:uid="{00000000-0005-0000-0000-000077A80000}"/>
    <cellStyle name="Total 3 4 3 2" xfId="5376" xr:uid="{00000000-0005-0000-0000-000078A80000}"/>
    <cellStyle name="Total 3 4 3 2 10" xfId="42360" xr:uid="{00000000-0005-0000-0000-000079A80000}"/>
    <cellStyle name="Total 3 4 3 2 2" xfId="10904" xr:uid="{00000000-0005-0000-0000-00007AA80000}"/>
    <cellStyle name="Total 3 4 3 2 3" xfId="14811" xr:uid="{00000000-0005-0000-0000-00007BA80000}"/>
    <cellStyle name="Total 3 4 3 2 4" xfId="18903" xr:uid="{00000000-0005-0000-0000-00007CA80000}"/>
    <cellStyle name="Total 3 4 3 2 5" xfId="22833" xr:uid="{00000000-0005-0000-0000-00007DA80000}"/>
    <cellStyle name="Total 3 4 3 2 6" xfId="26859" xr:uid="{00000000-0005-0000-0000-00007EA80000}"/>
    <cellStyle name="Total 3 4 3 2 7" xfId="30848" xr:uid="{00000000-0005-0000-0000-00007FA80000}"/>
    <cellStyle name="Total 3 4 3 2 8" xfId="34679" xr:uid="{00000000-0005-0000-0000-000080A80000}"/>
    <cellStyle name="Total 3 4 3 2 9" xfId="38570" xr:uid="{00000000-0005-0000-0000-000081A80000}"/>
    <cellStyle name="Total 3 4 3 3" xfId="4748" xr:uid="{00000000-0005-0000-0000-000082A80000}"/>
    <cellStyle name="Total 3 4 3 3 10" xfId="41732" xr:uid="{00000000-0005-0000-0000-000083A80000}"/>
    <cellStyle name="Total 3 4 3 3 2" xfId="10276" xr:uid="{00000000-0005-0000-0000-000084A80000}"/>
    <cellStyle name="Total 3 4 3 3 3" xfId="14183" xr:uid="{00000000-0005-0000-0000-000085A80000}"/>
    <cellStyle name="Total 3 4 3 3 4" xfId="18275" xr:uid="{00000000-0005-0000-0000-000086A80000}"/>
    <cellStyle name="Total 3 4 3 3 5" xfId="22205" xr:uid="{00000000-0005-0000-0000-000087A80000}"/>
    <cellStyle name="Total 3 4 3 3 6" xfId="26231" xr:uid="{00000000-0005-0000-0000-000088A80000}"/>
    <cellStyle name="Total 3 4 3 3 7" xfId="30220" xr:uid="{00000000-0005-0000-0000-000089A80000}"/>
    <cellStyle name="Total 3 4 3 3 8" xfId="34051" xr:uid="{00000000-0005-0000-0000-00008AA80000}"/>
    <cellStyle name="Total 3 4 3 3 9" xfId="37942" xr:uid="{00000000-0005-0000-0000-00008BA80000}"/>
    <cellStyle name="Total 3 4 3 4" xfId="6457" xr:uid="{00000000-0005-0000-0000-00008CA80000}"/>
    <cellStyle name="Total 3 4 3 4 10" xfId="43435" xr:uid="{00000000-0005-0000-0000-00008DA80000}"/>
    <cellStyle name="Total 3 4 3 4 2" xfId="11986" xr:uid="{00000000-0005-0000-0000-00008EA80000}"/>
    <cellStyle name="Total 3 4 3 4 3" xfId="15890" xr:uid="{00000000-0005-0000-0000-00008FA80000}"/>
    <cellStyle name="Total 3 4 3 4 4" xfId="19984" xr:uid="{00000000-0005-0000-0000-000090A80000}"/>
    <cellStyle name="Total 3 4 3 4 5" xfId="23911" xr:uid="{00000000-0005-0000-0000-000091A80000}"/>
    <cellStyle name="Total 3 4 3 4 6" xfId="27938" xr:uid="{00000000-0005-0000-0000-000092A80000}"/>
    <cellStyle name="Total 3 4 3 4 7" xfId="31923" xr:uid="{00000000-0005-0000-0000-000093A80000}"/>
    <cellStyle name="Total 3 4 3 4 8" xfId="35756" xr:uid="{00000000-0005-0000-0000-000094A80000}"/>
    <cellStyle name="Total 3 4 3 4 9" xfId="39645" xr:uid="{00000000-0005-0000-0000-000095A80000}"/>
    <cellStyle name="Total 3 4 3 5" xfId="8610" xr:uid="{00000000-0005-0000-0000-000096A80000}"/>
    <cellStyle name="Total 3 4 3 6" xfId="12526" xr:uid="{00000000-0005-0000-0000-000097A80000}"/>
    <cellStyle name="Total 3 4 3 7" xfId="16619" xr:uid="{00000000-0005-0000-0000-000098A80000}"/>
    <cellStyle name="Total 3 4 3 8" xfId="20562" xr:uid="{00000000-0005-0000-0000-000099A80000}"/>
    <cellStyle name="Total 3 4 3 9" xfId="24580" xr:uid="{00000000-0005-0000-0000-00009AA80000}"/>
    <cellStyle name="Total 3 4 4" xfId="4020" xr:uid="{00000000-0005-0000-0000-00009BA80000}"/>
    <cellStyle name="Total 3 4 4 10" xfId="41004" xr:uid="{00000000-0005-0000-0000-00009CA80000}"/>
    <cellStyle name="Total 3 4 4 2" xfId="9548" xr:uid="{00000000-0005-0000-0000-00009DA80000}"/>
    <cellStyle name="Total 3 4 4 3" xfId="13455" xr:uid="{00000000-0005-0000-0000-00009EA80000}"/>
    <cellStyle name="Total 3 4 4 4" xfId="17547" xr:uid="{00000000-0005-0000-0000-00009FA80000}"/>
    <cellStyle name="Total 3 4 4 5" xfId="21477" xr:uid="{00000000-0005-0000-0000-0000A0A80000}"/>
    <cellStyle name="Total 3 4 4 6" xfId="25503" xr:uid="{00000000-0005-0000-0000-0000A1A80000}"/>
    <cellStyle name="Total 3 4 4 7" xfId="29492" xr:uid="{00000000-0005-0000-0000-0000A2A80000}"/>
    <cellStyle name="Total 3 4 4 8" xfId="33323" xr:uid="{00000000-0005-0000-0000-0000A3A80000}"/>
    <cellStyle name="Total 3 4 4 9" xfId="37214" xr:uid="{00000000-0005-0000-0000-0000A4A80000}"/>
    <cellStyle name="Total 3 4 5" xfId="4034" xr:uid="{00000000-0005-0000-0000-0000A5A80000}"/>
    <cellStyle name="Total 3 4 5 10" xfId="41018" xr:uid="{00000000-0005-0000-0000-0000A6A80000}"/>
    <cellStyle name="Total 3 4 5 2" xfId="9562" xr:uid="{00000000-0005-0000-0000-0000A7A80000}"/>
    <cellStyle name="Total 3 4 5 3" xfId="13469" xr:uid="{00000000-0005-0000-0000-0000A8A80000}"/>
    <cellStyle name="Total 3 4 5 4" xfId="17561" xr:uid="{00000000-0005-0000-0000-0000A9A80000}"/>
    <cellStyle name="Total 3 4 5 5" xfId="21491" xr:uid="{00000000-0005-0000-0000-0000AAA80000}"/>
    <cellStyle name="Total 3 4 5 6" xfId="25517" xr:uid="{00000000-0005-0000-0000-0000ABA80000}"/>
    <cellStyle name="Total 3 4 5 7" xfId="29506" xr:uid="{00000000-0005-0000-0000-0000ACA80000}"/>
    <cellStyle name="Total 3 4 5 8" xfId="33337" xr:uid="{00000000-0005-0000-0000-0000ADA80000}"/>
    <cellStyle name="Total 3 4 5 9" xfId="37228" xr:uid="{00000000-0005-0000-0000-0000AEA80000}"/>
    <cellStyle name="Total 3 4 6" xfId="3525" xr:uid="{00000000-0005-0000-0000-0000AFA80000}"/>
    <cellStyle name="Total 3 4 6 10" xfId="40554" xr:uid="{00000000-0005-0000-0000-0000B0A80000}"/>
    <cellStyle name="Total 3 4 6 2" xfId="9060" xr:uid="{00000000-0005-0000-0000-0000B1A80000}"/>
    <cellStyle name="Total 3 4 6 3" xfId="12976" xr:uid="{00000000-0005-0000-0000-0000B2A80000}"/>
    <cellStyle name="Total 3 4 6 4" xfId="17069" xr:uid="{00000000-0005-0000-0000-0000B3A80000}"/>
    <cellStyle name="Total 3 4 6 5" xfId="21012" xr:uid="{00000000-0005-0000-0000-0000B4A80000}"/>
    <cellStyle name="Total 3 4 6 6" xfId="25030" xr:uid="{00000000-0005-0000-0000-0000B5A80000}"/>
    <cellStyle name="Total 3 4 6 7" xfId="29034" xr:uid="{00000000-0005-0000-0000-0000B6A80000}"/>
    <cellStyle name="Total 3 4 6 8" xfId="32857" xr:uid="{00000000-0005-0000-0000-0000B7A80000}"/>
    <cellStyle name="Total 3 4 6 9" xfId="36764" xr:uid="{00000000-0005-0000-0000-0000B8A80000}"/>
    <cellStyle name="Total 3 4 7" xfId="6003" xr:uid="{00000000-0005-0000-0000-0000B9A80000}"/>
    <cellStyle name="Total 3 4 7 10" xfId="42985" xr:uid="{00000000-0005-0000-0000-0000BAA80000}"/>
    <cellStyle name="Total 3 4 7 2" xfId="11531" xr:uid="{00000000-0005-0000-0000-0000BBA80000}"/>
    <cellStyle name="Total 3 4 7 3" xfId="15436" xr:uid="{00000000-0005-0000-0000-0000BCA80000}"/>
    <cellStyle name="Total 3 4 7 4" xfId="19530" xr:uid="{00000000-0005-0000-0000-0000BDA80000}"/>
    <cellStyle name="Total 3 4 7 5" xfId="23458" xr:uid="{00000000-0005-0000-0000-0000BEA80000}"/>
    <cellStyle name="Total 3 4 7 6" xfId="27484" xr:uid="{00000000-0005-0000-0000-0000BFA80000}"/>
    <cellStyle name="Total 3 4 7 7" xfId="31473" xr:uid="{00000000-0005-0000-0000-0000C0A80000}"/>
    <cellStyle name="Total 3 4 7 8" xfId="35304" xr:uid="{00000000-0005-0000-0000-0000C1A80000}"/>
    <cellStyle name="Total 3 4 7 9" xfId="39195" xr:uid="{00000000-0005-0000-0000-0000C2A80000}"/>
    <cellStyle name="Total 3 4 8" xfId="7441" xr:uid="{00000000-0005-0000-0000-0000C3A80000}"/>
    <cellStyle name="Total 3 4 9" xfId="7637" xr:uid="{00000000-0005-0000-0000-0000C4A80000}"/>
    <cellStyle name="Total 3 5" xfId="845" xr:uid="{00000000-0005-0000-0000-0000C5A80000}"/>
    <cellStyle name="Total 3 5 10" xfId="8118" xr:uid="{00000000-0005-0000-0000-0000C6A80000}"/>
    <cellStyle name="Total 3 5 2" xfId="3077" xr:uid="{00000000-0005-0000-0000-0000C7A80000}"/>
    <cellStyle name="Total 3 5 2 10" xfId="28586" xr:uid="{00000000-0005-0000-0000-0000C8A80000}"/>
    <cellStyle name="Total 3 5 2 11" xfId="32409" xr:uid="{00000000-0005-0000-0000-0000C9A80000}"/>
    <cellStyle name="Total 3 5 2 12" xfId="36316" xr:uid="{00000000-0005-0000-0000-0000CAA80000}"/>
    <cellStyle name="Total 3 5 2 13" xfId="40106" xr:uid="{00000000-0005-0000-0000-0000CBA80000}"/>
    <cellStyle name="Total 3 5 2 2" xfId="5378" xr:uid="{00000000-0005-0000-0000-0000CCA80000}"/>
    <cellStyle name="Total 3 5 2 2 10" xfId="42362" xr:uid="{00000000-0005-0000-0000-0000CDA80000}"/>
    <cellStyle name="Total 3 5 2 2 2" xfId="10906" xr:uid="{00000000-0005-0000-0000-0000CEA80000}"/>
    <cellStyle name="Total 3 5 2 2 3" xfId="14813" xr:uid="{00000000-0005-0000-0000-0000CFA80000}"/>
    <cellStyle name="Total 3 5 2 2 4" xfId="18905" xr:uid="{00000000-0005-0000-0000-0000D0A80000}"/>
    <cellStyle name="Total 3 5 2 2 5" xfId="22835" xr:uid="{00000000-0005-0000-0000-0000D1A80000}"/>
    <cellStyle name="Total 3 5 2 2 6" xfId="26861" xr:uid="{00000000-0005-0000-0000-0000D2A80000}"/>
    <cellStyle name="Total 3 5 2 2 7" xfId="30850" xr:uid="{00000000-0005-0000-0000-0000D3A80000}"/>
    <cellStyle name="Total 3 5 2 2 8" xfId="34681" xr:uid="{00000000-0005-0000-0000-0000D4A80000}"/>
    <cellStyle name="Total 3 5 2 2 9" xfId="38572" xr:uid="{00000000-0005-0000-0000-0000D5A80000}"/>
    <cellStyle name="Total 3 5 2 3" xfId="4750" xr:uid="{00000000-0005-0000-0000-0000D6A80000}"/>
    <cellStyle name="Total 3 5 2 3 10" xfId="41734" xr:uid="{00000000-0005-0000-0000-0000D7A80000}"/>
    <cellStyle name="Total 3 5 2 3 2" xfId="10278" xr:uid="{00000000-0005-0000-0000-0000D8A80000}"/>
    <cellStyle name="Total 3 5 2 3 3" xfId="14185" xr:uid="{00000000-0005-0000-0000-0000D9A80000}"/>
    <cellStyle name="Total 3 5 2 3 4" xfId="18277" xr:uid="{00000000-0005-0000-0000-0000DAA80000}"/>
    <cellStyle name="Total 3 5 2 3 5" xfId="22207" xr:uid="{00000000-0005-0000-0000-0000DBA80000}"/>
    <cellStyle name="Total 3 5 2 3 6" xfId="26233" xr:uid="{00000000-0005-0000-0000-0000DCA80000}"/>
    <cellStyle name="Total 3 5 2 3 7" xfId="30222" xr:uid="{00000000-0005-0000-0000-0000DDA80000}"/>
    <cellStyle name="Total 3 5 2 3 8" xfId="34053" xr:uid="{00000000-0005-0000-0000-0000DEA80000}"/>
    <cellStyle name="Total 3 5 2 3 9" xfId="37944" xr:uid="{00000000-0005-0000-0000-0000DFA80000}"/>
    <cellStyle name="Total 3 5 2 4" xfId="6459" xr:uid="{00000000-0005-0000-0000-0000E0A80000}"/>
    <cellStyle name="Total 3 5 2 4 10" xfId="43437" xr:uid="{00000000-0005-0000-0000-0000E1A80000}"/>
    <cellStyle name="Total 3 5 2 4 2" xfId="11988" xr:uid="{00000000-0005-0000-0000-0000E2A80000}"/>
    <cellStyle name="Total 3 5 2 4 3" xfId="15892" xr:uid="{00000000-0005-0000-0000-0000E3A80000}"/>
    <cellStyle name="Total 3 5 2 4 4" xfId="19986" xr:uid="{00000000-0005-0000-0000-0000E4A80000}"/>
    <cellStyle name="Total 3 5 2 4 5" xfId="23913" xr:uid="{00000000-0005-0000-0000-0000E5A80000}"/>
    <cellStyle name="Total 3 5 2 4 6" xfId="27940" xr:uid="{00000000-0005-0000-0000-0000E6A80000}"/>
    <cellStyle name="Total 3 5 2 4 7" xfId="31925" xr:uid="{00000000-0005-0000-0000-0000E7A80000}"/>
    <cellStyle name="Total 3 5 2 4 8" xfId="35758" xr:uid="{00000000-0005-0000-0000-0000E8A80000}"/>
    <cellStyle name="Total 3 5 2 4 9" xfId="39647" xr:uid="{00000000-0005-0000-0000-0000E9A80000}"/>
    <cellStyle name="Total 3 5 2 5" xfId="8612" xr:uid="{00000000-0005-0000-0000-0000EAA80000}"/>
    <cellStyle name="Total 3 5 2 6" xfId="12528" xr:uid="{00000000-0005-0000-0000-0000EBA80000}"/>
    <cellStyle name="Total 3 5 2 7" xfId="16621" xr:uid="{00000000-0005-0000-0000-0000ECA80000}"/>
    <cellStyle name="Total 3 5 2 8" xfId="20564" xr:uid="{00000000-0005-0000-0000-0000EDA80000}"/>
    <cellStyle name="Total 3 5 2 9" xfId="24582" xr:uid="{00000000-0005-0000-0000-0000EEA80000}"/>
    <cellStyle name="Total 3 5 3" xfId="4022" xr:uid="{00000000-0005-0000-0000-0000EFA80000}"/>
    <cellStyle name="Total 3 5 3 10" xfId="41006" xr:uid="{00000000-0005-0000-0000-0000F0A80000}"/>
    <cellStyle name="Total 3 5 3 2" xfId="9550" xr:uid="{00000000-0005-0000-0000-0000F1A80000}"/>
    <cellStyle name="Total 3 5 3 3" xfId="13457" xr:uid="{00000000-0005-0000-0000-0000F2A80000}"/>
    <cellStyle name="Total 3 5 3 4" xfId="17549" xr:uid="{00000000-0005-0000-0000-0000F3A80000}"/>
    <cellStyle name="Total 3 5 3 5" xfId="21479" xr:uid="{00000000-0005-0000-0000-0000F4A80000}"/>
    <cellStyle name="Total 3 5 3 6" xfId="25505" xr:uid="{00000000-0005-0000-0000-0000F5A80000}"/>
    <cellStyle name="Total 3 5 3 7" xfId="29494" xr:uid="{00000000-0005-0000-0000-0000F6A80000}"/>
    <cellStyle name="Total 3 5 3 8" xfId="33325" xr:uid="{00000000-0005-0000-0000-0000F7A80000}"/>
    <cellStyle name="Total 3 5 3 9" xfId="37216" xr:uid="{00000000-0005-0000-0000-0000F8A80000}"/>
    <cellStyle name="Total 3 5 4" xfId="4032" xr:uid="{00000000-0005-0000-0000-0000F9A80000}"/>
    <cellStyle name="Total 3 5 4 10" xfId="41016" xr:uid="{00000000-0005-0000-0000-0000FAA80000}"/>
    <cellStyle name="Total 3 5 4 2" xfId="9560" xr:uid="{00000000-0005-0000-0000-0000FBA80000}"/>
    <cellStyle name="Total 3 5 4 3" xfId="13467" xr:uid="{00000000-0005-0000-0000-0000FCA80000}"/>
    <cellStyle name="Total 3 5 4 4" xfId="17559" xr:uid="{00000000-0005-0000-0000-0000FDA80000}"/>
    <cellStyle name="Total 3 5 4 5" xfId="21489" xr:uid="{00000000-0005-0000-0000-0000FEA80000}"/>
    <cellStyle name="Total 3 5 4 6" xfId="25515" xr:uid="{00000000-0005-0000-0000-0000FFA80000}"/>
    <cellStyle name="Total 3 5 4 7" xfId="29504" xr:uid="{00000000-0005-0000-0000-000000A90000}"/>
    <cellStyle name="Total 3 5 4 8" xfId="33335" xr:uid="{00000000-0005-0000-0000-000001A90000}"/>
    <cellStyle name="Total 3 5 4 9" xfId="37226" xr:uid="{00000000-0005-0000-0000-000002A90000}"/>
    <cellStyle name="Total 3 5 5" xfId="3527" xr:uid="{00000000-0005-0000-0000-000003A90000}"/>
    <cellStyle name="Total 3 5 5 10" xfId="40556" xr:uid="{00000000-0005-0000-0000-000004A90000}"/>
    <cellStyle name="Total 3 5 5 2" xfId="9062" xr:uid="{00000000-0005-0000-0000-000005A90000}"/>
    <cellStyle name="Total 3 5 5 3" xfId="12978" xr:uid="{00000000-0005-0000-0000-000006A90000}"/>
    <cellStyle name="Total 3 5 5 4" xfId="17071" xr:uid="{00000000-0005-0000-0000-000007A90000}"/>
    <cellStyle name="Total 3 5 5 5" xfId="21014" xr:uid="{00000000-0005-0000-0000-000008A90000}"/>
    <cellStyle name="Total 3 5 5 6" xfId="25032" xr:uid="{00000000-0005-0000-0000-000009A90000}"/>
    <cellStyle name="Total 3 5 5 7" xfId="29036" xr:uid="{00000000-0005-0000-0000-00000AA90000}"/>
    <cellStyle name="Total 3 5 5 8" xfId="32859" xr:uid="{00000000-0005-0000-0000-00000BA90000}"/>
    <cellStyle name="Total 3 5 5 9" xfId="36766" xr:uid="{00000000-0005-0000-0000-00000CA90000}"/>
    <cellStyle name="Total 3 5 6" xfId="6005" xr:uid="{00000000-0005-0000-0000-00000DA90000}"/>
    <cellStyle name="Total 3 5 6 10" xfId="42987" xr:uid="{00000000-0005-0000-0000-00000EA90000}"/>
    <cellStyle name="Total 3 5 6 2" xfId="11533" xr:uid="{00000000-0005-0000-0000-00000FA90000}"/>
    <cellStyle name="Total 3 5 6 3" xfId="15438" xr:uid="{00000000-0005-0000-0000-000010A90000}"/>
    <cellStyle name="Total 3 5 6 4" xfId="19532" xr:uid="{00000000-0005-0000-0000-000011A90000}"/>
    <cellStyle name="Total 3 5 6 5" xfId="23460" xr:uid="{00000000-0005-0000-0000-000012A90000}"/>
    <cellStyle name="Total 3 5 6 6" xfId="27486" xr:uid="{00000000-0005-0000-0000-000013A90000}"/>
    <cellStyle name="Total 3 5 6 7" xfId="31475" xr:uid="{00000000-0005-0000-0000-000014A90000}"/>
    <cellStyle name="Total 3 5 6 8" xfId="35306" xr:uid="{00000000-0005-0000-0000-000015A90000}"/>
    <cellStyle name="Total 3 5 6 9" xfId="39197" xr:uid="{00000000-0005-0000-0000-000016A90000}"/>
    <cellStyle name="Total 3 5 7" xfId="7439" xr:uid="{00000000-0005-0000-0000-000017A90000}"/>
    <cellStyle name="Total 3 5 8" xfId="7635" xr:uid="{00000000-0005-0000-0000-000018A90000}"/>
    <cellStyle name="Total 3 5 9" xfId="6903" xr:uid="{00000000-0005-0000-0000-000019A90000}"/>
    <cellStyle name="Total 3 6" xfId="3070" xr:uid="{00000000-0005-0000-0000-00001AA90000}"/>
    <cellStyle name="Total 3 6 10" xfId="28579" xr:uid="{00000000-0005-0000-0000-00001BA90000}"/>
    <cellStyle name="Total 3 6 11" xfId="32402" xr:uid="{00000000-0005-0000-0000-00001CA90000}"/>
    <cellStyle name="Total 3 6 12" xfId="36309" xr:uid="{00000000-0005-0000-0000-00001DA90000}"/>
    <cellStyle name="Total 3 6 13" xfId="40099" xr:uid="{00000000-0005-0000-0000-00001EA90000}"/>
    <cellStyle name="Total 3 6 2" xfId="5371" xr:uid="{00000000-0005-0000-0000-00001FA90000}"/>
    <cellStyle name="Total 3 6 2 10" xfId="42355" xr:uid="{00000000-0005-0000-0000-000020A90000}"/>
    <cellStyle name="Total 3 6 2 2" xfId="10899" xr:uid="{00000000-0005-0000-0000-000021A90000}"/>
    <cellStyle name="Total 3 6 2 3" xfId="14806" xr:uid="{00000000-0005-0000-0000-000022A90000}"/>
    <cellStyle name="Total 3 6 2 4" xfId="18898" xr:uid="{00000000-0005-0000-0000-000023A90000}"/>
    <cellStyle name="Total 3 6 2 5" xfId="22828" xr:uid="{00000000-0005-0000-0000-000024A90000}"/>
    <cellStyle name="Total 3 6 2 6" xfId="26854" xr:uid="{00000000-0005-0000-0000-000025A90000}"/>
    <cellStyle name="Total 3 6 2 7" xfId="30843" xr:uid="{00000000-0005-0000-0000-000026A90000}"/>
    <cellStyle name="Total 3 6 2 8" xfId="34674" xr:uid="{00000000-0005-0000-0000-000027A90000}"/>
    <cellStyle name="Total 3 6 2 9" xfId="38565" xr:uid="{00000000-0005-0000-0000-000028A90000}"/>
    <cellStyle name="Total 3 6 3" xfId="4743" xr:uid="{00000000-0005-0000-0000-000029A90000}"/>
    <cellStyle name="Total 3 6 3 10" xfId="41727" xr:uid="{00000000-0005-0000-0000-00002AA90000}"/>
    <cellStyle name="Total 3 6 3 2" xfId="10271" xr:uid="{00000000-0005-0000-0000-00002BA90000}"/>
    <cellStyle name="Total 3 6 3 3" xfId="14178" xr:uid="{00000000-0005-0000-0000-00002CA90000}"/>
    <cellStyle name="Total 3 6 3 4" xfId="18270" xr:uid="{00000000-0005-0000-0000-00002DA90000}"/>
    <cellStyle name="Total 3 6 3 5" xfId="22200" xr:uid="{00000000-0005-0000-0000-00002EA90000}"/>
    <cellStyle name="Total 3 6 3 6" xfId="26226" xr:uid="{00000000-0005-0000-0000-00002FA90000}"/>
    <cellStyle name="Total 3 6 3 7" xfId="30215" xr:uid="{00000000-0005-0000-0000-000030A90000}"/>
    <cellStyle name="Total 3 6 3 8" xfId="34046" xr:uid="{00000000-0005-0000-0000-000031A90000}"/>
    <cellStyle name="Total 3 6 3 9" xfId="37937" xr:uid="{00000000-0005-0000-0000-000032A90000}"/>
    <cellStyle name="Total 3 6 4" xfId="6452" xr:uid="{00000000-0005-0000-0000-000033A90000}"/>
    <cellStyle name="Total 3 6 4 10" xfId="43430" xr:uid="{00000000-0005-0000-0000-000034A90000}"/>
    <cellStyle name="Total 3 6 4 2" xfId="11981" xr:uid="{00000000-0005-0000-0000-000035A90000}"/>
    <cellStyle name="Total 3 6 4 3" xfId="15885" xr:uid="{00000000-0005-0000-0000-000036A90000}"/>
    <cellStyle name="Total 3 6 4 4" xfId="19979" xr:uid="{00000000-0005-0000-0000-000037A90000}"/>
    <cellStyle name="Total 3 6 4 5" xfId="23906" xr:uid="{00000000-0005-0000-0000-000038A90000}"/>
    <cellStyle name="Total 3 6 4 6" xfId="27933" xr:uid="{00000000-0005-0000-0000-000039A90000}"/>
    <cellStyle name="Total 3 6 4 7" xfId="31918" xr:uid="{00000000-0005-0000-0000-00003AA90000}"/>
    <cellStyle name="Total 3 6 4 8" xfId="35751" xr:uid="{00000000-0005-0000-0000-00003BA90000}"/>
    <cellStyle name="Total 3 6 4 9" xfId="39640" xr:uid="{00000000-0005-0000-0000-00003CA90000}"/>
    <cellStyle name="Total 3 6 5" xfId="8605" xr:uid="{00000000-0005-0000-0000-00003DA90000}"/>
    <cellStyle name="Total 3 6 6" xfId="12521" xr:uid="{00000000-0005-0000-0000-00003EA90000}"/>
    <cellStyle name="Total 3 6 7" xfId="16614" xr:uid="{00000000-0005-0000-0000-00003FA90000}"/>
    <cellStyle name="Total 3 6 8" xfId="20557" xr:uid="{00000000-0005-0000-0000-000040A90000}"/>
    <cellStyle name="Total 3 6 9" xfId="24575" xr:uid="{00000000-0005-0000-0000-000041A90000}"/>
    <cellStyle name="Total 3 7" xfId="4015" xr:uid="{00000000-0005-0000-0000-000042A90000}"/>
    <cellStyle name="Total 3 7 10" xfId="40999" xr:uid="{00000000-0005-0000-0000-000043A90000}"/>
    <cellStyle name="Total 3 7 2" xfId="9543" xr:uid="{00000000-0005-0000-0000-000044A90000}"/>
    <cellStyle name="Total 3 7 3" xfId="13450" xr:uid="{00000000-0005-0000-0000-000045A90000}"/>
    <cellStyle name="Total 3 7 4" xfId="17542" xr:uid="{00000000-0005-0000-0000-000046A90000}"/>
    <cellStyle name="Total 3 7 5" xfId="21472" xr:uid="{00000000-0005-0000-0000-000047A90000}"/>
    <cellStyle name="Total 3 7 6" xfId="25498" xr:uid="{00000000-0005-0000-0000-000048A90000}"/>
    <cellStyle name="Total 3 7 7" xfId="29487" xr:uid="{00000000-0005-0000-0000-000049A90000}"/>
    <cellStyle name="Total 3 7 8" xfId="33318" xr:uid="{00000000-0005-0000-0000-00004AA90000}"/>
    <cellStyle name="Total 3 7 9" xfId="37209" xr:uid="{00000000-0005-0000-0000-00004BA90000}"/>
    <cellStyle name="Total 3 8" xfId="4039" xr:uid="{00000000-0005-0000-0000-00004CA90000}"/>
    <cellStyle name="Total 3 8 10" xfId="41023" xr:uid="{00000000-0005-0000-0000-00004DA90000}"/>
    <cellStyle name="Total 3 8 2" xfId="9567" xr:uid="{00000000-0005-0000-0000-00004EA90000}"/>
    <cellStyle name="Total 3 8 3" xfId="13474" xr:uid="{00000000-0005-0000-0000-00004FA90000}"/>
    <cellStyle name="Total 3 8 4" xfId="17566" xr:uid="{00000000-0005-0000-0000-000050A90000}"/>
    <cellStyle name="Total 3 8 5" xfId="21496" xr:uid="{00000000-0005-0000-0000-000051A90000}"/>
    <cellStyle name="Total 3 8 6" xfId="25522" xr:uid="{00000000-0005-0000-0000-000052A90000}"/>
    <cellStyle name="Total 3 8 7" xfId="29511" xr:uid="{00000000-0005-0000-0000-000053A90000}"/>
    <cellStyle name="Total 3 8 8" xfId="33342" xr:uid="{00000000-0005-0000-0000-000054A90000}"/>
    <cellStyle name="Total 3 8 9" xfId="37233" xr:uid="{00000000-0005-0000-0000-000055A90000}"/>
    <cellStyle name="Total 3 9" xfId="3520" xr:uid="{00000000-0005-0000-0000-000056A90000}"/>
    <cellStyle name="Total 3 9 10" xfId="40549" xr:uid="{00000000-0005-0000-0000-000057A90000}"/>
    <cellStyle name="Total 3 9 2" xfId="9055" xr:uid="{00000000-0005-0000-0000-000058A90000}"/>
    <cellStyle name="Total 3 9 3" xfId="12971" xr:uid="{00000000-0005-0000-0000-000059A90000}"/>
    <cellStyle name="Total 3 9 4" xfId="17064" xr:uid="{00000000-0005-0000-0000-00005AA90000}"/>
    <cellStyle name="Total 3 9 5" xfId="21007" xr:uid="{00000000-0005-0000-0000-00005BA90000}"/>
    <cellStyle name="Total 3 9 6" xfId="25025" xr:uid="{00000000-0005-0000-0000-00005CA90000}"/>
    <cellStyle name="Total 3 9 7" xfId="29029" xr:uid="{00000000-0005-0000-0000-00005DA90000}"/>
    <cellStyle name="Total 3 9 8" xfId="32852" xr:uid="{00000000-0005-0000-0000-00005EA90000}"/>
    <cellStyle name="Total 3 9 9" xfId="36759" xr:uid="{00000000-0005-0000-0000-00005FA90000}"/>
    <cellStyle name="Total 4" xfId="3096" xr:uid="{00000000-0005-0000-0000-000060A90000}"/>
    <cellStyle name="Total 4 10" xfId="28605" xr:uid="{00000000-0005-0000-0000-000061A90000}"/>
    <cellStyle name="Total 4 11" xfId="32428" xr:uid="{00000000-0005-0000-0000-000062A90000}"/>
    <cellStyle name="Total 4 12" xfId="36335" xr:uid="{00000000-0005-0000-0000-000063A90000}"/>
    <cellStyle name="Total 4 13" xfId="40125" xr:uid="{00000000-0005-0000-0000-000064A90000}"/>
    <cellStyle name="Total 4 2" xfId="5397" xr:uid="{00000000-0005-0000-0000-000065A90000}"/>
    <cellStyle name="Total 4 2 10" xfId="42381" xr:uid="{00000000-0005-0000-0000-000066A90000}"/>
    <cellStyle name="Total 4 2 2" xfId="10925" xr:uid="{00000000-0005-0000-0000-000067A90000}"/>
    <cellStyle name="Total 4 2 3" xfId="14832" xr:uid="{00000000-0005-0000-0000-000068A90000}"/>
    <cellStyle name="Total 4 2 4" xfId="18924" xr:uid="{00000000-0005-0000-0000-000069A90000}"/>
    <cellStyle name="Total 4 2 5" xfId="22854" xr:uid="{00000000-0005-0000-0000-00006AA90000}"/>
    <cellStyle name="Total 4 2 6" xfId="26880" xr:uid="{00000000-0005-0000-0000-00006BA90000}"/>
    <cellStyle name="Total 4 2 7" xfId="30869" xr:uid="{00000000-0005-0000-0000-00006CA90000}"/>
    <cellStyle name="Total 4 2 8" xfId="34700" xr:uid="{00000000-0005-0000-0000-00006DA90000}"/>
    <cellStyle name="Total 4 2 9" xfId="38591" xr:uid="{00000000-0005-0000-0000-00006EA90000}"/>
    <cellStyle name="Total 4 3" xfId="4769" xr:uid="{00000000-0005-0000-0000-00006FA90000}"/>
    <cellStyle name="Total 4 3 10" xfId="41753" xr:uid="{00000000-0005-0000-0000-000070A90000}"/>
    <cellStyle name="Total 4 3 2" xfId="10297" xr:uid="{00000000-0005-0000-0000-000071A90000}"/>
    <cellStyle name="Total 4 3 3" xfId="14204" xr:uid="{00000000-0005-0000-0000-000072A90000}"/>
    <cellStyle name="Total 4 3 4" xfId="18296" xr:uid="{00000000-0005-0000-0000-000073A90000}"/>
    <cellStyle name="Total 4 3 5" xfId="22226" xr:uid="{00000000-0005-0000-0000-000074A90000}"/>
    <cellStyle name="Total 4 3 6" xfId="26252" xr:uid="{00000000-0005-0000-0000-000075A90000}"/>
    <cellStyle name="Total 4 3 7" xfId="30241" xr:uid="{00000000-0005-0000-0000-000076A90000}"/>
    <cellStyle name="Total 4 3 8" xfId="34072" xr:uid="{00000000-0005-0000-0000-000077A90000}"/>
    <cellStyle name="Total 4 3 9" xfId="37963" xr:uid="{00000000-0005-0000-0000-000078A90000}"/>
    <cellStyle name="Total 4 4" xfId="6478" xr:uid="{00000000-0005-0000-0000-000079A90000}"/>
    <cellStyle name="Total 4 4 10" xfId="43456" xr:uid="{00000000-0005-0000-0000-00007AA90000}"/>
    <cellStyle name="Total 4 4 2" xfId="12007" xr:uid="{00000000-0005-0000-0000-00007BA90000}"/>
    <cellStyle name="Total 4 4 3" xfId="15911" xr:uid="{00000000-0005-0000-0000-00007CA90000}"/>
    <cellStyle name="Total 4 4 4" xfId="20005" xr:uid="{00000000-0005-0000-0000-00007DA90000}"/>
    <cellStyle name="Total 4 4 5" xfId="23932" xr:uid="{00000000-0005-0000-0000-00007EA90000}"/>
    <cellStyle name="Total 4 4 6" xfId="27959" xr:uid="{00000000-0005-0000-0000-00007FA90000}"/>
    <cellStyle name="Total 4 4 7" xfId="31944" xr:uid="{00000000-0005-0000-0000-000080A90000}"/>
    <cellStyle name="Total 4 4 8" xfId="35777" xr:uid="{00000000-0005-0000-0000-000081A90000}"/>
    <cellStyle name="Total 4 4 9" xfId="39666" xr:uid="{00000000-0005-0000-0000-000082A90000}"/>
    <cellStyle name="Total 4 5" xfId="8631" xr:uid="{00000000-0005-0000-0000-000083A90000}"/>
    <cellStyle name="Total 4 6" xfId="12547" xr:uid="{00000000-0005-0000-0000-000084A90000}"/>
    <cellStyle name="Total 4 7" xfId="16640" xr:uid="{00000000-0005-0000-0000-000085A90000}"/>
    <cellStyle name="Total 4 8" xfId="20583" xr:uid="{00000000-0005-0000-0000-000086A90000}"/>
    <cellStyle name="Total 4 9" xfId="24601" xr:uid="{00000000-0005-0000-0000-000087A90000}"/>
    <cellStyle name="Total 5" xfId="4319" xr:uid="{00000000-0005-0000-0000-000088A90000}"/>
    <cellStyle name="Total 5 10" xfId="41303" xr:uid="{00000000-0005-0000-0000-000089A90000}"/>
    <cellStyle name="Total 5 2" xfId="9847" xr:uid="{00000000-0005-0000-0000-00008AA90000}"/>
    <cellStyle name="Total 5 3" xfId="13754" xr:uid="{00000000-0005-0000-0000-00008BA90000}"/>
    <cellStyle name="Total 5 4" xfId="17846" xr:uid="{00000000-0005-0000-0000-00008CA90000}"/>
    <cellStyle name="Total 5 5" xfId="21776" xr:uid="{00000000-0005-0000-0000-00008DA90000}"/>
    <cellStyle name="Total 5 6" xfId="25802" xr:uid="{00000000-0005-0000-0000-00008EA90000}"/>
    <cellStyle name="Total 5 7" xfId="29791" xr:uid="{00000000-0005-0000-0000-00008FA90000}"/>
    <cellStyle name="Total 5 8" xfId="33622" xr:uid="{00000000-0005-0000-0000-000090A90000}"/>
    <cellStyle name="Total 5 9" xfId="37513" xr:uid="{00000000-0005-0000-0000-000091A90000}"/>
    <cellStyle name="Total 6" xfId="4947" xr:uid="{00000000-0005-0000-0000-000092A90000}"/>
    <cellStyle name="Total 6 10" xfId="41931" xr:uid="{00000000-0005-0000-0000-000093A90000}"/>
    <cellStyle name="Total 6 2" xfId="10475" xr:uid="{00000000-0005-0000-0000-000094A90000}"/>
    <cellStyle name="Total 6 3" xfId="14382" xr:uid="{00000000-0005-0000-0000-000095A90000}"/>
    <cellStyle name="Total 6 4" xfId="18474" xr:uid="{00000000-0005-0000-0000-000096A90000}"/>
    <cellStyle name="Total 6 5" xfId="22404" xr:uid="{00000000-0005-0000-0000-000097A90000}"/>
    <cellStyle name="Total 6 6" xfId="26430" xr:uid="{00000000-0005-0000-0000-000098A90000}"/>
    <cellStyle name="Total 6 7" xfId="30419" xr:uid="{00000000-0005-0000-0000-000099A90000}"/>
    <cellStyle name="Total 6 8" xfId="34250" xr:uid="{00000000-0005-0000-0000-00009AA90000}"/>
    <cellStyle name="Total 6 9" xfId="38141" xr:uid="{00000000-0005-0000-0000-00009BA90000}"/>
    <cellStyle name="Total 7" xfId="3590" xr:uid="{00000000-0005-0000-0000-00009CA90000}"/>
    <cellStyle name="Total 7 10" xfId="40575" xr:uid="{00000000-0005-0000-0000-00009DA90000}"/>
    <cellStyle name="Total 7 2" xfId="9118" xr:uid="{00000000-0005-0000-0000-00009EA90000}"/>
    <cellStyle name="Total 7 3" xfId="13025" xr:uid="{00000000-0005-0000-0000-00009FA90000}"/>
    <cellStyle name="Total 7 4" xfId="17118" xr:uid="{00000000-0005-0000-0000-0000A0A90000}"/>
    <cellStyle name="Total 7 5" xfId="21047" xr:uid="{00000000-0005-0000-0000-0000A1A90000}"/>
    <cellStyle name="Total 7 6" xfId="25073" xr:uid="{00000000-0005-0000-0000-0000A2A90000}"/>
    <cellStyle name="Total 7 7" xfId="29063" xr:uid="{00000000-0005-0000-0000-0000A3A90000}"/>
    <cellStyle name="Total 7 8" xfId="32894" xr:uid="{00000000-0005-0000-0000-0000A4A90000}"/>
    <cellStyle name="Total 7 9" xfId="36785" xr:uid="{00000000-0005-0000-0000-0000A5A90000}"/>
    <cellStyle name="Total 8" xfId="6027" xr:uid="{00000000-0005-0000-0000-0000A6A90000}"/>
    <cellStyle name="Total 8 10" xfId="43006" xr:uid="{00000000-0005-0000-0000-0000A7A90000}"/>
    <cellStyle name="Total 8 2" xfId="11556" xr:uid="{00000000-0005-0000-0000-0000A8A90000}"/>
    <cellStyle name="Total 8 3" xfId="15460" xr:uid="{00000000-0005-0000-0000-0000A9A90000}"/>
    <cellStyle name="Total 8 4" xfId="19555" xr:uid="{00000000-0005-0000-0000-0000AAA90000}"/>
    <cellStyle name="Total 8 5" xfId="23481" xr:uid="{00000000-0005-0000-0000-0000ABA90000}"/>
    <cellStyle name="Total 8 6" xfId="27508" xr:uid="{00000000-0005-0000-0000-0000ACA90000}"/>
    <cellStyle name="Total 8 7" xfId="31494" xr:uid="{00000000-0005-0000-0000-0000ADA90000}"/>
    <cellStyle name="Total 8 8" xfId="35327" xr:uid="{00000000-0005-0000-0000-0000AEA90000}"/>
    <cellStyle name="Total 8 9" xfId="39216" xr:uid="{00000000-0005-0000-0000-0000AFA90000}"/>
    <cellStyle name="Total 9" xfId="12095" xr:uid="{00000000-0005-0000-0000-0000B0A90000}"/>
    <cellStyle name="Uhrzeit" xfId="2557" xr:uid="{00000000-0005-0000-0000-0000B1A90000}"/>
    <cellStyle name="Valuutta_CRFReport-template" xfId="2644" xr:uid="{00000000-0005-0000-0000-0000B2A90000}"/>
    <cellStyle name="Währung 2" xfId="912" xr:uid="{00000000-0005-0000-0000-0000B3A90000}"/>
    <cellStyle name="Währung 2 2" xfId="3540" xr:uid="{00000000-0005-0000-0000-0000B4A90000}"/>
    <cellStyle name="Währung 2 3" xfId="6014" xr:uid="{00000000-0005-0000-0000-0000B5A90000}"/>
    <cellStyle name="Währung 3" xfId="3591" xr:uid="{00000000-0005-0000-0000-0000B6A90000}"/>
    <cellStyle name="Währung 4" xfId="6028" xr:uid="{00000000-0005-0000-0000-0000B7A90000}"/>
    <cellStyle name="Warnender Text 2" xfId="846" xr:uid="{00000000-0005-0000-0000-0000B8A90000}"/>
    <cellStyle name="Warnender Text 3" xfId="847" xr:uid="{00000000-0005-0000-0000-0000B9A90000}"/>
    <cellStyle name="Warning Text" xfId="2645" xr:uid="{00000000-0005-0000-0000-0000BAA90000}"/>
    <cellStyle name="Warning Text 2" xfId="848" xr:uid="{00000000-0005-0000-0000-0000BBA90000}"/>
    <cellStyle name="Warning Text 3" xfId="849" xr:uid="{00000000-0005-0000-0000-0000BCA90000}"/>
    <cellStyle name="Гиперссылка" xfId="850" xr:uid="{00000000-0005-0000-0000-0000BDA90000}"/>
    <cellStyle name="Гиперссылка 2" xfId="851" xr:uid="{00000000-0005-0000-0000-0000BEA90000}"/>
    <cellStyle name="Гиперссылка 3" xfId="852" xr:uid="{00000000-0005-0000-0000-0000BFA90000}"/>
    <cellStyle name="Гиперссылка 4" xfId="853" xr:uid="{00000000-0005-0000-0000-0000C0A90000}"/>
    <cellStyle name="Обычный_2++" xfId="4" xr:uid="{00000000-0005-0000-0000-0000C1A90000}"/>
  </cellStyles>
  <dxfs count="0"/>
  <tableStyles count="0" defaultTableStyle="TableStyleMedium2" defaultPivotStyle="PivotStyleLight16"/>
  <colors>
    <mruColors>
      <color rgb="FFF2F2F2"/>
      <color rgb="FF00FF0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3.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ustomXml" Target="../customXml/item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b\e&amp;k\72265%20UBA%20CARE\Integrationsmodell\CARE_Integration_CARETarget.xlsm" TargetMode="External"/><Relationship Id="rId1" Type="http://schemas.openxmlformats.org/officeDocument/2006/relationships/externalLinkPath" Target="file:///\\sb\e&amp;k\72265%20UBA%20CARE\Integrationsmodell\CARE_Integration_CARETarget.xlsm"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tsdaek3\EK_PowerFlex\output\UBA_CARE_2025\v25\UBA_CARE_2025_Target_v25_kernindikatoren.xlsx" TargetMode="External"/><Relationship Id="rId1" Type="http://schemas.openxmlformats.org/officeDocument/2006/relationships/externalLinkPath" Target="file:///\\tsdaek3\EK_PowerFlex\output\UBA_CARE_2025\v25\UBA_CARE_2025_Target_v25_kernindikatoren.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sb\e&amp;k\72265%20UBA%20CARE\Integrationsmodell\CARE_EFs_&amp;_PEF-Faktor.xlsm" TargetMode="External"/><Relationship Id="rId1" Type="http://schemas.openxmlformats.org/officeDocument/2006/relationships/externalLinkPath" Target="file:///\\sb\e&amp;k\72265%20UBA%20CARE\Integrationsmodell\CARE_EFs_&amp;_PEF-Faktor.xlsm"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https://oekoinstev.sharepoint.com/sites/UBATGH-neutralesDeutschland/Freigegebene%20Dokumente/General/Berichte/CARETarget/Archiv/CARETarget_Kernindikatoren_ALLE_20250630.xlsx" TargetMode="External"/><Relationship Id="rId2" Type="http://schemas.microsoft.com/office/2019/04/relationships/externalLinkLongPath" Target="https://oekoinstev.sharepoint.com/sites/UBATGH-neutralesDeutschland/Freigegebene%20Dokumente/General/Berichte/CARETarget/Versionen/2025-11-28%20&#220;berarbeiteter%20Bericht%20an%20UBA/Archiv/CARETarget_Kernindikatoren_ALLE_20250630.xlsx?F2040748" TargetMode="External"/><Relationship Id="rId1" Type="http://schemas.openxmlformats.org/officeDocument/2006/relationships/externalLinkPath" Target="file:///\\F2040748\CARETarget_Kernindikatoren_ALLE_20250630.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m.wieden\Documents\_BSTar-Projekte\UBA%20CARE\2503_Target\CARETarget_Kernindikatoren_lokal.xlsx" TargetMode="External"/><Relationship Id="rId1" Type="http://schemas.openxmlformats.org/officeDocument/2006/relationships/externalLinkPath" Target="file:///C:\Users\m.wieden\Documents\_BSTar-Projekte\UBA%20CARE\2503_Target\CARETarget_Kernindikatoren_lokal.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C:\Users\k.hennenberg\Downloads\projektionen-2025-kernindikatoren-ap1.master_20250527.xlsx" TargetMode="External"/><Relationship Id="rId1" Type="http://schemas.openxmlformats.org/officeDocument/2006/relationships/externalLinkPath" Target="file:///C:\Users\k.hennenberg\Downloads\projektionen-2025-kernindikatoren-ap1.master_2025052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b\e&amp;k\72346%20UBA_Politikszenarien%20XII\Integration_2025\Projektionen2025_Integration_MMS.xlsm" TargetMode="External"/><Relationship Id="rId1" Type="http://schemas.openxmlformats.org/officeDocument/2006/relationships/externalLinkPath" Target="file:///\\sb\e&amp;k\72346%20UBA_Politikszenarien%20XII\Integration_2025\Projektionen2025_Integration_MM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r.harthan\Documents\&amp;&#214;ko\Projekte\72265%20UBA%20CARE\Analyse\2026\2026-02%20&#220;berarbeitung%20Kernindikatoren\CARETarget_Kernindikatoren_20251205.xlsx" TargetMode="External"/><Relationship Id="rId1" Type="http://schemas.openxmlformats.org/officeDocument/2006/relationships/externalLinkPath" Target="file:///C:\Users\PfeifferD\Downloads\CARETarget_Kernindikatoren_20251205.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oekoinstev.sharepoint.com/sites/72346-UBA-Projektionen-2025-2027/Freigegebene%20Dokumente/General/Projekt/Projektionen-2025/Projektionen-2025-Daten/Projektionen-2025-Kernindikatoren/Projektionen-2025-Kernindikatoren-AP1.master_06_02_LAWI_LULUCF.xlsx?3BDD4E73" TargetMode="External"/><Relationship Id="rId1" Type="http://schemas.openxmlformats.org/officeDocument/2006/relationships/externalLinkPath" Target="file:///\\3BDD4E73\Projektionen-2025-Kernindikatoren-AP1.master_06_02_LAWI_LULUCF.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k.hennenberg\Documents\Projekte\0012_FABioLand\input_output\V5\CARETarget\FABio-Land_input_output_v5-001_CARETarget.xlsx" TargetMode="External"/><Relationship Id="rId1" Type="http://schemas.openxmlformats.org/officeDocument/2006/relationships/externalLinkPath" Target="file:///C:\Users\k.hennenberg\Documents\Projekte\0012_FABioLand\input_output\V5\CARETarget\FABio-Land_input_output_v5-001_CARETarge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1_GE1\13_Projekte_aktiv\EPOL\B101669_UBA_Projektionsbericht_AKE\03_Bearbeitung\Rahmendatenpapier\Rahmendaten2025\SozOek_Rahmendaten_Export_PB25.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oekoinstev.sharepoint.com/sites/72346-UBA-Projektionen-2025-2027/Freigegebene%20Dokumente/General/Projekt/Projektionen-2025/Projektionen-2025-Daten/Projektionen-2025-Rahmendaten/Projektionen-2025-Rahmendaten_mit_Metadaten.xlsx" TargetMode="External"/><Relationship Id="rId2" Type="http://schemas.microsoft.com/office/2019/04/relationships/externalLinkLongPath" Target="https://oekoinstev.sharepoint.com/sites/72346-UBA-Projektionen-2025-2027/Freigegebene%20Dokumente/General/Projekt/Projektionen-2025/Projektionen-2025-Daten/Projektionen-2025-Rahmendaten/Projektionen-2025-Rahmendaten_mit_Metadaten.xlsx?7C8CDE56" TargetMode="External"/><Relationship Id="rId1" Type="http://schemas.openxmlformats.org/officeDocument/2006/relationships/externalLinkPath" Target="file:///\\7C8CDE56\Projektionen-2025-Rahmendaten_mit_Metadaten.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Z:\72346%20UBA_Politikszenarien%20XII\Integration_2025\Energiewirtschaft\Projektionen2025_Compilation_energy_sector_MMS.xlsm" TargetMode="External"/><Relationship Id="rId1" Type="http://schemas.openxmlformats.org/officeDocument/2006/relationships/externalLinkPath" Target="file:///\\sb\e&amp;k\72346%20UBA_Politikszenarien%20XII\Integration_2025\Energiewirtschaft\Projektionen2025_Compilation_energy_sector_MMS.xlsm"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Sb\e&amp;k\72265%20UBA%20CARE\Integrationsmodell\Energiewirtschaft\CARE_Compilation_energy_sector_Target.xlsm" TargetMode="External"/><Relationship Id="rId1" Type="http://schemas.openxmlformats.org/officeDocument/2006/relationships/externalLinkPath" Target="file:///\\sb\e&amp;k\72265%20UBA%20CARE\Integrationsmodell\Energiewirtschaft\CARE_Compilation_energy_sector_Targ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oku Änderungen"/>
      <sheetName val="Index"/>
      <sheetName val="Verlinkungen"/>
      <sheetName val="Check_of_checks"/>
      <sheetName val="Berichtstabellen"/>
      <sheetName val="T_Bericht_KSP_THG"/>
      <sheetName val="T_Bericht_CO2-Brennstoff"/>
      <sheetName val="T_Bericht_KSP_Brennstoffe"/>
      <sheetName val="T_Bericht_Energie"/>
      <sheetName val="T_Bericht_Strom"/>
      <sheetName val="T_Bericht_ÜbrEnWi"/>
      <sheetName val="T_Bericht_Diffus_1B"/>
      <sheetName val="T_Bericht_IPPU_2_ohne_F-Gase"/>
      <sheetName val="Diagramm1"/>
      <sheetName val="Diagramm2"/>
      <sheetName val="Diagramm3"/>
      <sheetName val="Diagramm4"/>
      <sheetName val="Diagramm5"/>
      <sheetName val="Diagramm6"/>
      <sheetName val="T_Diagramme"/>
      <sheetName val="Mod_Emissionen_ETS_ESR"/>
      <sheetName val="Mod_Emissionen_gesamt"/>
      <sheetName val="Mod_Emissionen_1ABCD"/>
      <sheetName val="Mod_CO2_Brennstoff_Detail"/>
      <sheetName val="Mod_Emissionen_Brennstoff"/>
      <sheetName val="Mod_Emissionen_ETS"/>
      <sheetName val="Mod_Emissionen_BEHG"/>
      <sheetName val="Mod_Energie"/>
      <sheetName val="Komp_ÖffKW_P"/>
      <sheetName val="Komp_ÖffKW_Q"/>
      <sheetName val="Komp_ÖffHW"/>
      <sheetName val="Komp_RaffKW_P"/>
      <sheetName val="Komp_RaffKW_Q"/>
      <sheetName val="Komp_RaffWErz"/>
      <sheetName val="Komp_ÜbrUmKW_P"/>
      <sheetName val="Komp_ÜbrUmKW_Q"/>
      <sheetName val="Komp_ÜbrUmWErz"/>
      <sheetName val="Komp_IKW_P"/>
      <sheetName val="Komp_IKW_Q"/>
      <sheetName val="Komp_Industrie"/>
      <sheetName val="Komp_SVerkehrBau"/>
      <sheetName val="Komp_GHD"/>
      <sheetName val="Komp_LaWiEn"/>
      <sheetName val="Komp_Haushalte"/>
      <sheetName val="Komp_Flug"/>
      <sheetName val="Komp_Straße"/>
      <sheetName val="Komp_Schiene"/>
      <sheetName val="Komp_Schiff"/>
      <sheetName val="Komp_SVerkehrPipe"/>
      <sheetName val="Komp_IntFlug"/>
      <sheetName val="Komp_IntSchiff"/>
      <sheetName val="Mod_REA_1A1a_Diffus_1B"/>
      <sheetName val="Mod_CO2_T+L_1C"/>
      <sheetName val="Mod_IPPU_2"/>
      <sheetName val="Mod_IPPU_2_ohne_F-Gase"/>
      <sheetName val="Mod_EisenStahl_2C1"/>
      <sheetName val="Mod_Nettoimporte"/>
      <sheetName val="Mod_NEV"/>
      <sheetName val="IF_AGEB_PEV"/>
      <sheetName val="IF_AGEB_NEV"/>
      <sheetName val="IF_AGEB_EEV"/>
      <sheetName val="IF_AGEB_SatEE"/>
      <sheetName val="IF_AGEB_Nettoimport"/>
      <sheetName val="IF_Mod_Strom_KWK"/>
      <sheetName val="IF_Diffus_1B"/>
      <sheetName val="IF_IPPU_ohne_F_Gase"/>
      <sheetName val="IF_EisenStahl_2C1"/>
      <sheetName val="IF_F-Gase"/>
      <sheetName val="IF_Industrieproduktion"/>
      <sheetName val="IF_Landwirtschaft"/>
      <sheetName val="IF_LULUCF"/>
      <sheetName val="IF_Abfall"/>
      <sheetName val="Konstanten"/>
      <sheetName val="Farbcodes"/>
      <sheetName val="Diagramm7"/>
      <sheetName val="Mod_Em_Kumm"/>
      <sheetName val="NR_Abweichung_EB"/>
      <sheetName val="IF_Sensitivität"/>
      <sheetName val="IF_Zielerreichung"/>
      <sheetName val="T_Bericht_BrEEV"/>
      <sheetName val="Diagramm8"/>
      <sheetName val="Diagramm9"/>
      <sheetName val="Diagramm10"/>
      <sheetName val="Diagramm11"/>
      <sheetName val="Diagramm12"/>
      <sheetName val="Diagramm13"/>
      <sheetName val="Mod_temp"/>
      <sheetName val="Diagramm14"/>
    </sheetNames>
    <sheetDataSet>
      <sheetData sheetId="0"/>
      <sheetData sheetId="1"/>
      <sheetData sheetId="2"/>
      <sheetData sheetId="3"/>
      <sheetData sheetId="4">
        <row r="14">
          <cell r="BS14">
            <v>-4.9852108891351665E-2</v>
          </cell>
          <cell r="BT14">
            <v>-1.685045718590529</v>
          </cell>
          <cell r="BU14">
            <v>-2.3993951125892563</v>
          </cell>
          <cell r="BV14">
            <v>-3.0838776972236386</v>
          </cell>
          <cell r="BW14">
            <v>-3.7247244107828621</v>
          </cell>
          <cell r="BX14">
            <v>-4.3789968024325034</v>
          </cell>
          <cell r="BY14">
            <v>-5.0549869954154616</v>
          </cell>
          <cell r="BZ14">
            <v>-5.8305429558857185</v>
          </cell>
          <cell r="CA14">
            <v>-6.7420819665722345</v>
          </cell>
          <cell r="CB14">
            <v>-7.6061913818724474</v>
          </cell>
          <cell r="CC14">
            <v>-8.3899707217035946</v>
          </cell>
          <cell r="CD14">
            <v>-9.1499969358298845</v>
          </cell>
        </row>
        <row r="15">
          <cell r="AA15">
            <v>1252.994192747728</v>
          </cell>
          <cell r="BJ15">
            <v>622.35612038015483</v>
          </cell>
          <cell r="BK15">
            <v>584.89652565399888</v>
          </cell>
          <cell r="BL15">
            <v>545.24991300865122</v>
          </cell>
          <cell r="BM15">
            <v>504.90158441195939</v>
          </cell>
          <cell r="BN15">
            <v>463.9673527927564</v>
          </cell>
          <cell r="BO15">
            <v>433.82459489300629</v>
          </cell>
          <cell r="BP15">
            <v>405.52478671367118</v>
          </cell>
          <cell r="BQ15">
            <v>375.40899431261624</v>
          </cell>
          <cell r="BR15">
            <v>347.84150464138907</v>
          </cell>
          <cell r="BS15">
            <v>320.96425404550575</v>
          </cell>
          <cell r="BT15">
            <v>288.7434649302711</v>
          </cell>
          <cell r="BU15">
            <v>256.17360572695412</v>
          </cell>
          <cell r="BV15">
            <v>227.10217688989567</v>
          </cell>
          <cell r="BW15">
            <v>198.62942688637301</v>
          </cell>
          <cell r="BX15">
            <v>171.76563807054191</v>
          </cell>
          <cell r="BY15">
            <v>145.21482351364546</v>
          </cell>
          <cell r="BZ15">
            <v>119.1212273753959</v>
          </cell>
          <cell r="CA15">
            <v>91.364511085780478</v>
          </cell>
          <cell r="CB15">
            <v>70.921661134903403</v>
          </cell>
          <cell r="CC15">
            <v>55.614060893340366</v>
          </cell>
          <cell r="CD15">
            <v>41.401016646382722</v>
          </cell>
        </row>
        <row r="21">
          <cell r="BJ21">
            <v>633.78091053507819</v>
          </cell>
          <cell r="BK21">
            <v>592.5699971944058</v>
          </cell>
          <cell r="BL21">
            <v>552.78376059218567</v>
          </cell>
          <cell r="BM21">
            <v>512.22385645472787</v>
          </cell>
          <cell r="BN21">
            <v>471.02085561802164</v>
          </cell>
          <cell r="BO21">
            <v>440.55979618725229</v>
          </cell>
          <cell r="BP21">
            <v>408.28767611283769</v>
          </cell>
          <cell r="BQ21">
            <v>374.18575585358855</v>
          </cell>
          <cell r="BR21">
            <v>342.44378133793833</v>
          </cell>
          <cell r="BS21">
            <v>311.21326562321025</v>
          </cell>
          <cell r="BT21">
            <v>274.46703451683942</v>
          </cell>
          <cell r="BU21">
            <v>238.06168009691785</v>
          </cell>
          <cell r="BV21">
            <v>205.25402362414059</v>
          </cell>
          <cell r="BW21">
            <v>173.03121312029916</v>
          </cell>
          <cell r="BX21">
            <v>142.39117513560512</v>
          </cell>
          <cell r="BY21">
            <v>112.02887183898289</v>
          </cell>
          <cell r="BZ21">
            <v>83.686080795299873</v>
          </cell>
          <cell r="CA21">
            <v>53.790484483065313</v>
          </cell>
          <cell r="CB21">
            <v>31.213257799036882</v>
          </cell>
          <cell r="CC21">
            <v>16.341339396011136</v>
          </cell>
          <cell r="CD21">
            <v>7.0716512401034493E-3</v>
          </cell>
        </row>
        <row r="22">
          <cell r="BJ22">
            <v>-0.50817046127481946</v>
          </cell>
          <cell r="BK22">
            <v>-0.5401511412887916</v>
          </cell>
          <cell r="BL22">
            <v>-0.57102623719403156</v>
          </cell>
          <cell r="BM22">
            <v>-0.60250171809139963</v>
          </cell>
          <cell r="BN22">
            <v>-0.63447625780813177</v>
          </cell>
          <cell r="BO22">
            <v>-0.65811478740074303</v>
          </cell>
          <cell r="BP22">
            <v>-0.68315874449386926</v>
          </cell>
          <cell r="BQ22">
            <v>-0.70962267143131696</v>
          </cell>
          <cell r="BR22">
            <v>-0.73425522256176734</v>
          </cell>
          <cell r="BS22">
            <v>-0.75849086911217578</v>
          </cell>
          <cell r="BT22">
            <v>-0.78700684615490024</v>
          </cell>
          <cell r="BU22">
            <v>-0.81525829452427434</v>
          </cell>
          <cell r="BV22">
            <v>-0.84071784100388891</v>
          </cell>
          <cell r="BW22">
            <v>-0.86572353266025837</v>
          </cell>
          <cell r="BX22">
            <v>-0.88950095400261353</v>
          </cell>
          <cell r="BY22">
            <v>-0.91306284641178104</v>
          </cell>
          <cell r="BZ22">
            <v>-0.9350575477564933</v>
          </cell>
          <cell r="CA22">
            <v>-0.9582572640934004</v>
          </cell>
          <cell r="CB22">
            <v>-0.97577774601565448</v>
          </cell>
          <cell r="CC22">
            <v>-0.98731871963371964</v>
          </cell>
          <cell r="CD22">
            <v>-0.99999451222510871</v>
          </cell>
        </row>
        <row r="36">
          <cell r="BJ36">
            <v>622.35612038015483</v>
          </cell>
          <cell r="BK36">
            <v>584.89652565399888</v>
          </cell>
          <cell r="BL36">
            <v>545.24991300865122</v>
          </cell>
          <cell r="BM36">
            <v>504.90158441195939</v>
          </cell>
          <cell r="BN36">
            <v>463.9673527927564</v>
          </cell>
          <cell r="BO36">
            <v>433.82459489300629</v>
          </cell>
          <cell r="BP36">
            <v>405.52478671367118</v>
          </cell>
          <cell r="BQ36">
            <v>375.40899431261624</v>
          </cell>
          <cell r="BR36">
            <v>347.84150464138907</v>
          </cell>
          <cell r="BS36">
            <v>321.0141061543971</v>
          </cell>
          <cell r="BT36">
            <v>290.42851064886162</v>
          </cell>
          <cell r="BU36">
            <v>258.5730008395434</v>
          </cell>
          <cell r="BV36">
            <v>230.18605458711932</v>
          </cell>
          <cell r="BW36">
            <v>202.35415129715588</v>
          </cell>
          <cell r="BX36">
            <v>176.14463487297442</v>
          </cell>
          <cell r="BY36">
            <v>150.2698105090609</v>
          </cell>
          <cell r="BZ36">
            <v>124.95177033128162</v>
          </cell>
          <cell r="CA36">
            <v>98.106593052352707</v>
          </cell>
          <cell r="CB36">
            <v>78.527852516775852</v>
          </cell>
          <cell r="CC36">
            <v>64.004031615043957</v>
          </cell>
          <cell r="CD36">
            <v>50.551013582212605</v>
          </cell>
        </row>
        <row r="43">
          <cell r="BJ43">
            <v>-0.50330486447397516</v>
          </cell>
          <cell r="BK43">
            <v>-0.53320092859220525</v>
          </cell>
          <cell r="BL43">
            <v>-0.56484242611455637</v>
          </cell>
          <cell r="BM43">
            <v>-0.59704395492468665</v>
          </cell>
          <cell r="BN43">
            <v>-0.62971308607958609</v>
          </cell>
          <cell r="BO43">
            <v>-0.65376966836401729</v>
          </cell>
          <cell r="BP43">
            <v>-0.67635541404674515</v>
          </cell>
          <cell r="BQ43">
            <v>-0.70039047548227595</v>
          </cell>
          <cell r="BR43">
            <v>-0.72239176633484858</v>
          </cell>
          <cell r="BS43">
            <v>-0.74380239907542123</v>
          </cell>
          <cell r="BT43">
            <v>-0.76821240486999198</v>
          </cell>
          <cell r="BU43">
            <v>-0.79363591440714421</v>
          </cell>
          <cell r="BV43">
            <v>-0.81629120396612731</v>
          </cell>
          <cell r="BW43">
            <v>-0.83850352023307662</v>
          </cell>
          <cell r="BX43">
            <v>-0.85942102853110458</v>
          </cell>
          <cell r="BY43">
            <v>-0.8800714230131188</v>
          </cell>
          <cell r="BZ43">
            <v>-0.9002774545528649</v>
          </cell>
          <cell r="CA43">
            <v>-0.92170227633919688</v>
          </cell>
          <cell r="CB43">
            <v>-0.93732784000812497</v>
          </cell>
          <cell r="CC43">
            <v>-0.94891913148081908</v>
          </cell>
          <cell r="CD43">
            <v>-0.95965582771668101</v>
          </cell>
        </row>
        <row r="57">
          <cell r="BJ57">
            <v>622.35612038015483</v>
          </cell>
          <cell r="BK57">
            <v>584.89652565399888</v>
          </cell>
          <cell r="BL57">
            <v>545.24991300865122</v>
          </cell>
          <cell r="BM57">
            <v>504.90158441195939</v>
          </cell>
          <cell r="BN57">
            <v>463.9673527927564</v>
          </cell>
          <cell r="BO57">
            <v>433.82459489300629</v>
          </cell>
          <cell r="BP57">
            <v>405.52478671367118</v>
          </cell>
          <cell r="BQ57">
            <v>375.40899431261624</v>
          </cell>
          <cell r="BR57">
            <v>347.84150464138907</v>
          </cell>
          <cell r="BS57">
            <v>321.75551743850576</v>
          </cell>
          <cell r="BT57">
            <v>293.30459357338202</v>
          </cell>
          <cell r="BU57">
            <v>262.89801147220686</v>
          </cell>
          <cell r="BV57">
            <v>235.95922706368893</v>
          </cell>
          <cell r="BW57">
            <v>209.40908472825166</v>
          </cell>
          <cell r="BX57">
            <v>184.46248746124465</v>
          </cell>
          <cell r="BY57">
            <v>159.76034872584611</v>
          </cell>
          <cell r="BZ57">
            <v>135.48995668950613</v>
          </cell>
          <cell r="CA57">
            <v>110.29245086832366</v>
          </cell>
          <cell r="CB57">
            <v>92.194798383155629</v>
          </cell>
          <cell r="CC57">
            <v>79.211284884681291</v>
          </cell>
          <cell r="CD57">
            <v>66.94312731366648</v>
          </cell>
        </row>
        <row r="64">
          <cell r="BJ64">
            <v>-0.50330486447397516</v>
          </cell>
          <cell r="BK64">
            <v>-0.53320092859220525</v>
          </cell>
          <cell r="BL64">
            <v>-0.56484242611455637</v>
          </cell>
          <cell r="BM64">
            <v>-0.59704395492468665</v>
          </cell>
          <cell r="BN64">
            <v>-0.62971308607958609</v>
          </cell>
          <cell r="BO64">
            <v>-0.65376966836401729</v>
          </cell>
          <cell r="BP64">
            <v>-0.67635541404674515</v>
          </cell>
          <cell r="BQ64">
            <v>-0.70039047548227595</v>
          </cell>
          <cell r="BR64">
            <v>-0.72239176633484858</v>
          </cell>
          <cell r="BS64">
            <v>-0.74321068740716301</v>
          </cell>
          <cell r="BT64">
            <v>-0.76591703675003819</v>
          </cell>
          <cell r="BU64">
            <v>-0.79018417404178865</v>
          </cell>
          <cell r="BV64">
            <v>-0.81168370258265365</v>
          </cell>
          <cell r="BW64">
            <v>-0.83287306043371812</v>
          </cell>
          <cell r="BX64">
            <v>-0.85278264773380041</v>
          </cell>
          <cell r="BY64">
            <v>-0.87249713554098529</v>
          </cell>
          <cell r="BZ64">
            <v>-0.89186705136087963</v>
          </cell>
          <cell r="CA64">
            <v>-0.91197688584137804</v>
          </cell>
          <cell r="CB64">
            <v>-0.92642041047215162</v>
          </cell>
          <cell r="CC64">
            <v>-0.93678240063429463</v>
          </cell>
          <cell r="CD64">
            <v>-0.9465734736033653</v>
          </cell>
        </row>
        <row r="333">
          <cell r="BJ333" t="str">
            <v>NA</v>
          </cell>
          <cell r="BK333" t="str">
            <v>NA</v>
          </cell>
          <cell r="BL333" t="str">
            <v>NA</v>
          </cell>
          <cell r="BM333" t="str">
            <v>NA</v>
          </cell>
          <cell r="BN333" t="str">
            <v>NA</v>
          </cell>
          <cell r="BO333" t="str">
            <v>NA</v>
          </cell>
          <cell r="BP333" t="str">
            <v>NA</v>
          </cell>
          <cell r="BQ333" t="str">
            <v>NA</v>
          </cell>
          <cell r="BR333" t="str">
            <v>NA</v>
          </cell>
          <cell r="BS333" t="str">
            <v>NA</v>
          </cell>
          <cell r="BT333" t="str">
            <v>NA</v>
          </cell>
          <cell r="BU333" t="str">
            <v>NA</v>
          </cell>
          <cell r="BV333" t="str">
            <v>NA</v>
          </cell>
          <cell r="BW333" t="str">
            <v>NA</v>
          </cell>
          <cell r="BX333" t="str">
            <v>NA</v>
          </cell>
          <cell r="BY333" t="str">
            <v>NA</v>
          </cell>
          <cell r="BZ333" t="str">
            <v>NA</v>
          </cell>
          <cell r="CA333" t="str">
            <v>NA</v>
          </cell>
          <cell r="CB333" t="str">
            <v>NA</v>
          </cell>
          <cell r="CC333" t="str">
            <v>NA</v>
          </cell>
          <cell r="CD333" t="str">
            <v>NA</v>
          </cell>
        </row>
        <row r="334">
          <cell r="BJ334">
            <v>0</v>
          </cell>
          <cell r="BK334">
            <v>0</v>
          </cell>
          <cell r="BL334">
            <v>0</v>
          </cell>
          <cell r="BM334">
            <v>0</v>
          </cell>
          <cell r="BN334">
            <v>0</v>
          </cell>
          <cell r="BO334">
            <v>0</v>
          </cell>
          <cell r="BP334">
            <v>0</v>
          </cell>
          <cell r="BQ334">
            <v>0</v>
          </cell>
          <cell r="BR334">
            <v>0</v>
          </cell>
          <cell r="BS334">
            <v>0</v>
          </cell>
          <cell r="BT334">
            <v>-1.2104622274528034</v>
          </cell>
          <cell r="BU334">
            <v>-1.8239740102848105</v>
          </cell>
          <cell r="BV334">
            <v>-2.445495216221433</v>
          </cell>
          <cell r="BW334">
            <v>-2.966160732140366</v>
          </cell>
          <cell r="BX334">
            <v>-3.5174683806383649</v>
          </cell>
          <cell r="BY334">
            <v>-4.0245450594274574</v>
          </cell>
          <cell r="BZ334">
            <v>-4.4936066037773488</v>
          </cell>
          <cell r="CA334">
            <v>-4.9220759951326167</v>
          </cell>
          <cell r="CB334">
            <v>-5.3443463963376345</v>
          </cell>
          <cell r="CC334">
            <v>-5.9851636153839802</v>
          </cell>
          <cell r="CD334">
            <v>-6.2369624709737241</v>
          </cell>
        </row>
        <row r="335">
          <cell r="BJ335">
            <v>0</v>
          </cell>
          <cell r="BK335">
            <v>0</v>
          </cell>
          <cell r="BL335">
            <v>0</v>
          </cell>
          <cell r="BM335">
            <v>0</v>
          </cell>
          <cell r="BN335">
            <v>0</v>
          </cell>
          <cell r="BO335">
            <v>0</v>
          </cell>
          <cell r="BP335">
            <v>0</v>
          </cell>
          <cell r="BQ335">
            <v>0</v>
          </cell>
          <cell r="BR335">
            <v>0</v>
          </cell>
          <cell r="BS335">
            <v>0</v>
          </cell>
          <cell r="BT335">
            <v>-1.2263083697194395</v>
          </cell>
          <cell r="BU335">
            <v>-1.6496840268867976</v>
          </cell>
          <cell r="BV335">
            <v>-2.0432493415887834</v>
          </cell>
          <cell r="BW335">
            <v>-2.3912931725644135</v>
          </cell>
          <cell r="BX335">
            <v>-2.7352231108477141</v>
          </cell>
          <cell r="BY335">
            <v>-3.0717936803598378</v>
          </cell>
          <cell r="BZ335">
            <v>-3.4475799061197314</v>
          </cell>
          <cell r="CA335">
            <v>-3.8267594299061254</v>
          </cell>
          <cell r="CB335">
            <v>-4.8266268406819508</v>
          </cell>
          <cell r="CC335">
            <v>-6.8312042859569555</v>
          </cell>
          <cell r="CD335">
            <v>-7.3934174123100274</v>
          </cell>
        </row>
        <row r="337">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-0.10758095919680086</v>
          </cell>
          <cell r="BX337">
            <v>-0.19489930341267986</v>
          </cell>
          <cell r="BY337">
            <v>-0.33810541149661572</v>
          </cell>
          <cell r="BZ337">
            <v>-0.55538958024214424</v>
          </cell>
          <cell r="CA337">
            <v>-0.86860164619987346</v>
          </cell>
          <cell r="CB337">
            <v>-1.2945932264420359</v>
          </cell>
          <cell r="CC337">
            <v>-1.6392486335128098</v>
          </cell>
          <cell r="CD337">
            <v>-2.0789874903245749</v>
          </cell>
        </row>
        <row r="341">
          <cell r="BJ341">
            <v>0</v>
          </cell>
          <cell r="BK341">
            <v>0</v>
          </cell>
          <cell r="BL341">
            <v>0</v>
          </cell>
          <cell r="BM341">
            <v>0</v>
          </cell>
          <cell r="BN341">
            <v>0</v>
          </cell>
          <cell r="BO341">
            <v>0</v>
          </cell>
          <cell r="BP341">
            <v>0</v>
          </cell>
          <cell r="BQ341">
            <v>0</v>
          </cell>
          <cell r="BR341">
            <v>0</v>
          </cell>
          <cell r="BS341">
            <v>-0.74141128410864832</v>
          </cell>
          <cell r="BT341">
            <v>-1.665620697067612</v>
          </cell>
          <cell r="BU341">
            <v>-2.5010366223786433</v>
          </cell>
          <cell r="BV341">
            <v>-3.3276772603481666</v>
          </cell>
          <cell r="BW341">
            <v>-4.0887726989554469</v>
          </cell>
          <cell r="BX341">
            <v>-4.8003842076318595</v>
          </cell>
          <cell r="BY341">
            <v>-5.4659931573577278</v>
          </cell>
          <cell r="BZ341">
            <v>-6.0445797544471578</v>
          </cell>
          <cell r="CA341">
            <v>-7.26378182083835</v>
          </cell>
          <cell r="CB341">
            <v>-8.3225994700421335</v>
          </cell>
          <cell r="CC341">
            <v>-9.2220896542533612</v>
          </cell>
          <cell r="CD341">
            <v>-10.155151260480142</v>
          </cell>
        </row>
        <row r="342">
          <cell r="BJ342">
            <v>0</v>
          </cell>
          <cell r="BK342">
            <v>0</v>
          </cell>
          <cell r="BL342">
            <v>0</v>
          </cell>
          <cell r="BM342">
            <v>0</v>
          </cell>
          <cell r="BN342">
            <v>0</v>
          </cell>
          <cell r="BO342">
            <v>0</v>
          </cell>
          <cell r="BP342">
            <v>0</v>
          </cell>
          <cell r="BQ342">
            <v>0</v>
          </cell>
          <cell r="BR342">
            <v>0</v>
          </cell>
          <cell r="BS342">
            <v>-4.9852108891351665E-2</v>
          </cell>
          <cell r="BT342">
            <v>-0.45873734887108963</v>
          </cell>
          <cell r="BU342">
            <v>-0.74971108570245881</v>
          </cell>
          <cell r="BV342">
            <v>-1.0406283556348555</v>
          </cell>
          <cell r="BW342">
            <v>-1.3334312382184486</v>
          </cell>
          <cell r="BX342">
            <v>-1.6437736915847896</v>
          </cell>
          <cell r="BY342">
            <v>-1.9831933150556231</v>
          </cell>
          <cell r="BZ342">
            <v>-2.3829630497659884</v>
          </cell>
          <cell r="CA342">
            <v>-2.9153225366661091</v>
          </cell>
          <cell r="CB342">
            <v>-2.7795645411904966</v>
          </cell>
          <cell r="CC342">
            <v>-1.5587664357466389</v>
          </cell>
          <cell r="CD342">
            <v>-1.7565795235198585</v>
          </cell>
        </row>
        <row r="345">
          <cell r="BJ345">
            <v>0</v>
          </cell>
          <cell r="BK345">
            <v>0</v>
          </cell>
          <cell r="BL345">
            <v>0</v>
          </cell>
          <cell r="BM345">
            <v>0</v>
          </cell>
          <cell r="BN345">
            <v>0</v>
          </cell>
          <cell r="BO345">
            <v>0</v>
          </cell>
          <cell r="BP345">
            <v>0</v>
          </cell>
          <cell r="BQ345">
            <v>0</v>
          </cell>
          <cell r="BR345">
            <v>0</v>
          </cell>
          <cell r="BS345">
            <v>-0.79126339299999993</v>
          </cell>
          <cell r="BT345">
            <v>-4.5611286431109441</v>
          </cell>
          <cell r="BU345">
            <v>-6.7244057452527111</v>
          </cell>
          <cell r="BV345">
            <v>-8.8570501737932386</v>
          </cell>
          <cell r="BW345">
            <v>-10.887238801075476</v>
          </cell>
          <cell r="BX345">
            <v>-12.891748694115408</v>
          </cell>
          <cell r="BY345">
            <v>-14.883630623697263</v>
          </cell>
          <cell r="BZ345">
            <v>-16.924118894352372</v>
          </cell>
          <cell r="CA345">
            <v>-19.796541428743076</v>
          </cell>
          <cell r="CB345">
            <v>-22.567730474694248</v>
          </cell>
          <cell r="CC345">
            <v>-25.236472624853743</v>
          </cell>
          <cell r="CD345">
            <v>-27.621098157608326</v>
          </cell>
        </row>
      </sheetData>
      <sheetData sheetId="5">
        <row r="12">
          <cell r="BJ12">
            <v>169.55734444961246</v>
          </cell>
          <cell r="BK12">
            <v>156.23326584517085</v>
          </cell>
          <cell r="BL12">
            <v>138.20418941025733</v>
          </cell>
          <cell r="BM12">
            <v>118.46531580068824</v>
          </cell>
          <cell r="BN12">
            <v>99.191247612991532</v>
          </cell>
          <cell r="BO12">
            <v>90.700570128709657</v>
          </cell>
          <cell r="BP12">
            <v>86.412484849692959</v>
          </cell>
          <cell r="BQ12">
            <v>81.307032726670982</v>
          </cell>
          <cell r="BR12">
            <v>75.464266992362298</v>
          </cell>
          <cell r="BS12">
            <v>72.355679263992172</v>
          </cell>
          <cell r="BT12">
            <v>64.063963812917251</v>
          </cell>
          <cell r="BU12">
            <v>57.749734163861042</v>
          </cell>
          <cell r="BV12">
            <v>50.774907312670599</v>
          </cell>
          <cell r="BW12">
            <v>43.264844127553822</v>
          </cell>
          <cell r="BX12">
            <v>36.108119969507996</v>
          </cell>
          <cell r="BY12">
            <v>29.076992984005901</v>
          </cell>
          <cell r="BZ12">
            <v>25.263395465981283</v>
          </cell>
          <cell r="CA12">
            <v>21.802621799358047</v>
          </cell>
          <cell r="CB12">
            <v>18.026026288709367</v>
          </cell>
          <cell r="CC12">
            <v>14.085785946173523</v>
          </cell>
          <cell r="CD12">
            <v>8.6085504989645916</v>
          </cell>
        </row>
        <row r="13">
          <cell r="BJ13">
            <v>-0.64345668723655813</v>
          </cell>
          <cell r="BK13">
            <v>-0.67147441268849128</v>
          </cell>
          <cell r="BL13">
            <v>-0.70938575565647244</v>
          </cell>
          <cell r="BM13">
            <v>-0.75089244125490173</v>
          </cell>
          <cell r="BN13">
            <v>-0.79142173914156466</v>
          </cell>
          <cell r="BO13">
            <v>-0.80927584205688508</v>
          </cell>
          <cell r="BP13">
            <v>-0.81829278046055953</v>
          </cell>
          <cell r="BQ13">
            <v>-0.8290284688437799</v>
          </cell>
          <cell r="BR13">
            <v>-0.84131457215221084</v>
          </cell>
          <cell r="BS13">
            <v>-0.84785127612269695</v>
          </cell>
          <cell r="BT13">
            <v>-0.86786567157718497</v>
          </cell>
          <cell r="BU13">
            <v>-0.88203343366246201</v>
          </cell>
          <cell r="BV13">
            <v>-0.89752760739522064</v>
          </cell>
          <cell r="BW13">
            <v>-0.91405154811074552</v>
          </cell>
          <cell r="BX13">
            <v>-0.92982384077125357</v>
          </cell>
          <cell r="BY13">
            <v>-0.94531655388392288</v>
          </cell>
          <cell r="BZ13">
            <v>-0.954125943788529</v>
          </cell>
          <cell r="CA13">
            <v>-0.96220055498162926</v>
          </cell>
          <cell r="CB13">
            <v>-0.97224444850228131</v>
          </cell>
          <cell r="CC13">
            <v>-0.98474514574262406</v>
          </cell>
          <cell r="CD13">
            <v>-0.99744483155494901</v>
          </cell>
        </row>
        <row r="25">
          <cell r="BJ25">
            <v>169.55734444961246</v>
          </cell>
          <cell r="BK25">
            <v>156.23326584517085</v>
          </cell>
          <cell r="BL25">
            <v>138.20418941025733</v>
          </cell>
          <cell r="BM25">
            <v>118.46531580068824</v>
          </cell>
          <cell r="BN25">
            <v>99.191247612991532</v>
          </cell>
          <cell r="BO25">
            <v>90.700570128709657</v>
          </cell>
          <cell r="BP25">
            <v>86.412484849692959</v>
          </cell>
          <cell r="BQ25">
            <v>81.307032726670982</v>
          </cell>
          <cell r="BR25">
            <v>75.464266992362298</v>
          </cell>
          <cell r="BS25">
            <v>72.355679263992172</v>
          </cell>
          <cell r="BT25">
            <v>64.063963812917251</v>
          </cell>
          <cell r="BU25">
            <v>57.749734163861042</v>
          </cell>
          <cell r="BV25">
            <v>50.774907312670599</v>
          </cell>
          <cell r="BW25">
            <v>43.264844127553822</v>
          </cell>
          <cell r="BX25">
            <v>36.108119969507996</v>
          </cell>
          <cell r="BY25">
            <v>29.076992984005901</v>
          </cell>
          <cell r="BZ25">
            <v>25.263395465981283</v>
          </cell>
          <cell r="CA25">
            <v>21.802621799358047</v>
          </cell>
          <cell r="CB25">
            <v>18.026026288709367</v>
          </cell>
          <cell r="CC25">
            <v>14.085785946173523</v>
          </cell>
          <cell r="CD25">
            <v>8.6085504989645916</v>
          </cell>
        </row>
        <row r="26">
          <cell r="BJ26">
            <v>-0.64345668723655813</v>
          </cell>
          <cell r="BK26">
            <v>-0.67147441268849128</v>
          </cell>
          <cell r="BL26">
            <v>-0.70938575565647244</v>
          </cell>
          <cell r="BM26">
            <v>-0.75089244125490173</v>
          </cell>
          <cell r="BN26">
            <v>-0.79142173914156466</v>
          </cell>
          <cell r="BO26">
            <v>-0.80927584205688508</v>
          </cell>
          <cell r="BP26">
            <v>-0.81829278046055953</v>
          </cell>
          <cell r="BQ26">
            <v>-0.8290284688437799</v>
          </cell>
          <cell r="BR26">
            <v>-0.84131457215221084</v>
          </cell>
          <cell r="BS26">
            <v>-0.84785127612269695</v>
          </cell>
          <cell r="BT26">
            <v>-0.86528700387022972</v>
          </cell>
          <cell r="BU26">
            <v>-0.87856449629576516</v>
          </cell>
          <cell r="BV26">
            <v>-0.89323108522794714</v>
          </cell>
          <cell r="BW26">
            <v>-0.90902316321652421</v>
          </cell>
          <cell r="BX26">
            <v>-0.92407224379823916</v>
          </cell>
          <cell r="BY26">
            <v>-0.93885722003155303</v>
          </cell>
          <cell r="BZ26">
            <v>-0.94687641080760943</v>
          </cell>
          <cell r="CA26">
            <v>-0.95415368748251639</v>
          </cell>
          <cell r="CB26">
            <v>-0.96209507084579715</v>
          </cell>
          <cell r="CC26">
            <v>-0.97038056475567247</v>
          </cell>
          <cell r="CD26">
            <v>-0.98189803501018891</v>
          </cell>
        </row>
        <row r="38">
          <cell r="BJ38">
            <v>169.55734444961246</v>
          </cell>
          <cell r="BK38">
            <v>156.23326584517085</v>
          </cell>
          <cell r="BL38">
            <v>138.20418941025733</v>
          </cell>
          <cell r="BM38">
            <v>118.46531580068824</v>
          </cell>
          <cell r="BN38">
            <v>99.191247612991532</v>
          </cell>
          <cell r="BO38">
            <v>90.700570128709657</v>
          </cell>
          <cell r="BP38">
            <v>86.412484849692959</v>
          </cell>
          <cell r="BQ38">
            <v>81.307032726670982</v>
          </cell>
          <cell r="BR38">
            <v>75.464266992362298</v>
          </cell>
          <cell r="BS38">
            <v>72.355679263992172</v>
          </cell>
          <cell r="BT38">
            <v>65.274426040370059</v>
          </cell>
          <cell r="BU38">
            <v>59.57370817414585</v>
          </cell>
          <cell r="BV38">
            <v>53.220402528892031</v>
          </cell>
          <cell r="BW38">
            <v>46.231004859694188</v>
          </cell>
          <cell r="BX38">
            <v>39.625588350146366</v>
          </cell>
          <cell r="BY38">
            <v>33.101538043433351</v>
          </cell>
          <cell r="BZ38">
            <v>29.757002069758634</v>
          </cell>
          <cell r="CA38">
            <v>26.724697794490663</v>
          </cell>
          <cell r="CB38">
            <v>23.370372685046998</v>
          </cell>
          <cell r="CC38">
            <v>20.070949561557505</v>
          </cell>
          <cell r="CD38">
            <v>14.845512969938316</v>
          </cell>
        </row>
        <row r="39">
          <cell r="BJ39">
            <v>-0.64345668723655813</v>
          </cell>
          <cell r="BK39">
            <v>-0.67147441268849128</v>
          </cell>
          <cell r="BL39">
            <v>-0.70938575565647244</v>
          </cell>
          <cell r="BM39">
            <v>-0.75089244125490173</v>
          </cell>
          <cell r="BN39">
            <v>-0.79142173914156466</v>
          </cell>
          <cell r="BO39">
            <v>-0.80927584205688508</v>
          </cell>
          <cell r="BP39">
            <v>-0.81829278046055953</v>
          </cell>
          <cell r="BQ39">
            <v>-0.8290284688437799</v>
          </cell>
          <cell r="BR39">
            <v>-0.84131457215221084</v>
          </cell>
          <cell r="BS39">
            <v>-0.84785127612269695</v>
          </cell>
          <cell r="BT39">
            <v>-0.86274165725636309</v>
          </cell>
          <cell r="BU39">
            <v>-0.8747290638753511</v>
          </cell>
          <cell r="BV39">
            <v>-0.88808872487446888</v>
          </cell>
          <cell r="BW39">
            <v>-0.90278595316196097</v>
          </cell>
          <cell r="BX39">
            <v>-0.91667575010435398</v>
          </cell>
          <cell r="BY39">
            <v>-0.9303944510933404</v>
          </cell>
          <cell r="BZ39">
            <v>-0.93742730443025302</v>
          </cell>
          <cell r="CA39">
            <v>-0.94380360039737976</v>
          </cell>
          <cell r="CB39">
            <v>-0.95085703822095946</v>
          </cell>
          <cell r="CC39">
            <v>-0.95779502875434408</v>
          </cell>
          <cell r="CD39">
            <v>-0.96878301915404552</v>
          </cell>
        </row>
        <row r="62">
          <cell r="BJ62">
            <v>145.60311642446368</v>
          </cell>
          <cell r="BK62">
            <v>141.82692408884219</v>
          </cell>
          <cell r="BL62">
            <v>136.04523169121376</v>
          </cell>
          <cell r="BM62">
            <v>128.49228484263574</v>
          </cell>
          <cell r="BN62">
            <v>122.37364104389344</v>
          </cell>
          <cell r="BO62">
            <v>118.04742289281997</v>
          </cell>
          <cell r="BP62">
            <v>113.14161390840225</v>
          </cell>
          <cell r="BQ62">
            <v>107.61126101986324</v>
          </cell>
          <cell r="BR62">
            <v>103.17040657954463</v>
          </cell>
          <cell r="BS62">
            <v>95.540838576543905</v>
          </cell>
          <cell r="BT62">
            <v>89.079795364156993</v>
          </cell>
          <cell r="BU62">
            <v>77.988602795163871</v>
          </cell>
          <cell r="BV62">
            <v>69.779595471094822</v>
          </cell>
          <cell r="BW62">
            <v>61.677894480567559</v>
          </cell>
          <cell r="BX62">
            <v>53.659509161283999</v>
          </cell>
          <cell r="BY62">
            <v>45.244827387762264</v>
          </cell>
          <cell r="BZ62">
            <v>37.039209810106499</v>
          </cell>
          <cell r="CA62">
            <v>27.418138316183356</v>
          </cell>
          <cell r="CB62">
            <v>18.807822153591879</v>
          </cell>
          <cell r="CC62">
            <v>13.728463465749751</v>
          </cell>
          <cell r="CD62">
            <v>11.358847883436235</v>
          </cell>
        </row>
        <row r="63">
          <cell r="BJ63">
            <v>-0.47568127039648123</v>
          </cell>
          <cell r="BK63">
            <v>-0.48927938846408969</v>
          </cell>
          <cell r="BL63">
            <v>-0.51009933852646028</v>
          </cell>
          <cell r="BM63">
            <v>-0.53729759906962515</v>
          </cell>
          <cell r="BN63">
            <v>-0.55933091554137326</v>
          </cell>
          <cell r="BO63">
            <v>-0.5749096837756047</v>
          </cell>
          <cell r="BP63">
            <v>-0.59257556619318219</v>
          </cell>
          <cell r="BQ63">
            <v>-0.61249043939084635</v>
          </cell>
          <cell r="BR63">
            <v>-0.62848201440435192</v>
          </cell>
          <cell r="BS63">
            <v>-0.65595618872830808</v>
          </cell>
          <cell r="BT63">
            <v>-0.67922248997392454</v>
          </cell>
          <cell r="BU63">
            <v>-0.71916201970630744</v>
          </cell>
          <cell r="BV63">
            <v>-0.74872276261591941</v>
          </cell>
          <cell r="BW63">
            <v>-0.77789709401276519</v>
          </cell>
          <cell r="BX63">
            <v>-0.80677140458605101</v>
          </cell>
          <cell r="BY63">
            <v>-0.83707278388241835</v>
          </cell>
          <cell r="BZ63">
            <v>-0.86662132027079131</v>
          </cell>
          <cell r="CA63">
            <v>-0.90126692475368309</v>
          </cell>
          <cell r="CB63">
            <v>-0.9322727860478448</v>
          </cell>
          <cell r="CC63">
            <v>-0.95056362322090493</v>
          </cell>
          <cell r="CD63">
            <v>-0.95909663997409977</v>
          </cell>
        </row>
        <row r="84">
          <cell r="BJ84">
            <v>145.60311642446368</v>
          </cell>
          <cell r="BK84">
            <v>141.82692408884219</v>
          </cell>
          <cell r="BL84">
            <v>136.04523169121376</v>
          </cell>
          <cell r="BM84">
            <v>128.49228484263574</v>
          </cell>
          <cell r="BN84">
            <v>122.37364104389344</v>
          </cell>
          <cell r="BO84">
            <v>118.04742289281997</v>
          </cell>
          <cell r="BP84">
            <v>113.14161390840225</v>
          </cell>
          <cell r="BQ84">
            <v>107.61126101986324</v>
          </cell>
          <cell r="BR84">
            <v>103.17040657954463</v>
          </cell>
          <cell r="BS84">
            <v>95.540838576543905</v>
          </cell>
          <cell r="BT84">
            <v>89.079795364156993</v>
          </cell>
          <cell r="BU84">
            <v>77.988602795163871</v>
          </cell>
          <cell r="BV84">
            <v>69.779595471094822</v>
          </cell>
          <cell r="BW84">
            <v>61.677894480567559</v>
          </cell>
          <cell r="BX84">
            <v>53.659509161283999</v>
          </cell>
          <cell r="BY84">
            <v>45.244827387762264</v>
          </cell>
          <cell r="BZ84">
            <v>37.039209810106499</v>
          </cell>
          <cell r="CA84">
            <v>27.418138316183356</v>
          </cell>
          <cell r="CB84">
            <v>18.807822153591879</v>
          </cell>
          <cell r="CC84">
            <v>13.728463465749751</v>
          </cell>
          <cell r="CD84">
            <v>11.358847883436235</v>
          </cell>
        </row>
        <row r="85">
          <cell r="BJ85">
            <v>-0.47568127039648123</v>
          </cell>
          <cell r="BK85">
            <v>-0.48927938846408969</v>
          </cell>
          <cell r="BL85">
            <v>-0.51009933852646028</v>
          </cell>
          <cell r="BM85">
            <v>-0.53729759906962515</v>
          </cell>
          <cell r="BN85">
            <v>-0.55933091554137326</v>
          </cell>
          <cell r="BO85">
            <v>-0.5749096837756047</v>
          </cell>
          <cell r="BP85">
            <v>-0.59257556619318219</v>
          </cell>
          <cell r="BQ85">
            <v>-0.61249043939084635</v>
          </cell>
          <cell r="BR85">
            <v>-0.62848201440435192</v>
          </cell>
          <cell r="BS85">
            <v>-0.65595618872830808</v>
          </cell>
          <cell r="BT85">
            <v>-0.67922248997392454</v>
          </cell>
          <cell r="BU85">
            <v>-0.71916201970630744</v>
          </cell>
          <cell r="BV85">
            <v>-0.74872276261591941</v>
          </cell>
          <cell r="BW85">
            <v>-0.77789709401276519</v>
          </cell>
          <cell r="BX85">
            <v>-0.80677140458605101</v>
          </cell>
          <cell r="BY85">
            <v>-0.83707278388241835</v>
          </cell>
          <cell r="BZ85">
            <v>-0.86662132027079131</v>
          </cell>
          <cell r="CA85">
            <v>-0.90126692475368309</v>
          </cell>
          <cell r="CB85">
            <v>-0.9322727860478448</v>
          </cell>
          <cell r="CC85">
            <v>-0.95056362322090493</v>
          </cell>
          <cell r="CD85">
            <v>-0.95909663997409977</v>
          </cell>
        </row>
        <row r="104">
          <cell r="BJ104">
            <v>145.60311642446368</v>
          </cell>
          <cell r="BK104">
            <v>141.82692408884219</v>
          </cell>
          <cell r="BL104">
            <v>136.04523169121376</v>
          </cell>
          <cell r="BM104">
            <v>128.49228484263574</v>
          </cell>
          <cell r="BN104">
            <v>122.37364104389344</v>
          </cell>
          <cell r="BO104">
            <v>118.04742289281997</v>
          </cell>
          <cell r="BP104">
            <v>113.14161390840225</v>
          </cell>
          <cell r="BQ104">
            <v>107.61126101986324</v>
          </cell>
          <cell r="BR104">
            <v>103.17040657954463</v>
          </cell>
          <cell r="BS104">
            <v>96.282249860652541</v>
          </cell>
          <cell r="BT104">
            <v>90.745416061224617</v>
          </cell>
          <cell r="BU104">
            <v>80.48963941754252</v>
          </cell>
          <cell r="BV104">
            <v>73.10727273144299</v>
          </cell>
          <cell r="BW104">
            <v>65.766667179522997</v>
          </cell>
          <cell r="BX104">
            <v>58.45989336891585</v>
          </cell>
          <cell r="BY104">
            <v>50.710820545119994</v>
          </cell>
          <cell r="BZ104">
            <v>43.083789564553662</v>
          </cell>
          <cell r="CA104">
            <v>34.681920137021713</v>
          </cell>
          <cell r="CB104">
            <v>27.130421623634014</v>
          </cell>
          <cell r="CC104">
            <v>22.950553120003107</v>
          </cell>
          <cell r="CD104">
            <v>21.513999143916379</v>
          </cell>
        </row>
        <row r="105">
          <cell r="BJ105">
            <v>-0.47568127039648123</v>
          </cell>
          <cell r="BK105">
            <v>-0.48927938846408969</v>
          </cell>
          <cell r="BL105">
            <v>-0.51009933852646028</v>
          </cell>
          <cell r="BM105">
            <v>-0.53729759906962515</v>
          </cell>
          <cell r="BN105">
            <v>-0.55933091554137326</v>
          </cell>
          <cell r="BO105">
            <v>-0.5749096837756047</v>
          </cell>
          <cell r="BP105">
            <v>-0.59257556619318219</v>
          </cell>
          <cell r="BQ105">
            <v>-0.61249043939084635</v>
          </cell>
          <cell r="BR105">
            <v>-0.62848201440435192</v>
          </cell>
          <cell r="BS105">
            <v>-0.65328635698195792</v>
          </cell>
          <cell r="BT105">
            <v>-0.67322456802463115</v>
          </cell>
          <cell r="BU105">
            <v>-0.71015575406626019</v>
          </cell>
          <cell r="BV105">
            <v>-0.73673975320978879</v>
          </cell>
          <cell r="BW105">
            <v>-0.76317336996207807</v>
          </cell>
          <cell r="BX105">
            <v>-0.78948515817071363</v>
          </cell>
          <cell r="BY105">
            <v>-0.81738967091983195</v>
          </cell>
          <cell r="BZ105">
            <v>-0.84485470939276752</v>
          </cell>
          <cell r="CA105">
            <v>-0.87510995126338753</v>
          </cell>
          <cell r="CB105">
            <v>-0.90230299633255928</v>
          </cell>
          <cell r="CC105">
            <v>-0.91735475756921159</v>
          </cell>
          <cell r="CD105">
            <v>-0.92252780725554462</v>
          </cell>
        </row>
        <row r="116">
          <cell r="BJ116">
            <v>101.6857745064755</v>
          </cell>
          <cell r="BK116">
            <v>95.278634171103533</v>
          </cell>
          <cell r="BL116">
            <v>87.04388516926906</v>
          </cell>
          <cell r="BM116">
            <v>80.343201235361931</v>
          </cell>
          <cell r="BN116">
            <v>72.81666791438245</v>
          </cell>
          <cell r="BO116">
            <v>66.411651476144158</v>
          </cell>
          <cell r="BP116">
            <v>60.57690454992261</v>
          </cell>
          <cell r="BQ116">
            <v>53.461700919910527</v>
          </cell>
          <cell r="BR116">
            <v>48.155078711126663</v>
          </cell>
          <cell r="BS116">
            <v>43.185030340116576</v>
          </cell>
          <cell r="BT116">
            <v>37.783225764682328</v>
          </cell>
          <cell r="BU116">
            <v>33.642497111193109</v>
          </cell>
          <cell r="BV116">
            <v>29.710044606998185</v>
          </cell>
          <cell r="BW116">
            <v>25.940359401305756</v>
          </cell>
          <cell r="BX116">
            <v>22.446523298458061</v>
          </cell>
          <cell r="BY116">
            <v>18.790350998885167</v>
          </cell>
          <cell r="BZ116">
            <v>11.680289760105763</v>
          </cell>
          <cell r="CA116">
            <v>3.7046576036647458</v>
          </cell>
          <cell r="CB116">
            <v>1.5088833110706532</v>
          </cell>
          <cell r="CC116">
            <v>0.91093113599101616</v>
          </cell>
          <cell r="CD116">
            <v>0.49508320016287494</v>
          </cell>
        </row>
        <row r="119">
          <cell r="BJ119">
            <v>-0.51584500529409949</v>
          </cell>
          <cell r="BK119">
            <v>-0.54635122910178102</v>
          </cell>
          <cell r="BL119">
            <v>-0.5855592193908622</v>
          </cell>
          <cell r="BM119">
            <v>-0.61746308805186279</v>
          </cell>
          <cell r="BN119">
            <v>-0.65329906135155524</v>
          </cell>
          <cell r="BO119">
            <v>-0.68379517267879886</v>
          </cell>
          <cell r="BP119">
            <v>-0.71157606809790352</v>
          </cell>
          <cell r="BQ119">
            <v>-0.7454535833407121</v>
          </cell>
          <cell r="BR119">
            <v>-0.77071992624727415</v>
          </cell>
          <cell r="BS119">
            <v>-0.79438374505018083</v>
          </cell>
          <cell r="BT119">
            <v>-0.82010327837049912</v>
          </cell>
          <cell r="BU119">
            <v>-0.8398184693009767</v>
          </cell>
          <cell r="BV119">
            <v>-0.85854199804027398</v>
          </cell>
          <cell r="BW119">
            <v>-0.8764905452157562</v>
          </cell>
          <cell r="BX119">
            <v>-0.89312569608211256</v>
          </cell>
          <cell r="BY119">
            <v>-0.91053377591368079</v>
          </cell>
          <cell r="BZ119">
            <v>-0.94438680676413334</v>
          </cell>
          <cell r="CA119">
            <v>-0.9823610677973913</v>
          </cell>
          <cell r="CB119">
            <v>-0.99281577590347492</v>
          </cell>
          <cell r="CC119">
            <v>-0.99566279687140424</v>
          </cell>
          <cell r="CD119">
            <v>-0.99764276758162895</v>
          </cell>
        </row>
        <row r="130">
          <cell r="BJ130">
            <v>140.23721578023847</v>
          </cell>
          <cell r="BK130">
            <v>128.21274777041302</v>
          </cell>
          <cell r="BL130">
            <v>122.54824640658974</v>
          </cell>
          <cell r="BM130">
            <v>118.06935922106852</v>
          </cell>
          <cell r="BN130">
            <v>111.87998299528033</v>
          </cell>
          <cell r="BO130">
            <v>102.78880317543441</v>
          </cell>
          <cell r="BP130">
            <v>90.880121740751562</v>
          </cell>
          <cell r="BQ130">
            <v>79.772137100841363</v>
          </cell>
          <cell r="BR130">
            <v>69.05242671516659</v>
          </cell>
          <cell r="BS130">
            <v>59.179588398907931</v>
          </cell>
          <cell r="BT130">
            <v>50.065736692308903</v>
          </cell>
          <cell r="BU130">
            <v>42.027298174906257</v>
          </cell>
          <cell r="BV130">
            <v>35.03305894255405</v>
          </cell>
          <cell r="BW130">
            <v>28.85894299019947</v>
          </cell>
          <cell r="BX130">
            <v>23.592041640190828</v>
          </cell>
          <cell r="BY130">
            <v>19.113740219816119</v>
          </cell>
          <cell r="BZ130">
            <v>14.425332109525804</v>
          </cell>
          <cell r="CA130">
            <v>10.217188436198363</v>
          </cell>
          <cell r="CB130">
            <v>6.7847610374495657</v>
          </cell>
          <cell r="CC130">
            <v>3.5222923375333988</v>
          </cell>
          <cell r="CD130">
            <v>0.13164773999032045</v>
          </cell>
        </row>
        <row r="134">
          <cell r="AA134">
            <v>12.133286209533015</v>
          </cell>
          <cell r="BJ134">
            <v>27.332522337595087</v>
          </cell>
          <cell r="BK134">
            <v>27.496961000504253</v>
          </cell>
          <cell r="BL134">
            <v>27.643056526805928</v>
          </cell>
          <cell r="BM134">
            <v>27.610424216249257</v>
          </cell>
          <cell r="BN134">
            <v>27.546416718573902</v>
          </cell>
          <cell r="BO134">
            <v>26.371061502366715</v>
          </cell>
          <cell r="BP134">
            <v>26.305679996441718</v>
          </cell>
          <cell r="BQ134">
            <v>26.257732460071924</v>
          </cell>
          <cell r="BR134">
            <v>25.44354994565477</v>
          </cell>
          <cell r="BS134">
            <v>24.442823922928842</v>
          </cell>
          <cell r="BT134">
            <v>22.289799818251659</v>
          </cell>
          <cell r="BU134">
            <v>20.678876049294097</v>
          </cell>
          <cell r="BV134">
            <v>19.146623137548648</v>
          </cell>
          <cell r="BW134">
            <v>17.670805232257145</v>
          </cell>
          <cell r="BX134">
            <v>16.222831199110875</v>
          </cell>
          <cell r="BY134">
            <v>14.827624572400479</v>
          </cell>
          <cell r="BZ134">
            <v>13.307881462040452</v>
          </cell>
          <cell r="CA134">
            <v>11.97428917661747</v>
          </cell>
          <cell r="CB134">
            <v>10.498300817685621</v>
          </cell>
          <cell r="CC134">
            <v>9.0714820520515183</v>
          </cell>
          <cell r="CD134">
            <v>7.6192683225372733</v>
          </cell>
        </row>
        <row r="135">
          <cell r="AA135">
            <v>7.0138456397156759</v>
          </cell>
          <cell r="BJ135">
            <v>3.67596357440708</v>
          </cell>
          <cell r="BK135">
            <v>3.7014981372185094</v>
          </cell>
          <cell r="BL135">
            <v>3.7255761438411588</v>
          </cell>
          <cell r="BM135">
            <v>3.7481361282329924</v>
          </cell>
          <cell r="BN135">
            <v>3.7691153342523722</v>
          </cell>
          <cell r="BO135">
            <v>3.7055697909363885</v>
          </cell>
          <cell r="BP135">
            <v>3.6798822238369433</v>
          </cell>
          <cell r="BQ135">
            <v>3.6565118716590552</v>
          </cell>
          <cell r="BR135">
            <v>3.6316754630490502</v>
          </cell>
          <cell r="BS135">
            <v>3.5342223866490068</v>
          </cell>
          <cell r="BT135">
            <v>3.2742902062681654</v>
          </cell>
          <cell r="BU135">
            <v>3.0311655535756299</v>
          </cell>
          <cell r="BV135">
            <v>2.8451037653696956</v>
          </cell>
          <cell r="BW135">
            <v>2.6589368692467286</v>
          </cell>
          <cell r="BX135">
            <v>2.4726592467344499</v>
          </cell>
          <cell r="BY135">
            <v>2.2862652636867766</v>
          </cell>
          <cell r="BZ135">
            <v>1.9917773565515167</v>
          </cell>
          <cell r="CA135">
            <v>1.7020989825342141</v>
          </cell>
          <cell r="CB135">
            <v>1.4124221629723888</v>
          </cell>
          <cell r="CC135">
            <v>1.1227427454131764</v>
          </cell>
          <cell r="CD135">
            <v>0.83305656102943937</v>
          </cell>
        </row>
        <row r="137">
          <cell r="BJ137">
            <v>-0.14053999115092319</v>
          </cell>
          <cell r="BK137">
            <v>-0.2142333351369089</v>
          </cell>
          <cell r="BL137">
            <v>-0.24894888739021592</v>
          </cell>
          <cell r="BM137">
            <v>-0.27639826592133565</v>
          </cell>
          <cell r="BN137">
            <v>-0.31433057451852187</v>
          </cell>
          <cell r="BO137">
            <v>-0.37004692231494152</v>
          </cell>
          <cell r="BP137">
            <v>-0.44303065487329729</v>
          </cell>
          <cell r="BQ137">
            <v>-0.51110722444719159</v>
          </cell>
          <cell r="BR137">
            <v>-0.57680421031269291</v>
          </cell>
          <cell r="BS137">
            <v>-0.63731104267846272</v>
          </cell>
          <cell r="BT137">
            <v>-0.69316633775703596</v>
          </cell>
          <cell r="BU137">
            <v>-0.74243083863051362</v>
          </cell>
          <cell r="BV137">
            <v>-0.78529584332334834</v>
          </cell>
          <cell r="BW137">
            <v>-0.82313462756847622</v>
          </cell>
          <cell r="BX137">
            <v>-0.85541344211638681</v>
          </cell>
          <cell r="BY137">
            <v>-0.88285923071800609</v>
          </cell>
          <cell r="BZ137">
            <v>-0.91159268248784653</v>
          </cell>
          <cell r="CA137">
            <v>-0.93738277806692494</v>
          </cell>
          <cell r="CB137">
            <v>-0.95841880667095369</v>
          </cell>
          <cell r="CC137">
            <v>-0.97841322371709494</v>
          </cell>
          <cell r="CD137">
            <v>-0.99919318158772952</v>
          </cell>
        </row>
        <row r="155">
          <cell r="BJ155">
            <v>60.273315953245842</v>
          </cell>
          <cell r="BK155">
            <v>58.545010224011151</v>
          </cell>
          <cell r="BL155">
            <v>56.802179217715739</v>
          </cell>
          <cell r="BM155">
            <v>55.110929635685196</v>
          </cell>
          <cell r="BN155">
            <v>53.465678505843421</v>
          </cell>
          <cell r="BO155">
            <v>51.81452129365568</v>
          </cell>
          <cell r="BP155">
            <v>50.563447524723259</v>
          </cell>
          <cell r="BQ155">
            <v>49.414095754641629</v>
          </cell>
          <cell r="BR155">
            <v>48.257076390840609</v>
          </cell>
          <cell r="BS155">
            <v>47.105052709279683</v>
          </cell>
          <cell r="BT155">
            <v>45.877114964616496</v>
          </cell>
          <cell r="BU155">
            <v>43.688442635462096</v>
          </cell>
          <cell r="BV155">
            <v>41.488249374685871</v>
          </cell>
          <cell r="BW155">
            <v>39.28246368980966</v>
          </cell>
          <cell r="BX155">
            <v>37.07427058848107</v>
          </cell>
          <cell r="BY155">
            <v>34.840833229363724</v>
          </cell>
          <cell r="BZ155">
            <v>33.392084618718094</v>
          </cell>
          <cell r="CA155">
            <v>31.857518709727106</v>
          </cell>
          <cell r="CB155">
            <v>30.333128030950984</v>
          </cell>
          <cell r="CC155">
            <v>28.72333217878856</v>
          </cell>
          <cell r="CD155">
            <v>26.962926782016101</v>
          </cell>
        </row>
        <row r="158">
          <cell r="BJ158">
            <v>-0.29081171592706578</v>
          </cell>
          <cell r="BK158">
            <v>-0.31114731809337348</v>
          </cell>
          <cell r="BL158">
            <v>-0.33165382766955998</v>
          </cell>
          <cell r="BM158">
            <v>-0.35155341955446129</v>
          </cell>
          <cell r="BN158">
            <v>-0.37091178415060577</v>
          </cell>
          <cell r="BO158">
            <v>-0.39033964093144735</v>
          </cell>
          <cell r="BP158">
            <v>-0.40506003328759521</v>
          </cell>
          <cell r="BQ158">
            <v>-0.41858354359608163</v>
          </cell>
          <cell r="BR158">
            <v>-0.43219727239589911</v>
          </cell>
          <cell r="BS158">
            <v>-0.44575222096669498</v>
          </cell>
          <cell r="BT158">
            <v>-0.46020039008288549</v>
          </cell>
          <cell r="BU158">
            <v>-0.48595276074579952</v>
          </cell>
          <cell r="BV158">
            <v>-0.51184068906965496</v>
          </cell>
          <cell r="BW158">
            <v>-0.53779441901050395</v>
          </cell>
          <cell r="BX158">
            <v>-0.56377647511054807</v>
          </cell>
          <cell r="BY158">
            <v>-0.5900555603615647</v>
          </cell>
          <cell r="BZ158">
            <v>-0.60710183573214183</v>
          </cell>
          <cell r="CA158">
            <v>-0.62515785515935129</v>
          </cell>
          <cell r="CB158">
            <v>-0.64309415072630838</v>
          </cell>
          <cell r="CC158">
            <v>-0.66203534120251151</v>
          </cell>
          <cell r="CD158">
            <v>-0.68274863468678282</v>
          </cell>
        </row>
        <row r="170">
          <cell r="BJ170">
            <v>4.999353266118761</v>
          </cell>
          <cell r="BK170">
            <v>4.7999435544581255</v>
          </cell>
          <cell r="BL170">
            <v>4.6061811136056248</v>
          </cell>
          <cell r="BM170">
            <v>4.4204936765198024</v>
          </cell>
          <cell r="BN170">
            <v>4.2401347203652406</v>
          </cell>
          <cell r="BO170">
            <v>4.0616259262424812</v>
          </cell>
          <cell r="BP170">
            <v>3.9502141401784887</v>
          </cell>
          <cell r="BQ170">
            <v>3.842766790688493</v>
          </cell>
          <cell r="BR170">
            <v>3.7422492523482953</v>
          </cell>
          <cell r="BS170">
            <v>3.6479168655568324</v>
          </cell>
          <cell r="BT170">
            <v>3.5586740501795959</v>
          </cell>
          <cell r="BU170">
            <v>3.4764259589570257</v>
          </cell>
          <cell r="BV170">
            <v>3.4001988791157856</v>
          </cell>
          <cell r="BW170">
            <v>3.3296466077195936</v>
          </cell>
          <cell r="BX170">
            <v>3.2641702150524785</v>
          </cell>
          <cell r="BY170">
            <v>3.2030656892277549</v>
          </cell>
          <cell r="BZ170">
            <v>3.1514585668441741</v>
          </cell>
          <cell r="CA170">
            <v>3.1064681872210866</v>
          </cell>
          <cell r="CB170">
            <v>3.0672316950034086</v>
          </cell>
          <cell r="CC170">
            <v>3.0332265508077039</v>
          </cell>
          <cell r="CD170">
            <v>2.9939574776424807</v>
          </cell>
        </row>
        <row r="173">
          <cell r="BJ173">
            <v>-0.87967922471491267</v>
          </cell>
          <cell r="BK173">
            <v>-0.88447847170331573</v>
          </cell>
          <cell r="BL173">
            <v>-0.88914180431125589</v>
          </cell>
          <cell r="BM173">
            <v>-0.89361079363879181</v>
          </cell>
          <cell r="BN173">
            <v>-0.89795154098729313</v>
          </cell>
          <cell r="BO173">
            <v>-0.90224775999018247</v>
          </cell>
          <cell r="BP173">
            <v>-0.90492913731271818</v>
          </cell>
          <cell r="BQ173">
            <v>-0.90751510147743919</v>
          </cell>
          <cell r="BR173">
            <v>-0.90993428401947041</v>
          </cell>
          <cell r="BS173">
            <v>-0.91220460686105931</v>
          </cell>
          <cell r="BT173">
            <v>-0.91435243762300689</v>
          </cell>
          <cell r="BU173">
            <v>-0.91633192448357459</v>
          </cell>
          <cell r="BV173">
            <v>-0.91816650204911165</v>
          </cell>
          <cell r="BW173">
            <v>-0.91986450247849605</v>
          </cell>
          <cell r="BX173">
            <v>-0.92144034037376332</v>
          </cell>
          <cell r="BY173">
            <v>-0.92291095937772227</v>
          </cell>
          <cell r="BZ173">
            <v>-0.924153001826994</v>
          </cell>
          <cell r="CA173">
            <v>-0.92523579735442885</v>
          </cell>
          <cell r="CB173">
            <v>-0.92618011253117238</v>
          </cell>
          <cell r="CC173">
            <v>-0.92699852345264844</v>
          </cell>
          <cell r="CD173">
            <v>-0.92794362276379083</v>
          </cell>
        </row>
        <row r="188">
          <cell r="AA188">
            <v>35.624852334100005</v>
          </cell>
          <cell r="BJ188">
            <v>11.424790154923411</v>
          </cell>
          <cell r="BK188">
            <v>7.6734715404068838</v>
          </cell>
          <cell r="BL188">
            <v>7.5338475835344445</v>
          </cell>
          <cell r="BM188">
            <v>7.3222720427684873</v>
          </cell>
          <cell r="BN188">
            <v>7.0535028252652445</v>
          </cell>
          <cell r="BO188">
            <v>6.7352012942459858</v>
          </cell>
          <cell r="BP188">
            <v>2.7628893991664825</v>
          </cell>
          <cell r="BQ188">
            <v>-1.223238459027673</v>
          </cell>
          <cell r="BR188">
            <v>-5.3977233034507242</v>
          </cell>
          <cell r="BS188">
            <v>-9.7509884222954923</v>
          </cell>
          <cell r="BT188">
            <v>-14.276430413431713</v>
          </cell>
          <cell r="BU188">
            <v>-18.111925630036264</v>
          </cell>
          <cell r="BV188">
            <v>-21.84815326575508</v>
          </cell>
          <cell r="BW188">
            <v>-25.598213766073844</v>
          </cell>
          <cell r="BX188">
            <v>-29.374462934936794</v>
          </cell>
          <cell r="BY188">
            <v>-33.185951674662562</v>
          </cell>
          <cell r="BZ188">
            <v>-35.435146580096017</v>
          </cell>
          <cell r="CA188">
            <v>-37.574026602715158</v>
          </cell>
          <cell r="CB188">
            <v>-39.708403335866514</v>
          </cell>
          <cell r="CC188">
            <v>-39.272721497329229</v>
          </cell>
          <cell r="CD188">
            <v>-41.393944995142618</v>
          </cell>
        </row>
      </sheetData>
      <sheetData sheetId="6"/>
      <sheetData sheetId="7"/>
      <sheetData sheetId="8">
        <row r="7">
          <cell r="BJ7">
            <v>700.92035174453611</v>
          </cell>
          <cell r="BK7">
            <v>621.57398198708086</v>
          </cell>
          <cell r="BL7">
            <v>442.70199562212667</v>
          </cell>
          <cell r="BM7">
            <v>275.9964322968849</v>
          </cell>
          <cell r="BN7">
            <v>114.67257874635776</v>
          </cell>
          <cell r="BO7">
            <v>64.000628372084236</v>
          </cell>
          <cell r="BP7">
            <v>56.763104793977575</v>
          </cell>
          <cell r="BQ7">
            <v>39.303871533829074</v>
          </cell>
          <cell r="BR7">
            <v>36.977126856493371</v>
          </cell>
          <cell r="BS7">
            <v>34.961015141233666</v>
          </cell>
          <cell r="BT7">
            <v>30.665153455623436</v>
          </cell>
          <cell r="BU7">
            <v>26.325732350942268</v>
          </cell>
          <cell r="BV7">
            <v>21.927496243693007</v>
          </cell>
          <cell r="BW7">
            <v>17.626197551911517</v>
          </cell>
          <cell r="BX7">
            <v>13.376609163095468</v>
          </cell>
          <cell r="BY7">
            <v>8.9475924263451851</v>
          </cell>
          <cell r="BZ7">
            <v>7.4456977434497693</v>
          </cell>
          <cell r="CA7">
            <v>5.918484364888732</v>
          </cell>
          <cell r="CB7">
            <v>4.2116009790840545</v>
          </cell>
          <cell r="CC7">
            <v>3.1165277936072724</v>
          </cell>
          <cell r="CD7">
            <v>2.5855787734836948</v>
          </cell>
        </row>
        <row r="8">
          <cell r="BJ8">
            <v>536.83742612610035</v>
          </cell>
          <cell r="BK8">
            <v>475.88133916311631</v>
          </cell>
          <cell r="BL8">
            <v>439.12422503814389</v>
          </cell>
          <cell r="BM8">
            <v>397.33426377978617</v>
          </cell>
          <cell r="BN8">
            <v>349.45346114672799</v>
          </cell>
          <cell r="BO8">
            <v>281.35156056530911</v>
          </cell>
          <cell r="BP8">
            <v>243.30652617807266</v>
          </cell>
          <cell r="BQ8">
            <v>212.51908487932391</v>
          </cell>
          <cell r="BR8">
            <v>170.15881586989971</v>
          </cell>
          <cell r="BS8">
            <v>132.22345847694052</v>
          </cell>
          <cell r="BT8">
            <v>111.42115821595428</v>
          </cell>
          <cell r="BU8">
            <v>94.245688986340951</v>
          </cell>
          <cell r="BV8">
            <v>81.511893899591797</v>
          </cell>
          <cell r="BW8">
            <v>70.500663954420673</v>
          </cell>
          <cell r="BX8">
            <v>59.705706325675067</v>
          </cell>
          <cell r="BY8">
            <v>48.665802722864065</v>
          </cell>
          <cell r="BZ8">
            <v>34.286520695576655</v>
          </cell>
          <cell r="CA8">
            <v>21.296101539137894</v>
          </cell>
          <cell r="CB8">
            <v>8.0030375291701237</v>
          </cell>
          <cell r="CC8">
            <v>1.4116906511308149</v>
          </cell>
          <cell r="CD8">
            <v>0.89151120449691534</v>
          </cell>
        </row>
        <row r="9">
          <cell r="BJ9">
            <v>3963.3554366974099</v>
          </cell>
          <cell r="BK9">
            <v>3764.0979812309001</v>
          </cell>
          <cell r="BL9">
            <v>3645.4965540433946</v>
          </cell>
          <cell r="BM9">
            <v>3532.7208935494259</v>
          </cell>
          <cell r="BN9">
            <v>3407.4609278672383</v>
          </cell>
          <cell r="BO9">
            <v>3226.1305667261804</v>
          </cell>
          <cell r="BP9">
            <v>3003.6314729284131</v>
          </cell>
          <cell r="BQ9">
            <v>2793.6140163789651</v>
          </cell>
          <cell r="BR9">
            <v>2581.714583363721</v>
          </cell>
          <cell r="BS9">
            <v>2386.008515742235</v>
          </cell>
          <cell r="BT9">
            <v>2174.2188932902582</v>
          </cell>
          <cell r="BU9">
            <v>1983.1014823506368</v>
          </cell>
          <cell r="BV9">
            <v>1812.1861679156086</v>
          </cell>
          <cell r="BW9">
            <v>1538.6492401756045</v>
          </cell>
          <cell r="BX9">
            <v>1319.4624153705072</v>
          </cell>
          <cell r="BY9">
            <v>1086.6081527530737</v>
          </cell>
          <cell r="BZ9">
            <v>819.27839099437563</v>
          </cell>
          <cell r="CA9">
            <v>566.29648533405896</v>
          </cell>
          <cell r="CB9">
            <v>366.79155256870035</v>
          </cell>
          <cell r="CC9">
            <v>245.56685928219846</v>
          </cell>
          <cell r="CD9">
            <v>123.69564390729418</v>
          </cell>
        </row>
        <row r="10">
          <cell r="BJ10">
            <v>2660.1170190071844</v>
          </cell>
          <cell r="BK10">
            <v>2577.5182117412664</v>
          </cell>
          <cell r="BL10">
            <v>2512.8607980246866</v>
          </cell>
          <cell r="BM10">
            <v>2424.848217433856</v>
          </cell>
          <cell r="BN10">
            <v>2333.5544740630326</v>
          </cell>
          <cell r="BO10">
            <v>2319.1371364578999</v>
          </cell>
          <cell r="BP10">
            <v>2237.9981308323026</v>
          </cell>
          <cell r="BQ10">
            <v>2128.2125780487418</v>
          </cell>
          <cell r="BR10">
            <v>2022.7913484036992</v>
          </cell>
          <cell r="BS10">
            <v>1926.8468313061621</v>
          </cell>
          <cell r="BT10">
            <v>1716.4502727129357</v>
          </cell>
          <cell r="BU10">
            <v>1505.8231536550588</v>
          </cell>
          <cell r="BV10">
            <v>1302.6901433195458</v>
          </cell>
          <cell r="BW10">
            <v>1082.9333887877285</v>
          </cell>
          <cell r="BX10">
            <v>867.87040625373379</v>
          </cell>
          <cell r="BY10">
            <v>652.63899283544959</v>
          </cell>
          <cell r="BZ10">
            <v>466.19315122685015</v>
          </cell>
          <cell r="CA10">
            <v>261.58524882518759</v>
          </cell>
          <cell r="CB10">
            <v>148.91185255291322</v>
          </cell>
          <cell r="CC10">
            <v>76.931011813768066</v>
          </cell>
          <cell r="CD10">
            <v>8.7912098175187445</v>
          </cell>
        </row>
        <row r="11">
          <cell r="BJ11">
            <v>254.55899409286445</v>
          </cell>
          <cell r="BK11">
            <v>257.02157880082382</v>
          </cell>
          <cell r="BL11">
            <v>258.22158147396641</v>
          </cell>
          <cell r="BM11">
            <v>267.93276993129325</v>
          </cell>
          <cell r="BN11">
            <v>268.52779003180325</v>
          </cell>
          <cell r="BO11">
            <v>268.16310635349708</v>
          </cell>
          <cell r="BP11">
            <v>267.13863759849721</v>
          </cell>
          <cell r="BQ11">
            <v>265.38042466749727</v>
          </cell>
          <cell r="BR11">
            <v>263.82299082249727</v>
          </cell>
          <cell r="BS11">
            <v>264.49977688149704</v>
          </cell>
          <cell r="BT11">
            <v>265.86420797849729</v>
          </cell>
          <cell r="BU11">
            <v>266.01443077249706</v>
          </cell>
          <cell r="BV11">
            <v>266.14345876649719</v>
          </cell>
          <cell r="BW11">
            <v>261.26747056135474</v>
          </cell>
          <cell r="BX11">
            <v>259.52578201728363</v>
          </cell>
          <cell r="BY11">
            <v>255.26991321889614</v>
          </cell>
          <cell r="BZ11">
            <v>249.67424065919244</v>
          </cell>
          <cell r="CA11">
            <v>239.95185705017261</v>
          </cell>
          <cell r="CB11">
            <v>226.76227502727519</v>
          </cell>
          <cell r="CC11">
            <v>228.15852546976527</v>
          </cell>
          <cell r="CD11">
            <v>226.75133598162287</v>
          </cell>
        </row>
        <row r="12">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row>
        <row r="13">
          <cell r="BJ13">
            <v>1180.3092171105311</v>
          </cell>
          <cell r="BK13">
            <v>1155.4485703449516</v>
          </cell>
          <cell r="BL13">
            <v>1132.0154199244232</v>
          </cell>
          <cell r="BM13">
            <v>1082.6832310227533</v>
          </cell>
          <cell r="BN13">
            <v>1041.82575050639</v>
          </cell>
          <cell r="BO13">
            <v>962.56185362950441</v>
          </cell>
          <cell r="BP13">
            <v>920.66254778111647</v>
          </cell>
          <cell r="BQ13">
            <v>886.7417284008485</v>
          </cell>
          <cell r="BR13">
            <v>844.95808420269589</v>
          </cell>
          <cell r="BS13">
            <v>817.32979154494751</v>
          </cell>
          <cell r="BT13">
            <v>806.24979825948799</v>
          </cell>
          <cell r="BU13">
            <v>804.38244834477848</v>
          </cell>
          <cell r="BV13">
            <v>798.51258650809996</v>
          </cell>
          <cell r="BW13">
            <v>795.1284775677376</v>
          </cell>
          <cell r="BX13">
            <v>789.54595593703789</v>
          </cell>
          <cell r="BY13">
            <v>785.80265825624247</v>
          </cell>
          <cell r="BZ13">
            <v>791.72221131194306</v>
          </cell>
          <cell r="CA13">
            <v>792.02155306055818</v>
          </cell>
          <cell r="CB13">
            <v>753.84151885290476</v>
          </cell>
          <cell r="CC13">
            <v>733.85973940685176</v>
          </cell>
          <cell r="CD13">
            <v>729.2474855011194</v>
          </cell>
        </row>
        <row r="14">
          <cell r="BJ14">
            <v>597.49746837605483</v>
          </cell>
          <cell r="BK14">
            <v>641.3038213218407</v>
          </cell>
          <cell r="BL14">
            <v>684.19319029873213</v>
          </cell>
          <cell r="BM14">
            <v>754.57905799109392</v>
          </cell>
          <cell r="BN14">
            <v>850.78669537122084</v>
          </cell>
          <cell r="BO14">
            <v>970.8045650201143</v>
          </cell>
          <cell r="BP14">
            <v>1107.6208808836921</v>
          </cell>
          <cell r="BQ14">
            <v>1194.7547997412926</v>
          </cell>
          <cell r="BR14">
            <v>1255.0531564589703</v>
          </cell>
          <cell r="BS14">
            <v>1320.70478370553</v>
          </cell>
          <cell r="BT14">
            <v>1393.1620120073385</v>
          </cell>
          <cell r="BU14">
            <v>1454.7157934889672</v>
          </cell>
          <cell r="BV14">
            <v>1516.2695749705961</v>
          </cell>
          <cell r="BW14">
            <v>1577.8233564522252</v>
          </cell>
          <cell r="BX14">
            <v>1639.3771379338541</v>
          </cell>
          <cell r="BY14">
            <v>1700.9309194154832</v>
          </cell>
          <cell r="BZ14">
            <v>1749.6161144660787</v>
          </cell>
          <cell r="CA14">
            <v>1798.3013095166734</v>
          </cell>
          <cell r="CB14">
            <v>1846.9865045672689</v>
          </cell>
          <cell r="CC14">
            <v>1895.6716996178636</v>
          </cell>
          <cell r="CD14">
            <v>1944.3568946684591</v>
          </cell>
        </row>
        <row r="15">
          <cell r="BJ15">
            <v>74.101758881125548</v>
          </cell>
          <cell r="BK15">
            <v>74.168858175060407</v>
          </cell>
          <cell r="BL15">
            <v>74.235964395731543</v>
          </cell>
          <cell r="BM15">
            <v>74.303063689666388</v>
          </cell>
          <cell r="BN15">
            <v>74.370169910337509</v>
          </cell>
          <cell r="BO15">
            <v>74.437269204272368</v>
          </cell>
          <cell r="BP15">
            <v>74.504375424943504</v>
          </cell>
          <cell r="BQ15">
            <v>74.571481645614611</v>
          </cell>
          <cell r="BR15">
            <v>74.638580939549485</v>
          </cell>
          <cell r="BS15">
            <v>74.705687160220577</v>
          </cell>
          <cell r="BT15">
            <v>74.772786454155479</v>
          </cell>
          <cell r="BU15">
            <v>74.839889904132079</v>
          </cell>
          <cell r="BV15">
            <v>74.906993354108693</v>
          </cell>
          <cell r="BW15">
            <v>74.97409680408532</v>
          </cell>
          <cell r="BX15">
            <v>75.04120025406192</v>
          </cell>
          <cell r="BY15">
            <v>75.108303704038534</v>
          </cell>
          <cell r="BZ15">
            <v>75.175407154015147</v>
          </cell>
          <cell r="CA15">
            <v>75.242510603991775</v>
          </cell>
          <cell r="CB15">
            <v>75.309614053968374</v>
          </cell>
          <cell r="CC15">
            <v>75.376717503945002</v>
          </cell>
          <cell r="CD15">
            <v>75.443820953921602</v>
          </cell>
        </row>
        <row r="16">
          <cell r="BJ16">
            <v>403.58544917973245</v>
          </cell>
          <cell r="BK16">
            <v>460.45593662687054</v>
          </cell>
          <cell r="BL16">
            <v>519.79022032548255</v>
          </cell>
          <cell r="BM16">
            <v>580.89621880881873</v>
          </cell>
          <cell r="BN16">
            <v>644.2253518324826</v>
          </cell>
          <cell r="BO16">
            <v>709.03965167951424</v>
          </cell>
          <cell r="BP16">
            <v>771.94315252132003</v>
          </cell>
          <cell r="BQ16">
            <v>832.89979470716719</v>
          </cell>
          <cell r="BR16">
            <v>890.14129984642341</v>
          </cell>
          <cell r="BS16">
            <v>941.72769805729274</v>
          </cell>
          <cell r="BT16">
            <v>984.93472017863041</v>
          </cell>
          <cell r="BU16">
            <v>1025.7959700931835</v>
          </cell>
          <cell r="BV16">
            <v>1066.5200370861626</v>
          </cell>
          <cell r="BW16">
            <v>1107.4321582759078</v>
          </cell>
          <cell r="BX16">
            <v>1148.0156568276191</v>
          </cell>
          <cell r="BY16">
            <v>1189.0403570391309</v>
          </cell>
          <cell r="BZ16">
            <v>1192.5781261081427</v>
          </cell>
          <cell r="CA16">
            <v>1195.654557222131</v>
          </cell>
          <cell r="CB16">
            <v>1200.0533220758848</v>
          </cell>
          <cell r="CC16">
            <v>1206.099160680528</v>
          </cell>
          <cell r="CD16">
            <v>1212.2632870933182</v>
          </cell>
        </row>
        <row r="17">
          <cell r="BJ17">
            <v>169.45787498918864</v>
          </cell>
          <cell r="BK17">
            <v>207.65007171874868</v>
          </cell>
          <cell r="BL17">
            <v>248.5676064643043</v>
          </cell>
          <cell r="BM17">
            <v>292.70040704257758</v>
          </cell>
          <cell r="BN17">
            <v>334.94250021988671</v>
          </cell>
          <cell r="BO17">
            <v>389.27972631723412</v>
          </cell>
          <cell r="BP17">
            <v>445.84518163222396</v>
          </cell>
          <cell r="BQ17">
            <v>504.19926969076897</v>
          </cell>
          <cell r="BR17">
            <v>552.27755863776599</v>
          </cell>
          <cell r="BS17">
            <v>604.9448110263238</v>
          </cell>
          <cell r="BT17">
            <v>659.07817829652572</v>
          </cell>
          <cell r="BU17">
            <v>702.0129759760664</v>
          </cell>
          <cell r="BV17">
            <v>746.55893315842866</v>
          </cell>
          <cell r="BW17">
            <v>786.03201008026917</v>
          </cell>
          <cell r="BX17">
            <v>826.27885037844374</v>
          </cell>
          <cell r="BY17">
            <v>869.51511218285373</v>
          </cell>
          <cell r="BZ17">
            <v>929.22119098967619</v>
          </cell>
          <cell r="CA17">
            <v>1003.0609808594983</v>
          </cell>
          <cell r="CB17">
            <v>1043.6672451530051</v>
          </cell>
          <cell r="CC17">
            <v>1055.7583700975954</v>
          </cell>
          <cell r="CD17">
            <v>1054.3131335860824</v>
          </cell>
        </row>
        <row r="18">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row>
        <row r="19">
          <cell r="BJ19">
            <v>27.91680908203125</v>
          </cell>
          <cell r="BK19">
            <v>16.983654785156251</v>
          </cell>
          <cell r="BL19">
            <v>25.310632324218751</v>
          </cell>
          <cell r="BM19">
            <v>37.138732910156229</v>
          </cell>
          <cell r="BN19">
            <v>34.273278808593751</v>
          </cell>
          <cell r="BO19">
            <v>-34.591964721679688</v>
          </cell>
          <cell r="BP19">
            <v>-100.3002868652344</v>
          </cell>
          <cell r="BQ19">
            <v>-119.92670288085938</v>
          </cell>
          <cell r="BR19">
            <v>-116.17399291992187</v>
          </cell>
          <cell r="BS19">
            <v>-112.49623718261719</v>
          </cell>
          <cell r="BT19">
            <v>-74.654928588867193</v>
          </cell>
          <cell r="BU19">
            <v>-58.437817382812504</v>
          </cell>
          <cell r="BV19">
            <v>-42.220706176757815</v>
          </cell>
          <cell r="BW19">
            <v>-26.003594970703126</v>
          </cell>
          <cell r="BX19">
            <v>-9.7864837646484375</v>
          </cell>
          <cell r="BY19">
            <v>6.4306274414062505</v>
          </cell>
          <cell r="BZ19">
            <v>26.522973632812501</v>
          </cell>
          <cell r="CA19">
            <v>46.615319824218751</v>
          </cell>
          <cell r="CB19">
            <v>66.707666015624994</v>
          </cell>
          <cell r="CC19">
            <v>86.800012207031259</v>
          </cell>
          <cell r="CD19">
            <v>106.89235839843751</v>
          </cell>
        </row>
        <row r="20">
          <cell r="BJ20">
            <v>3.0896666422122627</v>
          </cell>
          <cell r="BK20">
            <v>3.9851721389159702</v>
          </cell>
          <cell r="BL20">
            <v>-5.9056500124314502</v>
          </cell>
          <cell r="BM20">
            <v>-13.20652048558752</v>
          </cell>
          <cell r="BN20">
            <v>-11.495265823119553</v>
          </cell>
          <cell r="BO20">
            <v>11.30535219423534</v>
          </cell>
          <cell r="BP20">
            <v>24.093607529629139</v>
          </cell>
          <cell r="BQ20">
            <v>41.503001009329225</v>
          </cell>
          <cell r="BR20">
            <v>59.82588382451268</v>
          </cell>
          <cell r="BS20">
            <v>83.073983113257512</v>
          </cell>
          <cell r="BT20">
            <v>114.81963279925915</v>
          </cell>
          <cell r="BU20">
            <v>183.69506005492295</v>
          </cell>
          <cell r="BV20">
            <v>236.25628054217879</v>
          </cell>
          <cell r="BW20">
            <v>314.77027211725152</v>
          </cell>
          <cell r="BX20">
            <v>405.66250031960129</v>
          </cell>
          <cell r="BY20">
            <v>512.0968285823036</v>
          </cell>
          <cell r="BZ20">
            <v>600.21862924324842</v>
          </cell>
          <cell r="CA20">
            <v>705.74376850957333</v>
          </cell>
          <cell r="CB20">
            <v>829.9745233569671</v>
          </cell>
          <cell r="CC20">
            <v>895.08378170615151</v>
          </cell>
          <cell r="CD20">
            <v>980.35664805485908</v>
          </cell>
        </row>
        <row r="21">
          <cell r="BJ21">
            <v>0</v>
          </cell>
          <cell r="BK21">
            <v>0</v>
          </cell>
          <cell r="BL21">
            <v>0.52194082991017021</v>
          </cell>
          <cell r="BM21">
            <v>2.6143758414630729</v>
          </cell>
          <cell r="BN21">
            <v>3.1607082757069409</v>
          </cell>
          <cell r="BO21">
            <v>12.335350756382061</v>
          </cell>
          <cell r="BP21">
            <v>12.373533652726096</v>
          </cell>
          <cell r="BQ21">
            <v>12.260528253373797</v>
          </cell>
          <cell r="BR21">
            <v>25.307715251461225</v>
          </cell>
          <cell r="BS21">
            <v>37.120077990472204</v>
          </cell>
          <cell r="BT21">
            <v>61.994396129381606</v>
          </cell>
          <cell r="BU21">
            <v>86.553657308518439</v>
          </cell>
          <cell r="BV21">
            <v>112.45704371586466</v>
          </cell>
          <cell r="BW21">
            <v>137.69072197763066</v>
          </cell>
          <cell r="BX21">
            <v>164.12232676869789</v>
          </cell>
          <cell r="BY21">
            <v>190.46231119127918</v>
          </cell>
          <cell r="BZ21">
            <v>229.59046491504833</v>
          </cell>
          <cell r="CA21">
            <v>272.73487454513031</v>
          </cell>
          <cell r="CB21">
            <v>315.67834572420003</v>
          </cell>
          <cell r="CC21">
            <v>364.5279328668808</v>
          </cell>
          <cell r="CD21">
            <v>426.76652061051749</v>
          </cell>
        </row>
        <row r="37">
          <cell r="BJ37">
            <v>10575.027940583606</v>
          </cell>
          <cell r="BK37">
            <v>10261.700280329653</v>
          </cell>
          <cell r="BL37">
            <v>9997.0703452993184</v>
          </cell>
          <cell r="BM37">
            <v>9756.1195362224662</v>
          </cell>
          <cell r="BN37">
            <v>9522.0008945589525</v>
          </cell>
          <cell r="BO37">
            <v>9346.1403814730056</v>
          </cell>
          <cell r="BP37">
            <v>9179.3945894095032</v>
          </cell>
          <cell r="BQ37">
            <v>9001.477778663786</v>
          </cell>
          <cell r="BR37">
            <v>8825.991346443021</v>
          </cell>
          <cell r="BS37">
            <v>8707.6391044014836</v>
          </cell>
          <cell r="BT37">
            <v>8564.5109369508973</v>
          </cell>
          <cell r="BU37">
            <v>8415.7715072850679</v>
          </cell>
          <cell r="BV37">
            <v>8281.5913303055713</v>
          </cell>
          <cell r="BW37">
            <v>8047.8642719574937</v>
          </cell>
          <cell r="BX37">
            <v>7888.4062620271498</v>
          </cell>
          <cell r="BY37">
            <v>7732.8941556316713</v>
          </cell>
          <cell r="BZ37">
            <v>7526.8693050534948</v>
          </cell>
          <cell r="CA37">
            <v>7343.7388392190878</v>
          </cell>
          <cell r="CB37">
            <v>7250.1844484716157</v>
          </cell>
          <cell r="CC37">
            <v>7235.6170211627468</v>
          </cell>
          <cell r="CD37">
            <v>7263.5800226673418</v>
          </cell>
        </row>
        <row r="38">
          <cell r="BJ38">
            <v>-0.25670983031274464</v>
          </cell>
          <cell r="BK38">
            <v>-0.27873278581379834</v>
          </cell>
          <cell r="BL38">
            <v>-0.29733290965443282</v>
          </cell>
          <cell r="BM38">
            <v>-0.31426869164680937</v>
          </cell>
          <cell r="BN38">
            <v>-0.3307242590331797</v>
          </cell>
          <cell r="BO38">
            <v>-0.34308501981295003</v>
          </cell>
          <cell r="BP38">
            <v>-0.35480513145462922</v>
          </cell>
          <cell r="BQ38">
            <v>-0.3673104238465188</v>
          </cell>
          <cell r="BR38">
            <v>-0.37964489149199954</v>
          </cell>
          <cell r="BS38">
            <v>-0.38796355112714997</v>
          </cell>
          <cell r="BT38">
            <v>-0.39802364368379439</v>
          </cell>
          <cell r="BU38">
            <v>-0.40847813671555455</v>
          </cell>
          <cell r="BV38">
            <v>-0.41790929917452124</v>
          </cell>
          <cell r="BW38">
            <v>-0.43433734322661655</v>
          </cell>
          <cell r="BX38">
            <v>-0.44554521633343469</v>
          </cell>
          <cell r="BY38">
            <v>-0.45647574253162249</v>
          </cell>
          <cell r="BZ38">
            <v>-0.47095667317373979</v>
          </cell>
          <cell r="CA38">
            <v>-0.48382841930904608</v>
          </cell>
          <cell r="CB38">
            <v>-0.4904041049114275</v>
          </cell>
          <cell r="CC38">
            <v>-0.49142801005637393</v>
          </cell>
          <cell r="CD38">
            <v>-0.4894625661587223</v>
          </cell>
        </row>
        <row r="39">
          <cell r="BJ39">
            <v>9605.9818656282005</v>
          </cell>
          <cell r="BK39">
            <v>9245.659742048636</v>
          </cell>
          <cell r="BL39">
            <v>8914.0048326015385</v>
          </cell>
          <cell r="BM39">
            <v>8598.246136564685</v>
          </cell>
          <cell r="BN39">
            <v>8285.5352482170292</v>
          </cell>
          <cell r="BO39">
            <v>8045.0612028132527</v>
          </cell>
          <cell r="BP39">
            <v>7830.2453910600798</v>
          </cell>
          <cell r="BQ39">
            <v>7598.1852646657153</v>
          </cell>
          <cell r="BR39">
            <v>7367.5173655605549</v>
          </cell>
          <cell r="BS39">
            <v>7187.4199944114771</v>
          </cell>
          <cell r="BT39">
            <v>6964.9566452470071</v>
          </cell>
          <cell r="BU39">
            <v>6775.905777121623</v>
          </cell>
          <cell r="BV39">
            <v>6599.6938044867529</v>
          </cell>
          <cell r="BW39">
            <v>6512.8537647091416</v>
          </cell>
          <cell r="BX39">
            <v>6395.8890011681897</v>
          </cell>
          <cell r="BY39">
            <v>6303.0982812285929</v>
          </cell>
          <cell r="BZ39">
            <v>6164.8657118220772</v>
          </cell>
          <cell r="CA39">
            <v>6031.6293701347731</v>
          </cell>
          <cell r="CB39">
            <v>5993.8481292558781</v>
          </cell>
          <cell r="CC39">
            <v>6002.633866446331</v>
          </cell>
          <cell r="CD39">
            <v>6066.9668512217495</v>
          </cell>
        </row>
        <row r="40">
          <cell r="BJ40">
            <v>-0.27177440277642695</v>
          </cell>
          <cell r="BK40">
            <v>-0.29909027712504399</v>
          </cell>
          <cell r="BL40">
            <v>-0.32423290157329954</v>
          </cell>
          <cell r="BM40">
            <v>-0.34817044051689783</v>
          </cell>
          <cell r="BN40">
            <v>-0.3718769263931746</v>
          </cell>
          <cell r="BO40">
            <v>-0.39010716644365195</v>
          </cell>
          <cell r="BP40">
            <v>-0.40639226618621638</v>
          </cell>
          <cell r="BQ40">
            <v>-0.42398465044211386</v>
          </cell>
          <cell r="BR40">
            <v>-0.4414714905107191</v>
          </cell>
          <cell r="BS40">
            <v>-0.45512459932333449</v>
          </cell>
          <cell r="BT40">
            <v>-0.4719894557817178</v>
          </cell>
          <cell r="BU40">
            <v>-0.48632132557618979</v>
          </cell>
          <cell r="BV40">
            <v>-0.49967988390005358</v>
          </cell>
          <cell r="BW40">
            <v>-0.50626319216719184</v>
          </cell>
          <cell r="BX40">
            <v>-0.5151302435498829</v>
          </cell>
          <cell r="BY40">
            <v>-0.52216467047157056</v>
          </cell>
          <cell r="BZ40">
            <v>-0.53264402560881097</v>
          </cell>
          <cell r="CA40">
            <v>-0.54274461874487501</v>
          </cell>
          <cell r="CB40">
            <v>-0.54560879932399198</v>
          </cell>
          <cell r="CC40">
            <v>-0.54494275614360033</v>
          </cell>
          <cell r="CD40">
            <v>-0.54006569860647469</v>
          </cell>
        </row>
        <row r="41">
          <cell r="BJ41">
            <v>0.22930925404276581</v>
          </cell>
          <cell r="BK41">
            <v>0.24742754015671825</v>
          </cell>
          <cell r="BL41">
            <v>0.26595815669726269</v>
          </cell>
          <cell r="BM41">
            <v>0.28547845977226666</v>
          </cell>
          <cell r="BN41">
            <v>0.3094045569270848</v>
          </cell>
          <cell r="BO41">
            <v>0.33234286444144939</v>
          </cell>
          <cell r="BP41">
            <v>0.36174239007813513</v>
          </cell>
          <cell r="BQ41">
            <v>0.38806595539962896</v>
          </cell>
          <cell r="BR41">
            <v>0.40982010270643721</v>
          </cell>
          <cell r="BS41">
            <v>0.43173732011861055</v>
          </cell>
          <cell r="BT41">
            <v>0.4574922636027457</v>
          </cell>
          <cell r="BU41">
            <v>0.48263514216029962</v>
          </cell>
          <cell r="BV41">
            <v>0.50748315842365088</v>
          </cell>
          <cell r="BW41">
            <v>0.53944623722192353</v>
          </cell>
          <cell r="BX41">
            <v>0.56770133948200097</v>
          </cell>
          <cell r="BY41">
            <v>0.59749910675200835</v>
          </cell>
          <cell r="BZ41">
            <v>0.62951977216458122</v>
          </cell>
          <cell r="CA41">
            <v>0.66237117328917794</v>
          </cell>
          <cell r="CB41">
            <v>0.6785838677166578</v>
          </cell>
          <cell r="CC41">
            <v>0.68643291550395469</v>
          </cell>
          <cell r="CD41">
            <v>0.69051688095274211</v>
          </cell>
        </row>
        <row r="50">
          <cell r="BJ50">
            <v>59.914164073136853</v>
          </cell>
          <cell r="BK50">
            <v>54.168380723199022</v>
          </cell>
          <cell r="BL50">
            <v>49.478829278262445</v>
          </cell>
          <cell r="BM50">
            <v>45.070178821894281</v>
          </cell>
          <cell r="BN50">
            <v>41.435349948027714</v>
          </cell>
          <cell r="BO50">
            <v>37.524079762730388</v>
          </cell>
          <cell r="BP50">
            <v>35.199631049402917</v>
          </cell>
          <cell r="BQ50">
            <v>23.468482882204579</v>
          </cell>
          <cell r="BR50">
            <v>21.978401612990897</v>
          </cell>
          <cell r="BS50">
            <v>20.455039951030493</v>
          </cell>
          <cell r="BT50">
            <v>18.545837175298942</v>
          </cell>
          <cell r="BU50">
            <v>16.200423150894444</v>
          </cell>
          <cell r="BV50">
            <v>13.805914979868476</v>
          </cell>
          <cell r="BW50">
            <v>11.505069209364335</v>
          </cell>
          <cell r="BX50">
            <v>9.2654719984078824</v>
          </cell>
          <cell r="BY50">
            <v>7.9581410475600132</v>
          </cell>
          <cell r="BZ50">
            <v>6.4926151636969323</v>
          </cell>
          <cell r="CA50">
            <v>4.9894923587810363</v>
          </cell>
          <cell r="CB50">
            <v>3.2974127029777107</v>
          </cell>
          <cell r="CC50">
            <v>2.2212666402027588</v>
          </cell>
          <cell r="CD50">
            <v>1.6969630084836951</v>
          </cell>
        </row>
        <row r="51">
          <cell r="BJ51">
            <v>316.33154940671199</v>
          </cell>
          <cell r="BK51">
            <v>297.1630372381872</v>
          </cell>
          <cell r="BL51">
            <v>274.61902207952238</v>
          </cell>
          <cell r="BM51">
            <v>251.25476608273419</v>
          </cell>
          <cell r="BN51">
            <v>216.5272091051163</v>
          </cell>
          <cell r="BO51">
            <v>194.50920487796958</v>
          </cell>
          <cell r="BP51">
            <v>177.17077435396973</v>
          </cell>
          <cell r="BQ51">
            <v>163.35984378350906</v>
          </cell>
          <cell r="BR51">
            <v>143.8236699250125</v>
          </cell>
          <cell r="BS51">
            <v>124.55105352963589</v>
          </cell>
          <cell r="BT51">
            <v>104.14307743808583</v>
          </cell>
          <cell r="BU51">
            <v>87.472905255376375</v>
          </cell>
          <cell r="BV51">
            <v>75.51700278051193</v>
          </cell>
          <cell r="BW51">
            <v>65.285529040611806</v>
          </cell>
          <cell r="BX51">
            <v>55.264208555213564</v>
          </cell>
          <cell r="BY51">
            <v>44.991661940343846</v>
          </cell>
          <cell r="BZ51">
            <v>31.379431239145955</v>
          </cell>
          <cell r="CA51">
            <v>19.144315804688738</v>
          </cell>
          <cell r="CB51">
            <v>6.5962143061120742</v>
          </cell>
          <cell r="CC51">
            <v>0.59709255505125003</v>
          </cell>
          <cell r="CD51">
            <v>0.51735719849691553</v>
          </cell>
        </row>
        <row r="52">
          <cell r="BJ52">
            <v>2935.2803260161577</v>
          </cell>
          <cell r="BK52">
            <v>2738.2347397207859</v>
          </cell>
          <cell r="BL52">
            <v>2620.2684141523987</v>
          </cell>
          <cell r="BM52">
            <v>2520.8863030450575</v>
          </cell>
          <cell r="BN52">
            <v>2400.9466990762603</v>
          </cell>
          <cell r="BO52">
            <v>2223.9252167821455</v>
          </cell>
          <cell r="BP52">
            <v>2027.5252940428279</v>
          </cell>
          <cell r="BQ52">
            <v>1841.8593440290058</v>
          </cell>
          <cell r="BR52">
            <v>1653.6321509690677</v>
          </cell>
          <cell r="BS52">
            <v>1483.4752485148911</v>
          </cell>
          <cell r="BT52">
            <v>1299.3474867049395</v>
          </cell>
          <cell r="BU52">
            <v>1134.4714685133101</v>
          </cell>
          <cell r="BV52">
            <v>989.52608354741926</v>
          </cell>
          <cell r="BW52">
            <v>858.08129366198978</v>
          </cell>
          <cell r="BX52">
            <v>739.30407881505369</v>
          </cell>
          <cell r="BY52">
            <v>627.51099934242166</v>
          </cell>
          <cell r="BZ52">
            <v>491.89964815099853</v>
          </cell>
          <cell r="CA52">
            <v>364.64379316875909</v>
          </cell>
          <cell r="CB52">
            <v>267.29092525720461</v>
          </cell>
          <cell r="CC52">
            <v>185.68874457444426</v>
          </cell>
          <cell r="CD52">
            <v>103.68503554781887</v>
          </cell>
        </row>
        <row r="53">
          <cell r="BJ53">
            <v>1745.6405014258614</v>
          </cell>
          <cell r="BK53">
            <v>1651.9745383183133</v>
          </cell>
          <cell r="BL53">
            <v>1525.6332747062397</v>
          </cell>
          <cell r="BM53">
            <v>1424.6233486515164</v>
          </cell>
          <cell r="BN53">
            <v>1317.4244194054204</v>
          </cell>
          <cell r="BO53">
            <v>1250.0027801333299</v>
          </cell>
          <cell r="BP53">
            <v>1177.6336043000238</v>
          </cell>
          <cell r="BQ53">
            <v>1094.5641847054655</v>
          </cell>
          <cell r="BR53">
            <v>1018.7073513435279</v>
          </cell>
          <cell r="BS53">
            <v>927.66153417448561</v>
          </cell>
          <cell r="BT53">
            <v>822.00039003522068</v>
          </cell>
          <cell r="BU53">
            <v>726.54271823193619</v>
          </cell>
          <cell r="BV53">
            <v>642.96834776298033</v>
          </cell>
          <cell r="BW53">
            <v>550.31940339987989</v>
          </cell>
          <cell r="BX53">
            <v>459.25090051016014</v>
          </cell>
          <cell r="BY53">
            <v>361.88966815833169</v>
          </cell>
          <cell r="BZ53">
            <v>233.03348473379964</v>
          </cell>
          <cell r="CA53">
            <v>80.247318346264294</v>
          </cell>
          <cell r="CB53">
            <v>19.99276216306901</v>
          </cell>
          <cell r="CC53">
            <v>4.4051746156498348</v>
          </cell>
          <cell r="CD53">
            <v>0.41237059651873192</v>
          </cell>
        </row>
        <row r="54">
          <cell r="BJ54">
            <v>84.946641977008724</v>
          </cell>
          <cell r="BK54">
            <v>88.854738456996216</v>
          </cell>
          <cell r="BL54">
            <v>90.708779897678795</v>
          </cell>
          <cell r="BM54">
            <v>89.895041638637068</v>
          </cell>
          <cell r="BN54">
            <v>88.596405358921118</v>
          </cell>
          <cell r="BO54">
            <v>86.507787202847936</v>
          </cell>
          <cell r="BP54">
            <v>80.875779718690225</v>
          </cell>
          <cell r="BQ54">
            <v>75.148117937399206</v>
          </cell>
          <cell r="BR54">
            <v>69.801657037107375</v>
          </cell>
          <cell r="BS54">
            <v>64.554590637092943</v>
          </cell>
          <cell r="BT54">
            <v>59.754066611575318</v>
          </cell>
          <cell r="BU54">
            <v>53.875835045854444</v>
          </cell>
          <cell r="BV54">
            <v>48.08087070786177</v>
          </cell>
          <cell r="BW54">
            <v>43.431199338322749</v>
          </cell>
          <cell r="BX54">
            <v>38.86316624902944</v>
          </cell>
          <cell r="BY54">
            <v>33.058116851693995</v>
          </cell>
          <cell r="BZ54">
            <v>26.773842018989246</v>
          </cell>
          <cell r="CA54">
            <v>17.157883810100852</v>
          </cell>
          <cell r="CB54">
            <v>4.0286338323380271</v>
          </cell>
          <cell r="CC54">
            <v>0</v>
          </cell>
          <cell r="CD54">
            <v>0</v>
          </cell>
        </row>
        <row r="55">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row>
        <row r="56">
          <cell r="BJ56">
            <v>703.53150414444838</v>
          </cell>
          <cell r="BK56">
            <v>696.40528373938162</v>
          </cell>
          <cell r="BL56">
            <v>695.91931345378521</v>
          </cell>
          <cell r="BM56">
            <v>672.99067400324077</v>
          </cell>
          <cell r="BN56">
            <v>659.26727261809458</v>
          </cell>
          <cell r="BO56">
            <v>611.09261534416021</v>
          </cell>
          <cell r="BP56">
            <v>591.91693279492358</v>
          </cell>
          <cell r="BQ56">
            <v>575.67202690688282</v>
          </cell>
          <cell r="BR56">
            <v>552.76448520979784</v>
          </cell>
          <cell r="BS56">
            <v>537.66180431374494</v>
          </cell>
          <cell r="BT56">
            <v>533.16411259411814</v>
          </cell>
          <cell r="BU56">
            <v>532.33248556993124</v>
          </cell>
          <cell r="BV56">
            <v>525.14050363310218</v>
          </cell>
          <cell r="BW56">
            <v>519.50941924869767</v>
          </cell>
          <cell r="BX56">
            <v>511.11995162579422</v>
          </cell>
          <cell r="BY56">
            <v>504.21920807228435</v>
          </cell>
          <cell r="BZ56">
            <v>504.23972924595404</v>
          </cell>
          <cell r="CA56">
            <v>497.85572382752912</v>
          </cell>
          <cell r="CB56">
            <v>433.56555158240508</v>
          </cell>
          <cell r="CC56">
            <v>359.48938489410006</v>
          </cell>
          <cell r="CD56">
            <v>345.56230805308866</v>
          </cell>
        </row>
        <row r="57">
          <cell r="BJ57">
            <v>42.684746670234524</v>
          </cell>
          <cell r="BK57">
            <v>43.173420337955349</v>
          </cell>
          <cell r="BL57">
            <v>42.561361946786221</v>
          </cell>
          <cell r="BM57">
            <v>42.21059649879188</v>
          </cell>
          <cell r="BN57">
            <v>41.592219322210759</v>
          </cell>
          <cell r="BO57">
            <v>41.129815336536502</v>
          </cell>
          <cell r="BP57">
            <v>40.466223663483063</v>
          </cell>
          <cell r="BQ57">
            <v>40.126322706889141</v>
          </cell>
          <cell r="BR57">
            <v>39.055989201500196</v>
          </cell>
          <cell r="BS57">
            <v>37.535487927239082</v>
          </cell>
          <cell r="BT57">
            <v>35.963927838778488</v>
          </cell>
          <cell r="BU57">
            <v>34.940868033456184</v>
          </cell>
          <cell r="BV57">
            <v>33.780625306559401</v>
          </cell>
          <cell r="BW57">
            <v>32.808436776429652</v>
          </cell>
          <cell r="BX57">
            <v>31.507625608265176</v>
          </cell>
          <cell r="BY57">
            <v>30.648016099901252</v>
          </cell>
          <cell r="BZ57">
            <v>27.854652500116725</v>
          </cell>
          <cell r="CA57">
            <v>24.599950945308017</v>
          </cell>
          <cell r="CB57">
            <v>22.667583130265484</v>
          </cell>
          <cell r="CC57">
            <v>22.382289066112115</v>
          </cell>
          <cell r="CD57">
            <v>22.215282810105723</v>
          </cell>
        </row>
        <row r="58">
          <cell r="BJ58">
            <v>146.56015964977234</v>
          </cell>
          <cell r="BK58">
            <v>178.24400269209451</v>
          </cell>
          <cell r="BL58">
            <v>217.93613815715057</v>
          </cell>
          <cell r="BM58">
            <v>256.03518412350331</v>
          </cell>
          <cell r="BN58">
            <v>292.57941937163122</v>
          </cell>
          <cell r="BO58">
            <v>329.98747459729248</v>
          </cell>
          <cell r="BP58">
            <v>365.52985149359915</v>
          </cell>
          <cell r="BQ58">
            <v>405.62815247217634</v>
          </cell>
          <cell r="BR58">
            <v>438.80937397421525</v>
          </cell>
          <cell r="BS58">
            <v>475.25099833202057</v>
          </cell>
          <cell r="BT58">
            <v>512.03110771917477</v>
          </cell>
          <cell r="BU58">
            <v>539.43567820060957</v>
          </cell>
          <cell r="BV58">
            <v>568.45140818486584</v>
          </cell>
          <cell r="BW58">
            <v>592.39425790860059</v>
          </cell>
          <cell r="BX58">
            <v>617.11087100866928</v>
          </cell>
          <cell r="BY58">
            <v>644.81690561497362</v>
          </cell>
          <cell r="BZ58">
            <v>698.73667708028074</v>
          </cell>
          <cell r="CA58">
            <v>766.7901596085876</v>
          </cell>
          <cell r="CB58">
            <v>801.61011656057929</v>
          </cell>
          <cell r="CC58">
            <v>807.91493416365427</v>
          </cell>
          <cell r="CD58">
            <v>800.68339031062646</v>
          </cell>
        </row>
        <row r="59">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row>
        <row r="60">
          <cell r="BJ60">
            <v>1698.8658582933742</v>
          </cell>
          <cell r="BK60">
            <v>1740.6688925594651</v>
          </cell>
          <cell r="BL60">
            <v>1786.1992442868925</v>
          </cell>
          <cell r="BM60">
            <v>1818.6201390511699</v>
          </cell>
          <cell r="BN60">
            <v>1864.5140167649397</v>
          </cell>
          <cell r="BO60">
            <v>1922.1484015231165</v>
          </cell>
          <cell r="BP60">
            <v>1984.9596146753051</v>
          </cell>
          <cell r="BQ60">
            <v>2042.7554069534176</v>
          </cell>
          <cell r="BR60">
            <v>2101.2786998223842</v>
          </cell>
          <cell r="BS60">
            <v>2158.4074153213105</v>
          </cell>
          <cell r="BT60">
            <v>2216.9351981281152</v>
          </cell>
          <cell r="BU60">
            <v>2269.6168746341182</v>
          </cell>
          <cell r="BV60">
            <v>2316.0237728671727</v>
          </cell>
          <cell r="BW60">
            <v>2365.6917694936128</v>
          </cell>
          <cell r="BX60">
            <v>2416.567252136887</v>
          </cell>
          <cell r="BY60">
            <v>2469.2227495227057</v>
          </cell>
          <cell r="BZ60">
            <v>2527.1674754764276</v>
          </cell>
          <cell r="CA60">
            <v>2605.8675301731842</v>
          </cell>
          <cell r="CB60">
            <v>2683.0504221704909</v>
          </cell>
          <cell r="CC60">
            <v>2777.8304594574233</v>
          </cell>
          <cell r="CD60">
            <v>2771.083788364002</v>
          </cell>
        </row>
        <row r="61">
          <cell r="BJ61">
            <v>399.18171432122182</v>
          </cell>
          <cell r="BK61">
            <v>408.21009150748466</v>
          </cell>
          <cell r="BL61">
            <v>413.39672611076122</v>
          </cell>
          <cell r="BM61">
            <v>422.8871902628203</v>
          </cell>
          <cell r="BN61">
            <v>428.65334784163588</v>
          </cell>
          <cell r="BO61">
            <v>435.57487357656356</v>
          </cell>
          <cell r="BP61">
            <v>457.69473955828198</v>
          </cell>
          <cell r="BQ61">
            <v>485.525332203007</v>
          </cell>
          <cell r="BR61">
            <v>504.55510702629266</v>
          </cell>
          <cell r="BS61">
            <v>521.06543733962599</v>
          </cell>
          <cell r="BT61">
            <v>546.2255402739379</v>
          </cell>
          <cell r="BU61">
            <v>557.35212838642656</v>
          </cell>
          <cell r="BV61">
            <v>569.99409881845304</v>
          </cell>
          <cell r="BW61">
            <v>579.97842830146033</v>
          </cell>
          <cell r="BX61">
            <v>585.21009218772667</v>
          </cell>
          <cell r="BY61">
            <v>584.62709281862647</v>
          </cell>
          <cell r="BZ61">
            <v>612.61844780815738</v>
          </cell>
          <cell r="CA61">
            <v>641.21949804386145</v>
          </cell>
          <cell r="CB61">
            <v>647.66770204817828</v>
          </cell>
          <cell r="CC61">
            <v>636.26306193251924</v>
          </cell>
          <cell r="CD61">
            <v>623.3416327509774</v>
          </cell>
        </row>
        <row r="62">
          <cell r="BJ62">
            <v>1.3301352968448308</v>
          </cell>
          <cell r="BK62">
            <v>2.0362744338378476</v>
          </cell>
          <cell r="BL62">
            <v>3.9502165341994098</v>
          </cell>
          <cell r="BM62">
            <v>17.219265196690781</v>
          </cell>
          <cell r="BN62">
            <v>44.51795314517539</v>
          </cell>
          <cell r="BO62">
            <v>78.180987380692358</v>
          </cell>
          <cell r="BP62">
            <v>110.91647182345139</v>
          </cell>
          <cell r="BQ62">
            <v>149.35876714698955</v>
          </cell>
          <cell r="BR62">
            <v>187.99088237203787</v>
          </cell>
          <cell r="BS62">
            <v>228.67029683404746</v>
          </cell>
          <cell r="BT62">
            <v>272.81197072236517</v>
          </cell>
          <cell r="BU62">
            <v>311.65079357131305</v>
          </cell>
          <cell r="BV62">
            <v>333.11999197942055</v>
          </cell>
          <cell r="BW62">
            <v>351.2613890545656</v>
          </cell>
          <cell r="BX62">
            <v>368.3629738531165</v>
          </cell>
          <cell r="BY62">
            <v>388.17199639925769</v>
          </cell>
          <cell r="BZ62">
            <v>387.22679438149055</v>
          </cell>
          <cell r="CA62">
            <v>385.69865309094513</v>
          </cell>
          <cell r="CB62">
            <v>386.96887029952313</v>
          </cell>
          <cell r="CC62">
            <v>392.64011047471445</v>
          </cell>
          <cell r="CD62">
            <v>390.3736436293832</v>
          </cell>
        </row>
        <row r="63">
          <cell r="BJ63">
            <v>0</v>
          </cell>
          <cell r="BK63">
            <v>0</v>
          </cell>
          <cell r="BL63">
            <v>0.52194082991017021</v>
          </cell>
          <cell r="BM63">
            <v>2.6143758414630729</v>
          </cell>
          <cell r="BN63">
            <v>3.1607082757069409</v>
          </cell>
          <cell r="BO63">
            <v>12.335350756382061</v>
          </cell>
          <cell r="BP63">
            <v>12.373533652726096</v>
          </cell>
          <cell r="BQ63">
            <v>12.260528253373797</v>
          </cell>
          <cell r="BR63">
            <v>25.307715251461225</v>
          </cell>
          <cell r="BS63">
            <v>37.120077990472204</v>
          </cell>
          <cell r="BT63">
            <v>61.994396129381606</v>
          </cell>
          <cell r="BU63">
            <v>86.553657308518439</v>
          </cell>
          <cell r="BV63">
            <v>112.45704371586466</v>
          </cell>
          <cell r="BW63">
            <v>137.69072197763066</v>
          </cell>
          <cell r="BX63">
            <v>164.12232676869789</v>
          </cell>
          <cell r="BY63">
            <v>190.46231119127918</v>
          </cell>
          <cell r="BZ63">
            <v>229.59046491504833</v>
          </cell>
          <cell r="CA63">
            <v>272.73487454513031</v>
          </cell>
          <cell r="CB63">
            <v>315.67834572420003</v>
          </cell>
          <cell r="CC63">
            <v>364.5279328668808</v>
          </cell>
          <cell r="CD63">
            <v>426.76652061051749</v>
          </cell>
        </row>
        <row r="80">
          <cell r="BJ80">
            <v>8134.2673012747737</v>
          </cell>
          <cell r="BK80">
            <v>7899.1333997277006</v>
          </cell>
          <cell r="BL80">
            <v>7721.1932614335874</v>
          </cell>
          <cell r="BM80">
            <v>7564.3070632175186</v>
          </cell>
          <cell r="BN80">
            <v>7399.2150202331404</v>
          </cell>
          <cell r="BO80">
            <v>7222.9185872737671</v>
          </cell>
          <cell r="BP80">
            <v>7062.2624511266868</v>
          </cell>
          <cell r="BQ80">
            <v>6909.7265099803208</v>
          </cell>
          <cell r="BR80">
            <v>6757.7054837453952</v>
          </cell>
          <cell r="BS80">
            <v>6616.4089848655967</v>
          </cell>
          <cell r="BT80">
            <v>6482.9171113709917</v>
          </cell>
          <cell r="BU80">
            <v>6350.4458359017453</v>
          </cell>
          <cell r="BV80">
            <v>6228.8656642840797</v>
          </cell>
          <cell r="BW80">
            <v>6107.9569174111657</v>
          </cell>
          <cell r="BX80">
            <v>5995.948919317022</v>
          </cell>
          <cell r="BY80">
            <v>5887.5768670593789</v>
          </cell>
          <cell r="BZ80">
            <v>5777.0132627141056</v>
          </cell>
          <cell r="CA80">
            <v>5680.9491937231396</v>
          </cell>
          <cell r="CB80">
            <v>5592.4145397773445</v>
          </cell>
          <cell r="CC80">
            <v>5553.9604512407523</v>
          </cell>
          <cell r="CD80">
            <v>5486.3382928800202</v>
          </cell>
        </row>
        <row r="81">
          <cell r="BJ81">
            <v>-0.13147018752075956</v>
          </cell>
          <cell r="BK81">
            <v>-0.15657641969316272</v>
          </cell>
          <cell r="BL81">
            <v>-0.17557583404986776</v>
          </cell>
          <cell r="BM81">
            <v>-0.19232723098218008</v>
          </cell>
          <cell r="BN81">
            <v>-0.20995480035312586</v>
          </cell>
          <cell r="BO81">
            <v>-0.22877870940206591</v>
          </cell>
          <cell r="BP81">
            <v>-0.24593263840801283</v>
          </cell>
          <cell r="BQ81">
            <v>-0.26221954015999183</v>
          </cell>
          <cell r="BR81">
            <v>-0.27845146228874085</v>
          </cell>
          <cell r="BS81">
            <v>-0.29353828168264162</v>
          </cell>
          <cell r="BT81">
            <v>-0.30779176851305368</v>
          </cell>
          <cell r="BU81">
            <v>-0.32193628181472</v>
          </cell>
          <cell r="BV81">
            <v>-0.33491790631084839</v>
          </cell>
          <cell r="BW81">
            <v>-0.34782783997287281</v>
          </cell>
          <cell r="BX81">
            <v>-0.35978740338255277</v>
          </cell>
          <cell r="BY81">
            <v>-0.37135874161612303</v>
          </cell>
          <cell r="BZ81">
            <v>-0.38316408105142541</v>
          </cell>
          <cell r="CA81">
            <v>-0.39342124432581649</v>
          </cell>
          <cell r="CB81">
            <v>-0.40287446039819774</v>
          </cell>
          <cell r="CC81">
            <v>-0.40698036460182685</v>
          </cell>
          <cell r="CD81">
            <v>-0.41420066587115978</v>
          </cell>
        </row>
        <row r="82">
          <cell r="BJ82">
            <v>7987.7071416250001</v>
          </cell>
          <cell r="BK82">
            <v>7720.8893970356066</v>
          </cell>
          <cell r="BL82">
            <v>7503.2571232764358</v>
          </cell>
          <cell r="BM82">
            <v>7308.2718790940162</v>
          </cell>
          <cell r="BN82">
            <v>7106.6356008615094</v>
          </cell>
          <cell r="BO82">
            <v>6892.9311126764751</v>
          </cell>
          <cell r="BP82">
            <v>6696.7325996330865</v>
          </cell>
          <cell r="BQ82">
            <v>6504.0983575081445</v>
          </cell>
          <cell r="BR82">
            <v>6318.8961097711799</v>
          </cell>
          <cell r="BS82">
            <v>6141.1579865335771</v>
          </cell>
          <cell r="BT82">
            <v>5970.8860036518163</v>
          </cell>
          <cell r="BU82">
            <v>5811.0101577011355</v>
          </cell>
          <cell r="BV82">
            <v>5660.4142560992132</v>
          </cell>
          <cell r="BW82">
            <v>5515.5626595025651</v>
          </cell>
          <cell r="BX82">
            <v>5378.8380483083529</v>
          </cell>
          <cell r="BY82">
            <v>5242.7599614444052</v>
          </cell>
          <cell r="BZ82">
            <v>5078.2765856338256</v>
          </cell>
          <cell r="CA82">
            <v>4914.159034114552</v>
          </cell>
          <cell r="CB82">
            <v>4790.804423216764</v>
          </cell>
          <cell r="CC82">
            <v>4746.0455170770974</v>
          </cell>
          <cell r="CD82">
            <v>4685.654902569393</v>
          </cell>
        </row>
        <row r="83">
          <cell r="BJ83">
            <v>-0.14540263743303006</v>
          </cell>
          <cell r="BK83">
            <v>-0.17394921992150314</v>
          </cell>
          <cell r="BL83">
            <v>-0.19723349460338679</v>
          </cell>
          <cell r="BM83">
            <v>-0.21809478464110243</v>
          </cell>
          <cell r="BN83">
            <v>-0.23966766262974948</v>
          </cell>
          <cell r="BO83">
            <v>-0.26253170718390428</v>
          </cell>
          <cell r="BP83">
            <v>-0.28352280372933047</v>
          </cell>
          <cell r="BQ83">
            <v>-0.3041325622421559</v>
          </cell>
          <cell r="BR83">
            <v>-0.32394717858339628</v>
          </cell>
          <cell r="BS83">
            <v>-0.34296321518229911</v>
          </cell>
          <cell r="BT83">
            <v>-0.36118045636425333</v>
          </cell>
          <cell r="BU83">
            <v>-0.37828542451908476</v>
          </cell>
          <cell r="BV83">
            <v>-0.39439754005368299</v>
          </cell>
          <cell r="BW83">
            <v>-0.40989507773505651</v>
          </cell>
          <cell r="BX83">
            <v>-0.42452311680219712</v>
          </cell>
          <cell r="BY83">
            <v>-0.4390819848321823</v>
          </cell>
          <cell r="BZ83">
            <v>-0.45667990832405891</v>
          </cell>
          <cell r="CA83">
            <v>-0.4742386926150397</v>
          </cell>
          <cell r="CB83">
            <v>-0.48743628777778347</v>
          </cell>
          <cell r="CC83">
            <v>-0.49222500154258986</v>
          </cell>
          <cell r="CD83">
            <v>-0.49868613725613375</v>
          </cell>
        </row>
      </sheetData>
      <sheetData sheetId="9">
        <row r="91">
          <cell r="BJ91">
            <v>550.09185674264074</v>
          </cell>
          <cell r="BK91">
            <v>564.69018071008077</v>
          </cell>
          <cell r="BL91">
            <v>582.72930253723359</v>
          </cell>
          <cell r="BM91">
            <v>603.6016370811783</v>
          </cell>
          <cell r="BN91">
            <v>628.99753200829355</v>
          </cell>
          <cell r="BO91">
            <v>658.16326522184352</v>
          </cell>
          <cell r="BP91">
            <v>691.8899984023036</v>
          </cell>
          <cell r="BQ91">
            <v>722.97631715338491</v>
          </cell>
          <cell r="BR91">
            <v>753.503627934066</v>
          </cell>
          <cell r="BS91">
            <v>786.21820729654223</v>
          </cell>
          <cell r="BT91">
            <v>824.59548615016456</v>
          </cell>
          <cell r="BU91">
            <v>852.77234115198462</v>
          </cell>
          <cell r="BV91">
            <v>880.94919615380502</v>
          </cell>
          <cell r="BW91">
            <v>909.12605115562519</v>
          </cell>
          <cell r="BX91">
            <v>937.30290615744559</v>
          </cell>
          <cell r="BY91">
            <v>965.47976115926588</v>
          </cell>
          <cell r="BZ91">
            <v>983.30445645868474</v>
          </cell>
          <cell r="CA91">
            <v>1001.1291517581034</v>
          </cell>
          <cell r="CB91">
            <v>1018.953847057522</v>
          </cell>
          <cell r="CC91">
            <v>1036.7785423569408</v>
          </cell>
          <cell r="CD91">
            <v>1054.6032376563599</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224">
          <cell r="BJ1224">
            <v>972916.6039980161</v>
          </cell>
          <cell r="BK1224">
            <v>936770.83201439353</v>
          </cell>
          <cell r="BL1224">
            <v>885876.07454662793</v>
          </cell>
          <cell r="BM1224">
            <v>866704.59274100559</v>
          </cell>
          <cell r="BN1224">
            <v>838417.0661675029</v>
          </cell>
          <cell r="BO1224">
            <v>827721.09887139476</v>
          </cell>
          <cell r="BP1224">
            <v>816594.55656609498</v>
          </cell>
          <cell r="BQ1224">
            <v>805228.58370294073</v>
          </cell>
          <cell r="BR1224">
            <v>796875.01993833412</v>
          </cell>
          <cell r="BS1224">
            <v>786267.40930368006</v>
          </cell>
          <cell r="BT1224">
            <v>776851.64176741557</v>
          </cell>
          <cell r="BU1224">
            <v>761391.81752588018</v>
          </cell>
          <cell r="BV1224">
            <v>741868.96177198039</v>
          </cell>
          <cell r="BW1224">
            <v>721619.51629091997</v>
          </cell>
          <cell r="BX1224">
            <v>703027.94919153186</v>
          </cell>
          <cell r="BY1224">
            <v>678784.6897191084</v>
          </cell>
          <cell r="BZ1224">
            <v>657955.01447372453</v>
          </cell>
          <cell r="CA1224">
            <v>640839.06842190691</v>
          </cell>
          <cell r="CB1224">
            <v>625058.30291260954</v>
          </cell>
          <cell r="CC1224">
            <v>609843.26765828044</v>
          </cell>
          <cell r="CD1224">
            <v>592252.33334112354</v>
          </cell>
        </row>
        <row r="1225">
          <cell r="BJ1225">
            <v>2253737.7921216991</v>
          </cell>
          <cell r="BK1225">
            <v>2206811.7746649296</v>
          </cell>
          <cell r="BL1225">
            <v>2144585.7968291054</v>
          </cell>
          <cell r="BM1225">
            <v>2084089.1084437624</v>
          </cell>
          <cell r="BN1225">
            <v>2043165.0842142885</v>
          </cell>
          <cell r="BO1225">
            <v>1982327.5609240113</v>
          </cell>
          <cell r="BP1225">
            <v>1945026.5255517899</v>
          </cell>
          <cell r="BQ1225">
            <v>1905623.4588171435</v>
          </cell>
          <cell r="BR1225">
            <v>1863637.8068042551</v>
          </cell>
          <cell r="BS1225">
            <v>1826011.4569819421</v>
          </cell>
          <cell r="BT1225">
            <v>1791147.2280249833</v>
          </cell>
          <cell r="BU1225">
            <v>1755573.186805683</v>
          </cell>
          <cell r="BV1225">
            <v>1726906.4806719588</v>
          </cell>
          <cell r="BW1225">
            <v>1696652.5363802519</v>
          </cell>
          <cell r="BX1225">
            <v>1664606.0367801981</v>
          </cell>
          <cell r="BY1225">
            <v>1633451.3953015422</v>
          </cell>
          <cell r="BZ1225">
            <v>1606263.3081161412</v>
          </cell>
          <cell r="CA1225">
            <v>1583745.4878105957</v>
          </cell>
          <cell r="CB1225">
            <v>1561217.5934050281</v>
          </cell>
          <cell r="CC1225">
            <v>1530831.1799721322</v>
          </cell>
          <cell r="CD1225">
            <v>1504141.1699020534</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sheetData sheetId="8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3">
          <cell r="L3">
            <v>60.296628528351839</v>
          </cell>
          <cell r="M3">
            <v>63.284159081604557</v>
          </cell>
          <cell r="N3">
            <v>65.81704888373929</v>
          </cell>
          <cell r="O3">
            <v>69.165399838636745</v>
          </cell>
          <cell r="P3">
            <v>72.999035408010428</v>
          </cell>
          <cell r="Q3">
            <v>77.030705040931039</v>
          </cell>
          <cell r="R3">
            <v>80.951727567826055</v>
          </cell>
          <cell r="S3">
            <v>82.88330468454582</v>
          </cell>
          <cell r="T3">
            <v>83.766412364741583</v>
          </cell>
          <cell r="U3">
            <v>84.496419323541033</v>
          </cell>
          <cell r="V3">
            <v>84.954550157749608</v>
          </cell>
          <cell r="W3">
            <v>85.943993799215093</v>
          </cell>
          <cell r="X3">
            <v>87.339499155917125</v>
          </cell>
          <cell r="Y3">
            <v>89.011570543316168</v>
          </cell>
          <cell r="Z3">
            <v>90.262334511754489</v>
          </cell>
          <cell r="AA3">
            <v>90.970076420301567</v>
          </cell>
          <cell r="AB3">
            <v>91.694374675501848</v>
          </cell>
          <cell r="AC3">
            <v>92.278286067152095</v>
          </cell>
          <cell r="AD3">
            <v>91.911565641020857</v>
          </cell>
          <cell r="AE3">
            <v>91.266674071516178</v>
          </cell>
          <cell r="AF3">
            <v>91.563043466045784</v>
          </cell>
        </row>
        <row r="4">
          <cell r="L4">
            <v>542.33718755318762</v>
          </cell>
          <cell r="M4">
            <v>559.97249882531514</v>
          </cell>
          <cell r="N4">
            <v>575.6985713360616</v>
          </cell>
          <cell r="O4">
            <v>593.28532238391267</v>
          </cell>
          <cell r="P4">
            <v>619.47717678368406</v>
          </cell>
          <cell r="Q4">
            <v>667.7721443111991</v>
          </cell>
          <cell r="R4">
            <v>719.75118919820216</v>
          </cell>
          <cell r="S4">
            <v>756.28929017584585</v>
          </cell>
          <cell r="T4">
            <v>785.7741815229333</v>
          </cell>
          <cell r="U4">
            <v>817.46716206949145</v>
          </cell>
          <cell r="V4">
            <v>845.33296631373867</v>
          </cell>
          <cell r="W4">
            <v>871.66640300426116</v>
          </cell>
          <cell r="X4">
            <v>898.3847556072061</v>
          </cell>
          <cell r="Y4">
            <v>918.73607821038343</v>
          </cell>
          <cell r="Z4">
            <v>938.60522400483023</v>
          </cell>
          <cell r="AA4">
            <v>963.69347575887525</v>
          </cell>
          <cell r="AB4">
            <v>987.74601681904085</v>
          </cell>
          <cell r="AC4">
            <v>1001.342100250353</v>
          </cell>
          <cell r="AD4">
            <v>1010.915995138611</v>
          </cell>
          <cell r="AE4">
            <v>1021.3885371935889</v>
          </cell>
          <cell r="AF4">
            <v>1024.9109158790161</v>
          </cell>
        </row>
        <row r="5">
          <cell r="L5">
            <v>210.90425458076891</v>
          </cell>
          <cell r="M5">
            <v>232.53724380077591</v>
          </cell>
          <cell r="N5">
            <v>258.59949350129</v>
          </cell>
          <cell r="O5">
            <v>288.18089751977232</v>
          </cell>
          <cell r="P5">
            <v>319.36714837743619</v>
          </cell>
          <cell r="Q5">
            <v>357.38030784591132</v>
          </cell>
          <cell r="R5">
            <v>393.87496639599988</v>
          </cell>
          <cell r="S5">
            <v>423.89195109541458</v>
          </cell>
          <cell r="T5">
            <v>454.17803146604228</v>
          </cell>
          <cell r="U5">
            <v>479.83123456348142</v>
          </cell>
          <cell r="V5">
            <v>504.35102549498112</v>
          </cell>
          <cell r="W5">
            <v>530.02826055541436</v>
          </cell>
          <cell r="X5">
            <v>553.48317667929803</v>
          </cell>
          <cell r="Y5">
            <v>576.20031256488312</v>
          </cell>
          <cell r="Z5">
            <v>600.32662811763646</v>
          </cell>
          <cell r="AA5">
            <v>624.31207922987221</v>
          </cell>
          <cell r="AB5">
            <v>630.18621023800711</v>
          </cell>
          <cell r="AC5">
            <v>633.47113610714632</v>
          </cell>
          <cell r="AD5">
            <v>636.600511972047</v>
          </cell>
          <cell r="AE5">
            <v>639.48810686257889</v>
          </cell>
          <cell r="AF5">
            <v>640.57240954889949</v>
          </cell>
        </row>
        <row r="6">
          <cell r="L6">
            <v>323.22960018837261</v>
          </cell>
          <cell r="M6">
            <v>348.48407100130129</v>
          </cell>
          <cell r="N6">
            <v>374.24491935574889</v>
          </cell>
          <cell r="O6">
            <v>407.66450685179689</v>
          </cell>
          <cell r="P6">
            <v>448.7023334823873</v>
          </cell>
          <cell r="Q6">
            <v>495.86749773857252</v>
          </cell>
          <cell r="R6">
            <v>548.2059640897495</v>
          </cell>
          <cell r="S6">
            <v>586.73456798327629</v>
          </cell>
          <cell r="T6">
            <v>617.00186975045222</v>
          </cell>
          <cell r="U6">
            <v>647.85838273510001</v>
          </cell>
          <cell r="V6">
            <v>678.58389061968489</v>
          </cell>
          <cell r="W6">
            <v>711.78713242146659</v>
          </cell>
          <cell r="X6">
            <v>744.5437097238638</v>
          </cell>
          <cell r="Y6">
            <v>771.30103608368177</v>
          </cell>
          <cell r="Z6">
            <v>794.63401241926533</v>
          </cell>
          <cell r="AA6">
            <v>819.97288604901803</v>
          </cell>
          <cell r="AB6">
            <v>845.82287628119593</v>
          </cell>
          <cell r="AC6">
            <v>863.42599218955786</v>
          </cell>
          <cell r="AD6">
            <v>876.71054197572607</v>
          </cell>
          <cell r="AE6">
            <v>889.84728962350425</v>
          </cell>
          <cell r="AF6">
            <v>896.49292569469083</v>
          </cell>
        </row>
        <row r="7">
          <cell r="L7">
            <v>130.871826171875</v>
          </cell>
          <cell r="M7">
            <v>139.87495422363281</v>
          </cell>
          <cell r="N7">
            <v>150.4592590332031</v>
          </cell>
          <cell r="O7">
            <v>164.9287414550781</v>
          </cell>
          <cell r="P7">
            <v>180.34352111816409</v>
          </cell>
          <cell r="Q7">
            <v>196.09230041503909</v>
          </cell>
          <cell r="R7">
            <v>211.27384948730469</v>
          </cell>
          <cell r="S7">
            <v>226.831298828125</v>
          </cell>
          <cell r="T7">
            <v>243.91459655761719</v>
          </cell>
          <cell r="U7">
            <v>260.22988891601563</v>
          </cell>
          <cell r="V7">
            <v>276.74758911132813</v>
          </cell>
          <cell r="W7">
            <v>294.64111328125</v>
          </cell>
          <cell r="X7">
            <v>309.80947875976563</v>
          </cell>
          <cell r="Y7">
            <v>316.72024536132813</v>
          </cell>
          <cell r="Z7">
            <v>317.22976684570313</v>
          </cell>
          <cell r="AA7">
            <v>318.26931762695313</v>
          </cell>
          <cell r="AB7">
            <v>321.499755859375</v>
          </cell>
          <cell r="AC7">
            <v>325.24087524414063</v>
          </cell>
          <cell r="AD7">
            <v>328.65533447265619</v>
          </cell>
          <cell r="AE7">
            <v>332.6085205078125</v>
          </cell>
          <cell r="AF7">
            <v>335.30734252929688</v>
          </cell>
        </row>
        <row r="8">
          <cell r="L8">
            <v>32.002552032470703</v>
          </cell>
          <cell r="M8">
            <v>34.943698883056641</v>
          </cell>
          <cell r="N8">
            <v>36.044929504394531</v>
          </cell>
          <cell r="O8">
            <v>40.766895294189453</v>
          </cell>
          <cell r="P8">
            <v>51.605625152587891</v>
          </cell>
          <cell r="Q8">
            <v>68.624923706054688</v>
          </cell>
          <cell r="R8">
            <v>90.8115234375</v>
          </cell>
          <cell r="S8">
            <v>99.023651123046875</v>
          </cell>
          <cell r="T8">
            <v>98.358253479003906</v>
          </cell>
          <cell r="U8">
            <v>99.9296875</v>
          </cell>
          <cell r="V8">
            <v>103.1602249145508</v>
          </cell>
          <cell r="W8">
            <v>108.2845153808594</v>
          </cell>
          <cell r="X8">
            <v>116.144416809082</v>
          </cell>
          <cell r="Y8">
            <v>124.9938278198242</v>
          </cell>
          <cell r="Z8">
            <v>134.93951416015619</v>
          </cell>
          <cell r="AA8">
            <v>145.6620178222656</v>
          </cell>
          <cell r="AB8">
            <v>158.17024230957031</v>
          </cell>
          <cell r="AC8">
            <v>170.4710693359375</v>
          </cell>
          <cell r="AD8">
            <v>180.6713562011719</v>
          </cell>
          <cell r="AE8">
            <v>190.0625305175781</v>
          </cell>
          <cell r="AF8">
            <v>195.15916442871091</v>
          </cell>
        </row>
        <row r="9">
          <cell r="L9">
            <v>98.216804504394531</v>
          </cell>
          <cell r="M9">
            <v>113.5028457641602</v>
          </cell>
          <cell r="N9">
            <v>129.75962829589841</v>
          </cell>
          <cell r="O9">
            <v>146.42774963378909</v>
          </cell>
          <cell r="P9">
            <v>163.77418518066409</v>
          </cell>
          <cell r="Q9">
            <v>181.48260498046881</v>
          </cell>
          <cell r="R9">
            <v>198.76661682128909</v>
          </cell>
          <cell r="S9">
            <v>215.4322814941406</v>
          </cell>
          <cell r="T9">
            <v>231.28511047363281</v>
          </cell>
          <cell r="U9">
            <v>245.720458984375</v>
          </cell>
          <cell r="V9">
            <v>257.88772583007813</v>
          </cell>
          <cell r="W9">
            <v>268.27392578125</v>
          </cell>
          <cell r="X9">
            <v>277.9609375</v>
          </cell>
          <cell r="Y9">
            <v>288.75030517578119</v>
          </cell>
          <cell r="Z9">
            <v>301.42526245117188</v>
          </cell>
          <cell r="AA9">
            <v>314.78302001953119</v>
          </cell>
          <cell r="AB9">
            <v>324.67044067382813</v>
          </cell>
          <cell r="AC9">
            <v>325.96432495117188</v>
          </cell>
          <cell r="AD9">
            <v>325.33981323242188</v>
          </cell>
          <cell r="AE9">
            <v>324.80477905273438</v>
          </cell>
          <cell r="AF9">
            <v>323.33529663085938</v>
          </cell>
        </row>
        <row r="10">
          <cell r="L10">
            <v>69.949718750000002</v>
          </cell>
          <cell r="M10">
            <v>73.495500000000007</v>
          </cell>
          <cell r="N10">
            <v>80.257500000000007</v>
          </cell>
          <cell r="O10">
            <v>87.852500000000006</v>
          </cell>
          <cell r="P10">
            <v>95.814499999999995</v>
          </cell>
          <cell r="Q10">
            <v>103.9855</v>
          </cell>
          <cell r="R10">
            <v>111.7595</v>
          </cell>
          <cell r="S10">
            <v>120.11750000000001</v>
          </cell>
          <cell r="T10">
            <v>129.43950000000001</v>
          </cell>
          <cell r="U10">
            <v>136.53649999999999</v>
          </cell>
          <cell r="V10">
            <v>145.41050000000001</v>
          </cell>
          <cell r="W10">
            <v>153.70949999999999</v>
          </cell>
          <cell r="X10">
            <v>160</v>
          </cell>
          <cell r="Y10">
            <v>160</v>
          </cell>
          <cell r="Z10">
            <v>160</v>
          </cell>
          <cell r="AA10">
            <v>160</v>
          </cell>
          <cell r="AB10">
            <v>160</v>
          </cell>
          <cell r="AC10">
            <v>160</v>
          </cell>
          <cell r="AD10">
            <v>160</v>
          </cell>
          <cell r="AE10">
            <v>160</v>
          </cell>
          <cell r="AF10">
            <v>160</v>
          </cell>
        </row>
        <row r="11">
          <cell r="L11">
            <v>10.991</v>
          </cell>
          <cell r="M11">
            <v>11.291</v>
          </cell>
          <cell r="N11">
            <v>11.949</v>
          </cell>
          <cell r="O11">
            <v>14.773999999999999</v>
          </cell>
          <cell r="P11">
            <v>17.274000000000001</v>
          </cell>
          <cell r="Q11">
            <v>26.774000000000001</v>
          </cell>
          <cell r="R11">
            <v>34.774000000000001</v>
          </cell>
          <cell r="S11">
            <v>36.073999999999998</v>
          </cell>
          <cell r="T11">
            <v>37.374000000000002</v>
          </cell>
          <cell r="U11">
            <v>38.673999999999999</v>
          </cell>
          <cell r="V11">
            <v>39.973999999999997</v>
          </cell>
          <cell r="W11">
            <v>43.274000000000001</v>
          </cell>
          <cell r="X11">
            <v>46.573999999999998</v>
          </cell>
          <cell r="Y11">
            <v>49.874000000000002</v>
          </cell>
          <cell r="Z11">
            <v>53.139000000000003</v>
          </cell>
          <cell r="AA11">
            <v>56.393999999999998</v>
          </cell>
          <cell r="AB11">
            <v>59.585999999999999</v>
          </cell>
          <cell r="AC11">
            <v>62.805999999999997</v>
          </cell>
          <cell r="AD11">
            <v>65.866</v>
          </cell>
          <cell r="AE11">
            <v>68.680000000000007</v>
          </cell>
          <cell r="AF11">
            <v>69.691000000000003</v>
          </cell>
        </row>
        <row r="12">
          <cell r="L12">
            <v>115.04852343749999</v>
          </cell>
          <cell r="M12">
            <v>133.32340625000001</v>
          </cell>
          <cell r="N12">
            <v>152.44434375</v>
          </cell>
          <cell r="O12">
            <v>172.166421875</v>
          </cell>
          <cell r="P12">
            <v>193.49642187500001</v>
          </cell>
          <cell r="Q12">
            <v>214.54542187499999</v>
          </cell>
          <cell r="R12">
            <v>235.702421875</v>
          </cell>
          <cell r="S12">
            <v>256.43142187500001</v>
          </cell>
          <cell r="T12">
            <v>276.48140625000002</v>
          </cell>
          <cell r="U12">
            <v>294.03540624999999</v>
          </cell>
          <cell r="V12">
            <v>308.59540625</v>
          </cell>
          <cell r="W12">
            <v>322.68540625000003</v>
          </cell>
          <cell r="X12">
            <v>336.52440625000003</v>
          </cell>
          <cell r="Y12">
            <v>355.89140624999999</v>
          </cell>
          <cell r="Z12">
            <v>376.70140624999999</v>
          </cell>
          <cell r="AA12">
            <v>397.37540625000003</v>
          </cell>
          <cell r="AB12">
            <v>400</v>
          </cell>
          <cell r="AC12">
            <v>400</v>
          </cell>
          <cell r="AD12">
            <v>400</v>
          </cell>
          <cell r="AE12">
            <v>400</v>
          </cell>
          <cell r="AF12">
            <v>400</v>
          </cell>
        </row>
        <row r="13">
          <cell r="L13">
            <v>14.6386376953125</v>
          </cell>
          <cell r="M13">
            <v>14.1736376953125</v>
          </cell>
          <cell r="N13">
            <v>14.081424804687501</v>
          </cell>
          <cell r="O13">
            <v>12.953424804687501</v>
          </cell>
          <cell r="P13">
            <v>11.3674248046875</v>
          </cell>
          <cell r="Q13">
            <v>5.6619999999999999</v>
          </cell>
          <cell r="R13">
            <v>5.6470000000000002</v>
          </cell>
          <cell r="S13">
            <v>5.6470000000000002</v>
          </cell>
          <cell r="T13">
            <v>5.6470000000000002</v>
          </cell>
          <cell r="U13">
            <v>5.6470000000000002</v>
          </cell>
          <cell r="V13">
            <v>4.7469999999999999</v>
          </cell>
          <cell r="W13">
            <v>2.9969999999999999</v>
          </cell>
          <cell r="X13">
            <v>2.9969999999999999</v>
          </cell>
          <cell r="Y13">
            <v>2.9969999999999999</v>
          </cell>
          <cell r="Z13">
            <v>0</v>
          </cell>
          <cell r="AA13">
            <v>0</v>
          </cell>
          <cell r="AB13">
            <v>0</v>
          </cell>
          <cell r="AC13">
            <v>0</v>
          </cell>
          <cell r="AD13">
            <v>0</v>
          </cell>
          <cell r="AE13">
            <v>0</v>
          </cell>
          <cell r="AF13">
            <v>0</v>
          </cell>
        </row>
        <row r="14">
          <cell r="L14">
            <v>9.3204902343750007</v>
          </cell>
          <cell r="M14">
            <v>8.0704902343750007</v>
          </cell>
          <cell r="N14">
            <v>7.9091401367187499</v>
          </cell>
          <cell r="O14">
            <v>7.71514013671875</v>
          </cell>
          <cell r="P14">
            <v>7.4601401367187501</v>
          </cell>
          <cell r="Q14">
            <v>5.9980000000000002</v>
          </cell>
          <cell r="R14">
            <v>5.4340000000000002</v>
          </cell>
          <cell r="S14">
            <v>3.46</v>
          </cell>
          <cell r="T14">
            <v>1.7829999999999999</v>
          </cell>
          <cell r="U14">
            <v>0</v>
          </cell>
          <cell r="V14">
            <v>0</v>
          </cell>
          <cell r="W14">
            <v>0</v>
          </cell>
          <cell r="X14">
            <v>0</v>
          </cell>
          <cell r="Y14">
            <v>0</v>
          </cell>
          <cell r="Z14">
            <v>0</v>
          </cell>
          <cell r="AA14">
            <v>0</v>
          </cell>
          <cell r="AB14">
            <v>0</v>
          </cell>
          <cell r="AC14">
            <v>0</v>
          </cell>
          <cell r="AD14">
            <v>0</v>
          </cell>
          <cell r="AE14">
            <v>0</v>
          </cell>
          <cell r="AF14">
            <v>0</v>
          </cell>
        </row>
        <row r="15">
          <cell r="L15">
            <v>61.709304809570313</v>
          </cell>
          <cell r="M15">
            <v>54.674697875976563</v>
          </cell>
          <cell r="N15">
            <v>38.184623718261719</v>
          </cell>
          <cell r="O15">
            <v>21.91844367980957</v>
          </cell>
          <cell r="P15">
            <v>5.3968815803527832</v>
          </cell>
          <cell r="Q15">
            <v>1.6761128902435301</v>
          </cell>
          <cell r="R15">
            <v>1.3945058584213259</v>
          </cell>
          <cell r="S15">
            <v>1.278812527656555</v>
          </cell>
          <cell r="T15">
            <v>1.242321372032166</v>
          </cell>
          <cell r="U15">
            <v>1.2104766368865969</v>
          </cell>
          <cell r="V15">
            <v>1.1376364231109619</v>
          </cell>
          <cell r="W15">
            <v>0.82207572460174561</v>
          </cell>
          <cell r="X15">
            <v>0.85562974214553833</v>
          </cell>
          <cell r="Y15">
            <v>1.0521785020828249</v>
          </cell>
          <cell r="Z15">
            <v>0</v>
          </cell>
          <cell r="AA15">
            <v>0</v>
          </cell>
          <cell r="AB15">
            <v>0</v>
          </cell>
          <cell r="AC15">
            <v>0</v>
          </cell>
          <cell r="AD15">
            <v>0</v>
          </cell>
          <cell r="AE15">
            <v>0</v>
          </cell>
          <cell r="AF15">
            <v>0</v>
          </cell>
        </row>
        <row r="16">
          <cell r="L16">
            <v>18.514974594116211</v>
          </cell>
          <cell r="M16">
            <v>14.708460807800289</v>
          </cell>
          <cell r="N16">
            <v>13.602200508117679</v>
          </cell>
          <cell r="O16">
            <v>12.240071296691889</v>
          </cell>
          <cell r="P16">
            <v>11.22323608398438</v>
          </cell>
          <cell r="Q16">
            <v>8.1631431579589844</v>
          </cell>
          <cell r="R16">
            <v>5.9803276062011719</v>
          </cell>
          <cell r="S16">
            <v>4.1846389770507813</v>
          </cell>
          <cell r="T16">
            <v>1.7632268667221069</v>
          </cell>
          <cell r="U16">
            <v>0</v>
          </cell>
          <cell r="V16">
            <v>0</v>
          </cell>
          <cell r="W16">
            <v>0</v>
          </cell>
          <cell r="X16">
            <v>0</v>
          </cell>
          <cell r="Y16">
            <v>0</v>
          </cell>
          <cell r="Z16">
            <v>0</v>
          </cell>
          <cell r="AA16">
            <v>0</v>
          </cell>
          <cell r="AB16">
            <v>0</v>
          </cell>
          <cell r="AC16">
            <v>0</v>
          </cell>
          <cell r="AD16">
            <v>0</v>
          </cell>
          <cell r="AE16">
            <v>0</v>
          </cell>
          <cell r="AF16">
            <v>0</v>
          </cell>
        </row>
        <row r="17">
          <cell r="L17">
            <v>32.072680914312748</v>
          </cell>
          <cell r="M17">
            <v>32.179970037338769</v>
          </cell>
          <cell r="N17">
            <v>35.46725720723979</v>
          </cell>
          <cell r="O17">
            <v>37.439546330265813</v>
          </cell>
          <cell r="P17">
            <v>38.927835453291827</v>
          </cell>
          <cell r="Q17">
            <v>40.799124576317851</v>
          </cell>
          <cell r="R17">
            <v>42.785925357567862</v>
          </cell>
          <cell r="S17">
            <v>42.34592535756785</v>
          </cell>
          <cell r="T17">
            <v>42.34592535756785</v>
          </cell>
          <cell r="U17">
            <v>42.34592535756785</v>
          </cell>
          <cell r="V17">
            <v>33.971398013817847</v>
          </cell>
          <cell r="W17">
            <v>28.077622623192848</v>
          </cell>
          <cell r="X17">
            <v>22.555767154442851</v>
          </cell>
          <cell r="Y17">
            <v>14.08891168569285</v>
          </cell>
          <cell r="Z17">
            <v>10.41016168569285</v>
          </cell>
          <cell r="AA17">
            <v>6.9276323888178526</v>
          </cell>
          <cell r="AB17">
            <v>3.080281070458478</v>
          </cell>
          <cell r="AC17">
            <v>8.8976138817852921E-2</v>
          </cell>
          <cell r="AD17">
            <v>8.8976138817852921E-2</v>
          </cell>
          <cell r="AE17">
            <v>8.8976138817852921E-2</v>
          </cell>
          <cell r="AF17">
            <v>8.8976138817852921E-2</v>
          </cell>
        </row>
        <row r="18">
          <cell r="L18">
            <v>83.410312412068933</v>
          </cell>
          <cell r="M18">
            <v>85.530758001468456</v>
          </cell>
          <cell r="N18">
            <v>92.939411598680479</v>
          </cell>
          <cell r="O18">
            <v>93.158955393646423</v>
          </cell>
          <cell r="P18">
            <v>94.844884076307665</v>
          </cell>
          <cell r="Q18">
            <v>98.832349319027514</v>
          </cell>
          <cell r="R18">
            <v>97.796063918636889</v>
          </cell>
          <cell r="S18">
            <v>95.917386550472827</v>
          </cell>
          <cell r="T18">
            <v>95.374852675961108</v>
          </cell>
          <cell r="U18">
            <v>95.780614394711108</v>
          </cell>
          <cell r="V18">
            <v>87.235200488956423</v>
          </cell>
          <cell r="W18">
            <v>75.126884344981761</v>
          </cell>
          <cell r="X18">
            <v>63.578513581322277</v>
          </cell>
          <cell r="Y18">
            <v>45.584312696026423</v>
          </cell>
          <cell r="Z18">
            <v>35.879768658445933</v>
          </cell>
          <cell r="AA18">
            <v>26.58094342427119</v>
          </cell>
          <cell r="AB18">
            <v>13.23685427384242</v>
          </cell>
          <cell r="AC18">
            <v>1.420143742130844</v>
          </cell>
          <cell r="AD18">
            <v>1.551705140637009</v>
          </cell>
          <cell r="AE18">
            <v>1.7532521672712249</v>
          </cell>
          <cell r="AF18">
            <v>1.515140194462387</v>
          </cell>
        </row>
        <row r="19">
          <cell r="L19">
            <v>7.754669189453125</v>
          </cell>
          <cell r="M19">
            <v>4.717681884765625</v>
          </cell>
          <cell r="N19">
            <v>7.030731201171875</v>
          </cell>
          <cell r="O19">
            <v>10.31631469726562</v>
          </cell>
          <cell r="P19">
            <v>9.520355224609375</v>
          </cell>
          <cell r="Q19">
            <v>-9.6088790893554688</v>
          </cell>
          <cell r="R19">
            <v>-27.861190795898441</v>
          </cell>
          <cell r="S19">
            <v>-33.312973022460938</v>
          </cell>
          <cell r="T19">
            <v>-32.270553588867188</v>
          </cell>
          <cell r="U19">
            <v>-31.248954772949219</v>
          </cell>
          <cell r="V19">
            <v>-20.737480163574219</v>
          </cell>
          <cell r="W19">
            <v>-10.90293121337891</v>
          </cell>
          <cell r="X19">
            <v>-7.5786056518554688</v>
          </cell>
          <cell r="Y19">
            <v>-2.3710708618164058</v>
          </cell>
          <cell r="Z19">
            <v>-1.924949645996094</v>
          </cell>
          <cell r="AA19">
            <v>1.786285400390625</v>
          </cell>
          <cell r="AB19">
            <v>10.29807281494141</v>
          </cell>
          <cell r="AC19">
            <v>18.317977905273441</v>
          </cell>
          <cell r="AD19">
            <v>23.868888854980469</v>
          </cell>
          <cell r="AE19">
            <v>32.331260681152337</v>
          </cell>
          <cell r="AF19">
            <v>29.69232177734375</v>
          </cell>
        </row>
        <row r="22">
          <cell r="L22">
            <v>231.61633553998581</v>
          </cell>
          <cell r="M22">
            <v>230.24036729836979</v>
          </cell>
          <cell r="N22">
            <v>228.00550825033389</v>
          </cell>
          <cell r="O22">
            <v>225.31297077199741</v>
          </cell>
          <cell r="P22">
            <v>222.86356597797791</v>
          </cell>
          <cell r="Q22">
            <v>224.03967781653421</v>
          </cell>
          <cell r="R22">
            <v>230.34477033138359</v>
          </cell>
          <cell r="S22">
            <v>233.42288561019441</v>
          </cell>
          <cell r="T22">
            <v>233.9622977181771</v>
          </cell>
          <cell r="U22">
            <v>240.6751714598106</v>
          </cell>
          <cell r="V22">
            <v>241.0736189067089</v>
          </cell>
          <cell r="W22">
            <v>243.2220953211017</v>
          </cell>
          <cell r="X22">
            <v>244.76101023301419</v>
          </cell>
          <cell r="Y22">
            <v>244.78688463618121</v>
          </cell>
          <cell r="Z22">
            <v>242.46279798109981</v>
          </cell>
          <cell r="AA22">
            <v>249.72724430661069</v>
          </cell>
          <cell r="AB22">
            <v>255.9016888573872</v>
          </cell>
          <cell r="AC22">
            <v>253.15349491957599</v>
          </cell>
          <cell r="AD22">
            <v>239.5806023509501</v>
          </cell>
          <cell r="AE22">
            <v>221.3246288052656</v>
          </cell>
          <cell r="AF22">
            <v>216.63390611129549</v>
          </cell>
        </row>
        <row r="23">
          <cell r="L23">
            <v>30.812339999999999</v>
          </cell>
          <cell r="M23">
            <v>30.507570000000001</v>
          </cell>
          <cell r="N23">
            <v>32.379420000000003</v>
          </cell>
          <cell r="O23">
            <v>32.855820000000001</v>
          </cell>
          <cell r="P23">
            <v>33.470480000000002</v>
          </cell>
          <cell r="Q23">
            <v>32.766830000000013</v>
          </cell>
          <cell r="R23">
            <v>33.1</v>
          </cell>
          <cell r="S23">
            <v>32.922469999999997</v>
          </cell>
          <cell r="T23">
            <v>32.334359999999997</v>
          </cell>
          <cell r="U23">
            <v>32.039819999999999</v>
          </cell>
          <cell r="V23">
            <v>27.079240000000009</v>
          </cell>
          <cell r="W23">
            <v>23.195709999999998</v>
          </cell>
          <cell r="X23">
            <v>21.414609999999989</v>
          </cell>
          <cell r="Y23">
            <v>15.07424</v>
          </cell>
          <cell r="Z23">
            <v>13.82113</v>
          </cell>
          <cell r="AA23">
            <v>11.706110000000001</v>
          </cell>
          <cell r="AB23">
            <v>8.2167699999999986</v>
          </cell>
          <cell r="AC23">
            <v>5.2992800000000004</v>
          </cell>
          <cell r="AD23">
            <v>5.2209599999999998</v>
          </cell>
          <cell r="AE23">
            <v>5.15822</v>
          </cell>
          <cell r="AF23">
            <v>5.0874300000000003</v>
          </cell>
        </row>
        <row r="24">
          <cell r="L24">
            <v>141.71508373424959</v>
          </cell>
          <cell r="M24">
            <v>138.4756878816342</v>
          </cell>
          <cell r="N24">
            <v>137.37811188169749</v>
          </cell>
          <cell r="O24">
            <v>133.82651876153631</v>
          </cell>
          <cell r="P24">
            <v>131.25099817650269</v>
          </cell>
          <cell r="Q24">
            <v>128.49105974236971</v>
          </cell>
          <cell r="R24">
            <v>127.102928508929</v>
          </cell>
          <cell r="S24">
            <v>122.73728873505659</v>
          </cell>
          <cell r="T24">
            <v>117.38182415824519</v>
          </cell>
          <cell r="U24">
            <v>115.0484201844849</v>
          </cell>
          <cell r="V24">
            <v>102.1673984049614</v>
          </cell>
          <cell r="W24">
            <v>90.119200140547704</v>
          </cell>
          <cell r="X24">
            <v>79.589979718812302</v>
          </cell>
          <cell r="Y24">
            <v>61.631678158174353</v>
          </cell>
          <cell r="Z24">
            <v>52.48905241216179</v>
          </cell>
          <cell r="AA24">
            <v>44.086186060474908</v>
          </cell>
          <cell r="AB24">
            <v>27.50293536792655</v>
          </cell>
          <cell r="AC24">
            <v>15.828566236223789</v>
          </cell>
          <cell r="AD24">
            <v>14.66415621720113</v>
          </cell>
          <cell r="AE24">
            <v>13.745546264993161</v>
          </cell>
          <cell r="AF24">
            <v>12.69234379420234</v>
          </cell>
        </row>
        <row r="25">
          <cell r="L25">
            <v>7.0000000000000007E-2</v>
          </cell>
          <cell r="M25">
            <v>0.14000000000000001</v>
          </cell>
          <cell r="N25">
            <v>0.21</v>
          </cell>
          <cell r="O25">
            <v>0.28000000000000003</v>
          </cell>
          <cell r="P25">
            <v>0.35</v>
          </cell>
          <cell r="Q25">
            <v>0.42</v>
          </cell>
          <cell r="R25">
            <v>0.44800000000000001</v>
          </cell>
          <cell r="S25">
            <v>0.47599999999999998</v>
          </cell>
          <cell r="T25">
            <v>0.504</v>
          </cell>
          <cell r="U25">
            <v>0.53200000000000003</v>
          </cell>
          <cell r="V25">
            <v>0.56000000000000005</v>
          </cell>
          <cell r="W25">
            <v>0.58800000000000008</v>
          </cell>
          <cell r="X25">
            <v>0.61599999999999999</v>
          </cell>
          <cell r="Y25">
            <v>0.64400000000000002</v>
          </cell>
          <cell r="Z25">
            <v>0.67199999999999993</v>
          </cell>
          <cell r="AA25">
            <v>0.7</v>
          </cell>
          <cell r="AB25">
            <v>0.71400000000000008</v>
          </cell>
          <cell r="AC25">
            <v>0.72800000000000009</v>
          </cell>
          <cell r="AD25">
            <v>0.74199999999999999</v>
          </cell>
          <cell r="AE25">
            <v>0.75600000000000001</v>
          </cell>
          <cell r="AF25">
            <v>0.77</v>
          </cell>
        </row>
        <row r="26">
          <cell r="L26">
            <v>2.5</v>
          </cell>
          <cell r="M26">
            <v>3.2</v>
          </cell>
          <cell r="N26">
            <v>3.9</v>
          </cell>
          <cell r="O26">
            <v>4.5999999999999996</v>
          </cell>
          <cell r="P26">
            <v>5.3</v>
          </cell>
          <cell r="Q26">
            <v>6</v>
          </cell>
          <cell r="R26">
            <v>6.2</v>
          </cell>
          <cell r="S26">
            <v>6.4</v>
          </cell>
          <cell r="T26">
            <v>6.6</v>
          </cell>
          <cell r="U26">
            <v>6.8</v>
          </cell>
          <cell r="V26">
            <v>7</v>
          </cell>
          <cell r="W26">
            <v>7.2</v>
          </cell>
          <cell r="X26">
            <v>7.4</v>
          </cell>
          <cell r="Y26">
            <v>7.6</v>
          </cell>
          <cell r="Z26">
            <v>7.8</v>
          </cell>
          <cell r="AA26">
            <v>8</v>
          </cell>
          <cell r="AB26">
            <v>8.1999999999999993</v>
          </cell>
          <cell r="AC26">
            <v>8.4</v>
          </cell>
          <cell r="AD26">
            <v>8.5999999999999961</v>
          </cell>
          <cell r="AE26">
            <v>8.7999999999999972</v>
          </cell>
          <cell r="AF26">
            <v>9</v>
          </cell>
        </row>
        <row r="27">
          <cell r="L27">
            <v>5.6745013367180954</v>
          </cell>
          <cell r="M27">
            <v>8.2026221989654005</v>
          </cell>
          <cell r="N27">
            <v>8.4000274613499641</v>
          </cell>
          <cell r="O27">
            <v>10.718766077421609</v>
          </cell>
          <cell r="P27">
            <v>12.88931447081268</v>
          </cell>
          <cell r="Q27">
            <v>20.014854043722149</v>
          </cell>
          <cell r="R27">
            <v>28.946530312299721</v>
          </cell>
          <cell r="S27">
            <v>36.760304089635611</v>
          </cell>
          <cell r="T27">
            <v>43.092295818030827</v>
          </cell>
          <cell r="U27">
            <v>50.079052734770798</v>
          </cell>
          <cell r="V27">
            <v>57.563295145053416</v>
          </cell>
          <cell r="W27">
            <v>65.041734411846832</v>
          </cell>
          <cell r="X27">
            <v>71.465667612384991</v>
          </cell>
          <cell r="Y27">
            <v>80.088858753442778</v>
          </cell>
          <cell r="Z27">
            <v>85.361161543056369</v>
          </cell>
          <cell r="AA27">
            <v>91.855473998934031</v>
          </cell>
          <cell r="AB27">
            <v>99.435352839529529</v>
          </cell>
          <cell r="AC27">
            <v>103.50282453745599</v>
          </cell>
          <cell r="AD27">
            <v>104.3497674688697</v>
          </cell>
          <cell r="AE27">
            <v>102.1575029194355</v>
          </cell>
          <cell r="AF27">
            <v>103.8299999237061</v>
          </cell>
        </row>
        <row r="28">
          <cell r="L28">
            <v>0.1463463055843022</v>
          </cell>
          <cell r="M28">
            <v>0.19248340459307661</v>
          </cell>
          <cell r="N28">
            <v>6.4642054610885666E-2</v>
          </cell>
          <cell r="O28">
            <v>0.76258087286259968</v>
          </cell>
          <cell r="P28">
            <v>0.85768452705815446</v>
          </cell>
          <cell r="Q28">
            <v>1.094474418088794</v>
          </cell>
          <cell r="R28">
            <v>2.828473698347806</v>
          </cell>
          <cell r="S28">
            <v>4.6564652118831864</v>
          </cell>
          <cell r="T28">
            <v>6.0749290511012086</v>
          </cell>
          <cell r="U28">
            <v>8.1054130848497135</v>
          </cell>
          <cell r="V28">
            <v>11.638463873416191</v>
          </cell>
          <cell r="W28">
            <v>15.340223498642439</v>
          </cell>
          <cell r="X28">
            <v>18.86138478666544</v>
          </cell>
          <cell r="Y28">
            <v>22.11312185972929</v>
          </cell>
          <cell r="Z28">
            <v>20.824324190616611</v>
          </cell>
          <cell r="AA28">
            <v>24.261738896369931</v>
          </cell>
          <cell r="AB28">
            <v>30.98948760796339</v>
          </cell>
          <cell r="AC28">
            <v>31.212295480072498</v>
          </cell>
          <cell r="AD28">
            <v>24.359328808262941</v>
          </cell>
          <cell r="AE28">
            <v>17.40746023226529</v>
          </cell>
          <cell r="AF28">
            <v>15.5030751992017</v>
          </cell>
        </row>
        <row r="29">
          <cell r="L29">
            <v>5.2005111048041064</v>
          </cell>
          <cell r="M29">
            <v>5.1674686567488459</v>
          </cell>
          <cell r="N29">
            <v>5.0686685494086978</v>
          </cell>
          <cell r="O29">
            <v>4.9159737628116771</v>
          </cell>
          <cell r="P29">
            <v>4.7397462935136652</v>
          </cell>
          <cell r="Q29">
            <v>4.3652926007930368</v>
          </cell>
          <cell r="R29">
            <v>3.9792885827670861</v>
          </cell>
          <cell r="S29">
            <v>3.6972137016786828</v>
          </cell>
          <cell r="T29">
            <v>3.390328545612777</v>
          </cell>
          <cell r="U29">
            <v>3.2215215099791559</v>
          </cell>
          <cell r="V29">
            <v>3.1466326874857269</v>
          </cell>
          <cell r="W29">
            <v>3.1247048097716359</v>
          </cell>
          <cell r="X29">
            <v>3.168864586284819</v>
          </cell>
          <cell r="Y29">
            <v>3.2598344031249251</v>
          </cell>
          <cell r="Z29">
            <v>3.3463359572725948</v>
          </cell>
          <cell r="AA29">
            <v>3.4330621743650638</v>
          </cell>
          <cell r="AB29">
            <v>3.5120020261741689</v>
          </cell>
          <cell r="AC29">
            <v>3.6016283314752529</v>
          </cell>
          <cell r="AD29">
            <v>3.6981580129023031</v>
          </cell>
          <cell r="AE29">
            <v>3.8051110663088421</v>
          </cell>
          <cell r="AF29">
            <v>3.908508172996628</v>
          </cell>
        </row>
        <row r="30">
          <cell r="L30">
            <v>0</v>
          </cell>
          <cell r="M30">
            <v>0</v>
          </cell>
          <cell r="N30">
            <v>0</v>
          </cell>
          <cell r="O30">
            <v>0</v>
          </cell>
          <cell r="P30">
            <v>0</v>
          </cell>
          <cell r="Q30">
            <v>0</v>
          </cell>
          <cell r="R30">
            <v>0</v>
          </cell>
          <cell r="S30">
            <v>0</v>
          </cell>
          <cell r="T30">
            <v>0.75304943323135387</v>
          </cell>
          <cell r="U30">
            <v>1.76385486125946</v>
          </cell>
          <cell r="V30">
            <v>4.5652065277099609</v>
          </cell>
          <cell r="W30">
            <v>7.2941818237304696</v>
          </cell>
          <cell r="X30">
            <v>8.8125267028808576</v>
          </cell>
          <cell r="Y30">
            <v>14.397383689880369</v>
          </cell>
          <cell r="Z30">
            <v>16.86824798583984</v>
          </cell>
          <cell r="AA30">
            <v>21.396707534790039</v>
          </cell>
          <cell r="AB30">
            <v>43.085650340398693</v>
          </cell>
          <cell r="AC30">
            <v>47.346566843949397</v>
          </cell>
          <cell r="AD30">
            <v>40.725494922205961</v>
          </cell>
          <cell r="AE30">
            <v>32.181578766220973</v>
          </cell>
          <cell r="AF30">
            <v>28.205163547101069</v>
          </cell>
        </row>
        <row r="31">
          <cell r="L31">
            <v>1.838179565429688</v>
          </cell>
          <cell r="M31">
            <v>2.8702292480468752</v>
          </cell>
          <cell r="N31">
            <v>4.4077011718749999</v>
          </cell>
          <cell r="O31">
            <v>5.8562524414062498</v>
          </cell>
          <cell r="P31">
            <v>7.50876708984375</v>
          </cell>
          <cell r="Q31">
            <v>9.0837666015625</v>
          </cell>
          <cell r="R31">
            <v>10.658766601562499</v>
          </cell>
          <cell r="S31">
            <v>12.2337666015625</v>
          </cell>
          <cell r="T31">
            <v>13.8087666015625</v>
          </cell>
          <cell r="U31">
            <v>15.383766601562501</v>
          </cell>
          <cell r="V31">
            <v>16.958767578124998</v>
          </cell>
          <cell r="W31">
            <v>18.533767578125001</v>
          </cell>
          <cell r="X31">
            <v>19.937486328125001</v>
          </cell>
          <cell r="Y31">
            <v>20.698605468749999</v>
          </cell>
          <cell r="Z31">
            <v>21.962167968749998</v>
          </cell>
          <cell r="AA31">
            <v>23.032605468749999</v>
          </cell>
          <cell r="AB31">
            <v>23.163792968749998</v>
          </cell>
          <cell r="AC31">
            <v>23.584814453124999</v>
          </cell>
          <cell r="AD31">
            <v>23.789263671874998</v>
          </cell>
          <cell r="AE31">
            <v>23.987132812500001</v>
          </cell>
          <cell r="AF31">
            <v>24.363126953125001</v>
          </cell>
        </row>
        <row r="32">
          <cell r="L32">
            <v>8.0799999999999997E-2</v>
          </cell>
          <cell r="M32">
            <v>8.1599999999999992E-2</v>
          </cell>
          <cell r="N32">
            <v>8.2400000976562499E-2</v>
          </cell>
          <cell r="O32">
            <v>8.3199999023437499E-2</v>
          </cell>
          <cell r="P32">
            <v>8.3999999023437494E-2</v>
          </cell>
          <cell r="Q32">
            <v>8.48E-2</v>
          </cell>
          <cell r="R32">
            <v>8.5600001953124991E-2</v>
          </cell>
          <cell r="S32">
            <v>8.6399998046874996E-2</v>
          </cell>
          <cell r="T32">
            <v>8.7199999023437502E-2</v>
          </cell>
          <cell r="U32">
            <v>8.8000000976562492E-2</v>
          </cell>
          <cell r="V32">
            <v>8.879999999999999E-2</v>
          </cell>
          <cell r="W32">
            <v>8.879999999999999E-2</v>
          </cell>
          <cell r="X32">
            <v>8.879999999999999E-2</v>
          </cell>
          <cell r="Y32">
            <v>8.879999999999999E-2</v>
          </cell>
          <cell r="Z32">
            <v>8.879999999999999E-2</v>
          </cell>
          <cell r="AA32">
            <v>8.879999999999999E-2</v>
          </cell>
          <cell r="AB32">
            <v>8.879999999999999E-2</v>
          </cell>
          <cell r="AC32">
            <v>8.879999999999999E-2</v>
          </cell>
          <cell r="AD32">
            <v>8.879999999999999E-2</v>
          </cell>
          <cell r="AE32">
            <v>8.879999999999999E-2</v>
          </cell>
          <cell r="AF32">
            <v>8.879999999999999E-2</v>
          </cell>
        </row>
        <row r="33">
          <cell r="L33">
            <v>28.379968843196181</v>
          </cell>
          <cell r="M33">
            <v>26.442913035951861</v>
          </cell>
          <cell r="N33">
            <v>24.506186969753848</v>
          </cell>
          <cell r="O33">
            <v>22.569649127118009</v>
          </cell>
          <cell r="P33">
            <v>20.63338137333837</v>
          </cell>
          <cell r="Q33">
            <v>18.697278103603171</v>
          </cell>
          <cell r="R33">
            <v>17.804501757016851</v>
          </cell>
          <cell r="S33">
            <v>16.912140223849612</v>
          </cell>
          <cell r="T33">
            <v>16.02019324267917</v>
          </cell>
          <cell r="U33">
            <v>15.128645190353961</v>
          </cell>
          <cell r="V33">
            <v>14.237424299073099</v>
          </cell>
          <cell r="W33">
            <v>14.2289879363727</v>
          </cell>
          <cell r="X33">
            <v>14.22087038413164</v>
          </cell>
          <cell r="Y33">
            <v>14.21293358533565</v>
          </cell>
          <cell r="Z33">
            <v>14.205235141066449</v>
          </cell>
          <cell r="AA33">
            <v>14.197499883340569</v>
          </cell>
          <cell r="AB33">
            <v>14.194523402556699</v>
          </cell>
          <cell r="AC33">
            <v>14.191546921772821</v>
          </cell>
          <cell r="AD33">
            <v>14.188570440988929</v>
          </cell>
          <cell r="AE33">
            <v>14.185593960205059</v>
          </cell>
          <cell r="AF33">
            <v>14.182617479421181</v>
          </cell>
        </row>
        <row r="34">
          <cell r="L34">
            <v>1870.9414206454551</v>
          </cell>
          <cell r="M34">
            <v>1903.1771227304091</v>
          </cell>
          <cell r="N34">
            <v>1874.7065262835631</v>
          </cell>
          <cell r="O34">
            <v>1877.336916480215</v>
          </cell>
          <cell r="P34">
            <v>1882.215333985609</v>
          </cell>
          <cell r="Q34">
            <v>1885.7658078774359</v>
          </cell>
          <cell r="R34">
            <v>1890.433023477241</v>
          </cell>
          <cell r="S34">
            <v>1888.411753725519</v>
          </cell>
          <cell r="T34">
            <v>1884.390750563909</v>
          </cell>
          <cell r="U34">
            <v>1905.9364266406101</v>
          </cell>
          <cell r="V34">
            <v>1903.21599273318</v>
          </cell>
          <cell r="W34">
            <v>1916.869896013259</v>
          </cell>
          <cell r="X34">
            <v>1936.3092422485349</v>
          </cell>
          <cell r="Y34">
            <v>1979.501533508301</v>
          </cell>
          <cell r="Z34">
            <v>1982.686042785645</v>
          </cell>
          <cell r="AA34">
            <v>1989.183235168457</v>
          </cell>
          <cell r="AB34">
            <v>2009.373474121094</v>
          </cell>
          <cell r="AC34">
            <v>2032.7554702758789</v>
          </cell>
          <cell r="AD34">
            <v>2054.0958404541011</v>
          </cell>
          <cell r="AE34">
            <v>2078.8032531738281</v>
          </cell>
          <cell r="AF34">
            <v>2095.670890808105</v>
          </cell>
        </row>
        <row r="35">
          <cell r="L35">
            <v>2911.7052163106819</v>
          </cell>
          <cell r="M35">
            <v>3094.82763998376</v>
          </cell>
          <cell r="N35">
            <v>3016.564524595743</v>
          </cell>
          <cell r="O35">
            <v>2759.3674897921651</v>
          </cell>
          <cell r="P35">
            <v>2987.4739581213321</v>
          </cell>
          <cell r="Q35">
            <v>2563.1180886701532</v>
          </cell>
          <cell r="R35">
            <v>2611.4776395439121</v>
          </cell>
          <cell r="S35">
            <v>2745.014445945747</v>
          </cell>
          <cell r="T35">
            <v>2631.729370123719</v>
          </cell>
          <cell r="U35">
            <v>2583.8984201272169</v>
          </cell>
          <cell r="V35">
            <v>2580.683066857227</v>
          </cell>
          <cell r="W35">
            <v>2502.299657550941</v>
          </cell>
          <cell r="X35">
            <v>2493.7608281247481</v>
          </cell>
          <cell r="Y35">
            <v>2506.1921606412998</v>
          </cell>
          <cell r="Z35">
            <v>2539.3687152591542</v>
          </cell>
          <cell r="AA35">
            <v>2582.9346707498239</v>
          </cell>
          <cell r="AB35">
            <v>2654.4866631351379</v>
          </cell>
          <cell r="AC35">
            <v>2714.2481504304919</v>
          </cell>
          <cell r="AD35">
            <v>2743.0139404422912</v>
          </cell>
          <cell r="AE35">
            <v>2767.3635777166292</v>
          </cell>
          <cell r="AF35">
            <v>2800.3496065304121</v>
          </cell>
        </row>
        <row r="36">
          <cell r="L36">
            <v>853.69895735994123</v>
          </cell>
          <cell r="M36">
            <v>851.33472776210442</v>
          </cell>
          <cell r="N36">
            <v>851.19345922533387</v>
          </cell>
          <cell r="O36">
            <v>850.50120714073819</v>
          </cell>
          <cell r="P36">
            <v>846.39386916654882</v>
          </cell>
          <cell r="Q36">
            <v>845.89362660092331</v>
          </cell>
          <cell r="R36">
            <v>843.29475802629179</v>
          </cell>
          <cell r="S36">
            <v>840.11655014398025</v>
          </cell>
          <cell r="T36">
            <v>836.53043295251541</v>
          </cell>
          <cell r="U36">
            <v>835.68323324795176</v>
          </cell>
          <cell r="V36">
            <v>835.68232257209149</v>
          </cell>
          <cell r="W36">
            <v>831.37917174167205</v>
          </cell>
          <cell r="X36">
            <v>825.97556770817414</v>
          </cell>
          <cell r="Y36">
            <v>811.34385406582487</v>
          </cell>
          <cell r="Z36">
            <v>800.17026071606779</v>
          </cell>
          <cell r="AA36">
            <v>792.15526443901854</v>
          </cell>
          <cell r="AB36">
            <v>811.67610168457031</v>
          </cell>
          <cell r="AC36">
            <v>814.91081237792969</v>
          </cell>
          <cell r="AD36">
            <v>813.34953308105469</v>
          </cell>
          <cell r="AE36">
            <v>812.01194763183594</v>
          </cell>
          <cell r="AF36">
            <v>808.33824157714844</v>
          </cell>
        </row>
        <row r="37">
          <cell r="L37">
            <v>4215.508716998339</v>
          </cell>
          <cell r="M37">
            <v>3857.4922720127488</v>
          </cell>
          <cell r="N37">
            <v>2711.701709726889</v>
          </cell>
          <cell r="O37">
            <v>1692.0964154497481</v>
          </cell>
          <cell r="P37">
            <v>474.76729981335012</v>
          </cell>
          <cell r="Q37">
            <v>296.02841579716181</v>
          </cell>
          <cell r="R37">
            <v>246.94631811959019</v>
          </cell>
          <cell r="S37">
            <v>226.45874405109879</v>
          </cell>
          <cell r="T37">
            <v>219.99670126300089</v>
          </cell>
          <cell r="U37">
            <v>214.357470672321</v>
          </cell>
          <cell r="V37">
            <v>239.6537651381845</v>
          </cell>
          <cell r="W37">
            <v>274.2995410749902</v>
          </cell>
          <cell r="X37">
            <v>285.49540945797082</v>
          </cell>
          <cell r="Y37">
            <v>351.07724460554721</v>
          </cell>
        </row>
        <row r="38">
          <cell r="L38">
            <v>1986.48076748484</v>
          </cell>
          <cell r="M38">
            <v>1822.499052802503</v>
          </cell>
          <cell r="N38">
            <v>1719.807750651488</v>
          </cell>
          <cell r="O38">
            <v>1586.5001905069209</v>
          </cell>
          <cell r="P38">
            <v>1504.426978354428</v>
          </cell>
          <cell r="Q38">
            <v>1360.9775188327751</v>
          </cell>
          <cell r="R38">
            <v>1100.538757122041</v>
          </cell>
          <cell r="S38">
            <v>1209.433230361497</v>
          </cell>
          <cell r="T38">
            <v>988.91018885143399</v>
          </cell>
        </row>
        <row r="39">
          <cell r="L39">
            <v>2600.6654272186602</v>
          </cell>
          <cell r="M39">
            <v>2657.8880559001818</v>
          </cell>
          <cell r="N39">
            <v>2620.4284998871899</v>
          </cell>
          <cell r="O39">
            <v>2488.250113178789</v>
          </cell>
          <cell r="P39">
            <v>2436.428405841079</v>
          </cell>
          <cell r="Q39">
            <v>2422.4134793420408</v>
          </cell>
          <cell r="R39">
            <v>2285.7064116608849</v>
          </cell>
          <cell r="S39">
            <v>2265.0912866007529</v>
          </cell>
          <cell r="T39">
            <v>2252.2793366922178</v>
          </cell>
          <cell r="U39">
            <v>2261.8614090008</v>
          </cell>
          <cell r="V39">
            <v>2567.9013990967801</v>
          </cell>
          <cell r="W39">
            <v>2675.6853795351249</v>
          </cell>
          <cell r="X39">
            <v>2818.7253905393818</v>
          </cell>
          <cell r="Y39">
            <v>3235.474372539139</v>
          </cell>
          <cell r="Z39">
            <v>3446.6101240057678</v>
          </cell>
          <cell r="AA39">
            <v>3836.944851054232</v>
          </cell>
          <cell r="AB39">
            <v>4297.2878029835792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2-EF Strommix"/>
      <sheetName val="THG-EF Strommix"/>
      <sheetName val="CO2-EF Wärme FW und KWK"/>
      <sheetName val="THG-EF Wärme FW und KWK"/>
      <sheetName val="EF Wärme Haushalte"/>
      <sheetName val="EF Wärme Industrie"/>
      <sheetName val="PEV-Faktor Strommix"/>
      <sheetName val="PEF-Faktor Wärme FW und KWK"/>
    </sheetNames>
    <sheetDataSet>
      <sheetData sheetId="0"/>
      <sheetData sheetId="1">
        <row r="11">
          <cell r="AM11">
            <v>307.45325937266557</v>
          </cell>
          <cell r="AN11">
            <v>272.75167888950989</v>
          </cell>
          <cell r="AO11">
            <v>229.01304554638352</v>
          </cell>
          <cell r="AP11">
            <v>184.31386041540793</v>
          </cell>
          <cell r="AQ11">
            <v>140.07145814997526</v>
          </cell>
          <cell r="AR11">
            <v>121.24539657153767</v>
          </cell>
          <cell r="AS11">
            <v>108.12911875857503</v>
          </cell>
          <cell r="AT11">
            <v>96.879686175175038</v>
          </cell>
          <cell r="AU11">
            <v>86.511407252036207</v>
          </cell>
          <cell r="AV11">
            <v>76.97441741648376</v>
          </cell>
          <cell r="AW11">
            <v>67.165891360565027</v>
          </cell>
          <cell r="AX11">
            <v>56.866867608125489</v>
          </cell>
          <cell r="AY11">
            <v>47.079266628202255</v>
          </cell>
          <cell r="AZ11">
            <v>37.567643071059585</v>
          </cell>
          <cell r="BA11">
            <v>28.685259789535721</v>
          </cell>
          <cell r="BB11">
            <v>20.21535619714999</v>
          </cell>
          <cell r="BC11">
            <v>16.07547420147062</v>
          </cell>
          <cell r="BD11">
            <v>12.042345637955229</v>
          </cell>
          <cell r="BE11">
            <v>8.1137435258736836</v>
          </cell>
          <cell r="BF11">
            <v>4.4320529487694271</v>
          </cell>
          <cell r="BG11">
            <v>0.73974282779131895</v>
          </cell>
        </row>
      </sheetData>
      <sheetData sheetId="2"/>
      <sheetData sheetId="3">
        <row r="11">
          <cell r="AM11">
            <v>196.87965071794824</v>
          </cell>
          <cell r="AN11">
            <v>191.08924091577595</v>
          </cell>
          <cell r="AO11">
            <v>188.686526979691</v>
          </cell>
          <cell r="AP11">
            <v>184.29026035844907</v>
          </cell>
          <cell r="AQ11">
            <v>181.38262951282533</v>
          </cell>
          <cell r="AR11">
            <v>173.66766334673036</v>
          </cell>
          <cell r="AS11">
            <v>169.05870171423254</v>
          </cell>
          <cell r="AT11">
            <v>160.33204628478134</v>
          </cell>
          <cell r="AU11">
            <v>151.25904483939757</v>
          </cell>
          <cell r="AV11">
            <v>146.62056472138445</v>
          </cell>
          <cell r="AW11">
            <v>124.30800581403631</v>
          </cell>
          <cell r="AX11">
            <v>110.44875059686807</v>
          </cell>
          <cell r="AY11">
            <v>96.489678729066853</v>
          </cell>
          <cell r="AZ11">
            <v>82.335295650037722</v>
          </cell>
          <cell r="BA11">
            <v>69.240711721599524</v>
          </cell>
          <cell r="BB11">
            <v>56.408322517025681</v>
          </cell>
          <cell r="BC11">
            <v>44.091809543796643</v>
          </cell>
          <cell r="BD11">
            <v>32.440795452695546</v>
          </cell>
          <cell r="BE11">
            <v>22.071227908494983</v>
          </cell>
          <cell r="BF11">
            <v>12.242680295038847</v>
          </cell>
          <cell r="BG11">
            <v>0.48572956776841708</v>
          </cell>
        </row>
      </sheetData>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dic"/>
      <sheetName val="codes"/>
    </sheetNames>
    <sheetDataSet>
      <sheetData sheetId="0"/>
      <sheetData sheetId="1">
        <row r="1">
          <cell r="A1" t="str">
            <v>Code</v>
          </cell>
          <cell r="B1" t="str">
            <v>ParentCode</v>
          </cell>
          <cell r="C1" t="str">
            <v>Name_de</v>
          </cell>
          <cell r="D1" t="str">
            <v>Beschreibung_de</v>
          </cell>
          <cell r="E1" t="str">
            <v>Name_en</v>
          </cell>
          <cell r="F1" t="str">
            <v>Beschreibung_en</v>
          </cell>
        </row>
        <row r="2">
          <cell r="A2" t="str">
            <v>_Z</v>
          </cell>
          <cell r="C2" t="str">
            <v>Nicht anwendbar</v>
          </cell>
          <cell r="E2" t="str">
            <v>not applicable</v>
          </cell>
        </row>
        <row r="3">
          <cell r="A3" t="str">
            <v>ABSATZ_WAERMEPUMPEN_NACH_INSTALLATION_IN_BESTAND</v>
          </cell>
          <cell r="C3" t="str">
            <v>Absatz Wärmepumpen nach Installation in Bestand</v>
          </cell>
          <cell r="E3" t="str">
            <v>Sales of heat pumps after installation in existing buildings</v>
          </cell>
        </row>
        <row r="4">
          <cell r="A4" t="str">
            <v>ABSATZ_WAERMEPUMPEN_NACH_INSTALLATION_IN_NEUBAU</v>
          </cell>
          <cell r="C4" t="str">
            <v>Absatz Wärmepumpen nach Installation in Neubau</v>
          </cell>
          <cell r="E4" t="str">
            <v>Sales of heat pumps after installation in new buildings</v>
          </cell>
        </row>
        <row r="5">
          <cell r="A5" t="str">
            <v>ABWEICHUNG_KSG</v>
          </cell>
          <cell r="C5" t="str">
            <v>Abweichung KSG</v>
          </cell>
          <cell r="E5" t="str">
            <v>Deviation KSG</v>
          </cell>
        </row>
        <row r="6">
          <cell r="A6" t="str">
            <v>AENDERUNG_ENDENERGIEVERBRAUCH_GEBAEUDESEKTOR_IM_VERGLEICH_ZU_2018_DURCH_AUSTAUSCH_DES_WAERMEVERSORGUNGSSYSTEMS</v>
          </cell>
          <cell r="C6" t="str">
            <v>Änderung Endenergieverbrauch Gebäudesektor im Vergleich zu 2018 durch - Austausch des Wärmeversorgungssystems</v>
          </cell>
          <cell r="E6" t="str">
            <v>Change in final energy consumption in the building sector compared to 2018 due to - replacement of the heat supply system</v>
          </cell>
        </row>
        <row r="7">
          <cell r="A7" t="str">
            <v>AENDERUNG_ENDENERGIEVERBRAUCH_GEBAEUDESEKTOR_IM_VERGLEICH_ZU_2018_DURCH_GEBAEUDESANIERUNG</v>
          </cell>
          <cell r="C7" t="str">
            <v>Änderung Endenergieverbrauch Gebäudesektor im Vergleich zu 2018 durch - Gebäudesanierung</v>
          </cell>
          <cell r="E7" t="str">
            <v>Change in final energy consumption in the building sector compared to 2018 due to - building refurbishment</v>
          </cell>
        </row>
        <row r="8">
          <cell r="A8" t="str">
            <v>AKTIVITAETSRATE</v>
          </cell>
          <cell r="C8" t="str">
            <v>Aktivitätsrate</v>
          </cell>
          <cell r="E8" t="str">
            <v>Activity rate</v>
          </cell>
        </row>
        <row r="9">
          <cell r="A9" t="str">
            <v>AMMONIAK</v>
          </cell>
          <cell r="C9" t="str">
            <v>Ammoniak</v>
          </cell>
          <cell r="E9" t="str">
            <v>Ammonia</v>
          </cell>
        </row>
        <row r="10">
          <cell r="A10" t="str">
            <v>ANTEIL</v>
          </cell>
          <cell r="C10" t="str">
            <v>Anteil</v>
          </cell>
          <cell r="E10" t="str">
            <v xml:space="preserve">Share </v>
          </cell>
        </row>
        <row r="11">
          <cell r="A11" t="str">
            <v>ANTEIL_EE_WAERME</v>
          </cell>
          <cell r="B11" t="str">
            <v>ANTEIL</v>
          </cell>
          <cell r="C11" t="str">
            <v>Anteil - EE-Wärme</v>
          </cell>
          <cell r="E11" t="str">
            <v>Share - renewable heat</v>
          </cell>
        </row>
        <row r="12">
          <cell r="A12" t="str">
            <v>ANTEIL_EINMAL_KOMPOSTIERUNG_VS_BIOGASANLAGE_HIER_BIOGASAN</v>
          </cell>
          <cell r="B12" t="str">
            <v>ANTEIL</v>
          </cell>
          <cell r="C12" t="str">
            <v>Anteil - Einmal-Kompostierung vs. Biogasanlage (hier Biogasan.)</v>
          </cell>
          <cell r="E12" t="str">
            <v>Share - single composting vs. biogas plant (here biogas plant)</v>
          </cell>
        </row>
        <row r="13">
          <cell r="A13" t="str">
            <v>ANTEIL_EINMAL_KOMPOSTIERUNG_VS_BIOGASANLAGE_HIER_EINMAL_KOMP</v>
          </cell>
          <cell r="B13" t="str">
            <v>ANTEIL</v>
          </cell>
          <cell r="C13" t="str">
            <v>Anteil - Einmal-Kompostierung vs. Biogasanlage (hier Einmal-Komp.)</v>
          </cell>
          <cell r="E13" t="str">
            <v>Share - single-use composting vs. biogas plant (here single-use composting)</v>
          </cell>
        </row>
        <row r="14">
          <cell r="A14" t="str">
            <v>ANTEIL_ELEKTRIFIZIERTE_PROZESSWAERMEERZEUGUNG_INKL_UMGEBUNGSWAERME</v>
          </cell>
          <cell r="B14" t="str">
            <v>ANTEIL</v>
          </cell>
          <cell r="C14" t="str">
            <v>Anteil - elektrifizierte Prozesswärmeerzeugung (inkl. Umgebungswärme)</v>
          </cell>
          <cell r="E14" t="str">
            <v>Share - electrified process heat generation (incl. ambient heat)</v>
          </cell>
        </row>
        <row r="15">
          <cell r="A15" t="str">
            <v>ANTEIL_ERNEUERBARER_ENERGIEN_EE_AM_BRUTTOSTROMVERBRAUCH</v>
          </cell>
          <cell r="B15" t="str">
            <v>ANTEIL</v>
          </cell>
          <cell r="C15" t="str">
            <v>Anteil - erneuerbarer Energien (EE) am Bruttostromverbrauch</v>
          </cell>
          <cell r="E15" t="str">
            <v>Share - renewable energies (RE) in gross electricity consumption</v>
          </cell>
        </row>
        <row r="16">
          <cell r="A16" t="str">
            <v>ANTEIL_KLIMANEUTRALER_WAERMEVERSORGUNG_AN_NEUINSTALLATIONEN_TECHNOLOGIEMIX_DES_MARKTABSATZES_VON_HEIZUNGSANLAGEN</v>
          </cell>
          <cell r="B16" t="str">
            <v>ANTEIL</v>
          </cell>
          <cell r="C16" t="str">
            <v>Anteil - klimaneutraler Wärmeversorgung an Neuinstallationen (Technologiemix des Marktabsatzes von Heizungsanlagen)</v>
          </cell>
          <cell r="E16" t="str">
            <v>Share - climate-neutral heat supply in new installations (technology mix of market sales of heating systems)</v>
          </cell>
        </row>
        <row r="17">
          <cell r="A17" t="str">
            <v>ANZAHL</v>
          </cell>
          <cell r="C17" t="str">
            <v>Anzahl</v>
          </cell>
          <cell r="E17" t="str">
            <v>Count</v>
          </cell>
        </row>
        <row r="18">
          <cell r="A18" t="str">
            <v>ANZAHL_ANDERE_RINDER</v>
          </cell>
          <cell r="B18" t="str">
            <v>ANZAHL</v>
          </cell>
          <cell r="C18" t="str">
            <v>Anzahl - andere Rinder</v>
          </cell>
          <cell r="E18" t="str">
            <v>Count - Other cattle</v>
          </cell>
        </row>
        <row r="19">
          <cell r="A19" t="str">
            <v>ANZAHL_BESCHAEFTIGTE</v>
          </cell>
          <cell r="B19" t="str">
            <v>ANZAHL</v>
          </cell>
          <cell r="C19" t="str">
            <v>Anzahl - Beschäftigte</v>
          </cell>
          <cell r="E19" t="str">
            <v>Count - Employees</v>
          </cell>
        </row>
        <row r="20">
          <cell r="A20" t="str">
            <v>ANZAHL_BESTAND</v>
          </cell>
          <cell r="B20" t="str">
            <v>ANZAHL</v>
          </cell>
          <cell r="C20" t="str">
            <v>Anzahl - Fahrzeuge im Bestand</v>
          </cell>
          <cell r="E20" t="str">
            <v>Count - Vehicles in stock</v>
          </cell>
        </row>
        <row r="21">
          <cell r="A21" t="str">
            <v>ANZAHL_BESTAND_E</v>
          </cell>
          <cell r="B21" t="str">
            <v>ANZAHL_BESTAND</v>
          </cell>
          <cell r="C21" t="str">
            <v>Anzahl - E-Fahrzuege (Bestand)</v>
          </cell>
          <cell r="E21" t="str">
            <v>Count - E-vehicles (stock)</v>
          </cell>
        </row>
        <row r="22">
          <cell r="A22" t="str">
            <v>ANZAHL_BESTAND_KONVENTIONELLE</v>
          </cell>
          <cell r="B22" t="str">
            <v>ANZAHL_BESTAND</v>
          </cell>
          <cell r="C22" t="str">
            <v>Anzahl - Konventionelle Fahrzeuge (Bestand)</v>
          </cell>
          <cell r="E22" t="str">
            <v>Count - Conventional vehicles (stock)</v>
          </cell>
        </row>
        <row r="23">
          <cell r="A23" t="str">
            <v>ANZAHL_DEPONIEN_DIE_FOERDERUNG_ERHALTEN_HABEN</v>
          </cell>
          <cell r="B23" t="str">
            <v>ANZAHL</v>
          </cell>
          <cell r="C23" t="str">
            <v>Anzahl - Deponien mit erhaltener Förderung</v>
          </cell>
          <cell r="E23" t="str">
            <v>Count - landfills with received funding</v>
          </cell>
        </row>
        <row r="24">
          <cell r="A24" t="str">
            <v>ANZAHL_E_LKW_BESTAND</v>
          </cell>
          <cell r="B24" t="str">
            <v>ANZAHL_BESTAND_E</v>
          </cell>
          <cell r="C24" t="str">
            <v>Anzahl - E-Lkw (Bestand)</v>
          </cell>
          <cell r="E24" t="str">
            <v>Count - e-trucks (stock)</v>
          </cell>
        </row>
        <row r="25">
          <cell r="A25" t="str">
            <v>ANZAHL_E_LKW_NZL</v>
          </cell>
          <cell r="B25" t="str">
            <v>ANZAHL_NZL_E</v>
          </cell>
          <cell r="C25" t="str">
            <v>Anzahl - E-Lkw (Neuzulassungen)</v>
          </cell>
          <cell r="E25" t="str">
            <v>Count - e-trucks (new registrations)</v>
          </cell>
        </row>
        <row r="26">
          <cell r="A26" t="str">
            <v>ANZAHL_E_PKW_BESTAND</v>
          </cell>
          <cell r="B26" t="str">
            <v>ANZAHL_BESTAND_E</v>
          </cell>
          <cell r="C26" t="str">
            <v>Anzahl - E-Pkw (Bestand)</v>
          </cell>
          <cell r="E26" t="str">
            <v>Count - e-cars (stock)</v>
          </cell>
        </row>
        <row r="27">
          <cell r="A27" t="str">
            <v>ANZAHL_E_PKW_NZL</v>
          </cell>
          <cell r="B27" t="str">
            <v>ANZAHL_NZL_E</v>
          </cell>
          <cell r="C27" t="str">
            <v>Anzahl - E-Pkw (Neuzulassungen)</v>
          </cell>
          <cell r="E27" t="str">
            <v>Count - e-cars (new registrations)</v>
          </cell>
        </row>
        <row r="28">
          <cell r="A28" t="str">
            <v>ANZAHL_GEFLUEGEL</v>
          </cell>
          <cell r="B28" t="str">
            <v>ANZAHL</v>
          </cell>
          <cell r="C28" t="str">
            <v>Anzahl - Geflügel</v>
          </cell>
          <cell r="E28" t="str">
            <v>Count - poultry</v>
          </cell>
        </row>
        <row r="29">
          <cell r="A29" t="str">
            <v>ANZAHL_KONVENTIONELLE_LKW_BESTAND</v>
          </cell>
          <cell r="B29" t="str">
            <v>ANZAHL_BESTAND_KONVENTIONELLE</v>
          </cell>
          <cell r="C29" t="str">
            <v>Anzahl - konventionelle Lkw (Bestand)</v>
          </cell>
          <cell r="E29" t="str">
            <v>Count - conventional trucks (stock)</v>
          </cell>
        </row>
        <row r="30">
          <cell r="A30" t="str">
            <v>ANZAHL_KONVENTIONELLE_LKW_NZL</v>
          </cell>
          <cell r="B30" t="str">
            <v>ANZAHL_NZL_KONVENTIONELLE</v>
          </cell>
          <cell r="C30" t="str">
            <v>Anzahl - konventionelle Lkw (Neuzulassungen)</v>
          </cell>
          <cell r="E30" t="str">
            <v>Count - conventional trucks (new registrations)</v>
          </cell>
        </row>
        <row r="31">
          <cell r="A31" t="str">
            <v>ANZAHL_KONVENTIONELLE_PKW_BESTAND</v>
          </cell>
          <cell r="B31" t="str">
            <v>ANZAHL_BESTAND_KONVENTIONELLE</v>
          </cell>
          <cell r="C31" t="str">
            <v>Anzahl - konventionelle Pkw (Bestand)</v>
          </cell>
          <cell r="E31" t="str">
            <v>Count - conventional cars (stock)</v>
          </cell>
        </row>
        <row r="32">
          <cell r="A32" t="str">
            <v>ANZAHL_KONVENTIONELLE_PKW_NZL</v>
          </cell>
          <cell r="B32" t="str">
            <v>ANZAHL_NZL_KONVENTIONELLE</v>
          </cell>
          <cell r="C32" t="str">
            <v>Anzahl - konventionelle Pkw (Neuzulassungen)</v>
          </cell>
          <cell r="E32" t="str">
            <v>Count - conventional cars (new registrations)</v>
          </cell>
        </row>
        <row r="33">
          <cell r="A33" t="str">
            <v>ANZAHL_MILCHKUEHE</v>
          </cell>
          <cell r="B33" t="str">
            <v>ANZAHL</v>
          </cell>
          <cell r="C33" t="str">
            <v>Anzahl - Milchkühe</v>
          </cell>
          <cell r="E33" t="str">
            <v>Count - dairy cows</v>
          </cell>
        </row>
        <row r="34">
          <cell r="A34" t="str">
            <v>ANZAHL_NZL</v>
          </cell>
          <cell r="B34" t="str">
            <v>ANZAHL</v>
          </cell>
          <cell r="C34" t="str">
            <v>Anzahl - Fahrzeuge (Neuzulassungen (NZL))</v>
          </cell>
          <cell r="E34" t="str">
            <v>Count - vehicles (new registrations)</v>
          </cell>
        </row>
        <row r="35">
          <cell r="A35" t="str">
            <v>ANZAHL_NZL_E</v>
          </cell>
          <cell r="B35" t="str">
            <v>ANZAHL_NZL</v>
          </cell>
          <cell r="C35" t="str">
            <v>Anzahl - E-Fahrzuege</v>
          </cell>
          <cell r="E35" t="str">
            <v>Count - electric vehicles</v>
          </cell>
        </row>
        <row r="36">
          <cell r="A36" t="str">
            <v>ANZAHL_NZL_KONVENTIONELLE</v>
          </cell>
          <cell r="B36" t="str">
            <v>ANZAHL_NZL</v>
          </cell>
          <cell r="C36" t="str">
            <v>Anzahl - Konventionelle Fahrzeuge</v>
          </cell>
          <cell r="E36" t="str">
            <v>Count - Conventional vehicles</v>
          </cell>
        </row>
        <row r="37">
          <cell r="A37" t="str">
            <v>ANZAHL_PFERDE</v>
          </cell>
          <cell r="B37" t="str">
            <v>ANZAHL</v>
          </cell>
          <cell r="C37" t="str">
            <v>Anzahl - Pferde</v>
          </cell>
          <cell r="E37" t="str">
            <v>Count - Horses</v>
          </cell>
        </row>
        <row r="38">
          <cell r="A38" t="str">
            <v>ANZAHL_SCHAFE</v>
          </cell>
          <cell r="B38" t="str">
            <v>ANZAHL</v>
          </cell>
          <cell r="C38" t="str">
            <v>Anzahl - Schafe</v>
          </cell>
          <cell r="E38" t="str">
            <v>Count - Sheep</v>
          </cell>
        </row>
        <row r="39">
          <cell r="A39" t="str">
            <v>ANZAHL_SCHWEINE_OHNE_SAUGFERKEL</v>
          </cell>
          <cell r="B39" t="str">
            <v>ANZAHL</v>
          </cell>
          <cell r="C39" t="str">
            <v>Anzahl - Schweine (ohne Saugferkel)</v>
          </cell>
          <cell r="E39" t="str">
            <v>Count - Pigs (without suckling piglets)</v>
          </cell>
        </row>
        <row r="40">
          <cell r="A40" t="str">
            <v>ANZAHL_ZIEGEN</v>
          </cell>
          <cell r="B40" t="str">
            <v>ANZAHL</v>
          </cell>
          <cell r="C40" t="str">
            <v>Anzahl - Ziegen</v>
          </cell>
          <cell r="E40" t="str">
            <v>Count - Goats</v>
          </cell>
        </row>
        <row r="41">
          <cell r="A41" t="str">
            <v>ARBEITSKRAEFTEBEDARF</v>
          </cell>
          <cell r="C41" t="str">
            <v>Arbeitskräftebedarf</v>
          </cell>
          <cell r="E41" t="str">
            <v>Labour requirements</v>
          </cell>
        </row>
        <row r="42">
          <cell r="A42" t="str">
            <v>AUSBRINGUNG_VON_GAERRUECKSTAENDEN_AUS_ENERGIEPFLANZEN</v>
          </cell>
          <cell r="C42" t="str">
            <v>Ausbringung von Gärrückständen aus Energiepflanzen</v>
          </cell>
          <cell r="E42" t="str">
            <v>Spreading of fermentation residues from energy crops</v>
          </cell>
        </row>
        <row r="43">
          <cell r="A43" t="str">
            <v>AUSSCHEIDUNG_AUF_DER_WEIDE</v>
          </cell>
          <cell r="C43" t="str">
            <v>Ausscheidung auf der Weide</v>
          </cell>
          <cell r="E43" t="str">
            <v>Spreading on pasture</v>
          </cell>
        </row>
        <row r="44">
          <cell r="A44" t="str">
            <v>AUSSTATTUNGSRATE</v>
          </cell>
          <cell r="C44" t="str">
            <v>Ausstattungsrate</v>
          </cell>
          <cell r="E44" t="str">
            <v>Equipment rate</v>
          </cell>
        </row>
        <row r="45">
          <cell r="A45" t="str">
            <v>AUSSTATTUNGSRATE_BELEUCHTUNG_BELEUCHTUNG</v>
          </cell>
          <cell r="B45" t="str">
            <v>AUSSTATTUNGSRATE</v>
          </cell>
          <cell r="C45" t="str">
            <v>Ausstattungsrate - Beleuchtung</v>
          </cell>
          <cell r="E45" t="str">
            <v>Equipment rate - Illumination</v>
          </cell>
        </row>
        <row r="46">
          <cell r="A46" t="str">
            <v>AUSSTATTUNGSRATE_COMPUTER_BILDSCHIRME</v>
          </cell>
          <cell r="B46" t="str">
            <v>AUSSTATTUNGSRATE</v>
          </cell>
          <cell r="C46" t="str">
            <v>Ausstattungsrate - Computerbildschirme</v>
          </cell>
          <cell r="E46" t="str">
            <v>Equipment rate - Computer monitor</v>
          </cell>
        </row>
        <row r="47">
          <cell r="A47" t="str">
            <v>AUSSTATTUNGSRATE_HAUSHALTSGERAETE</v>
          </cell>
          <cell r="B47" t="str">
            <v>AUSSTATTUNGSRATE</v>
          </cell>
          <cell r="C47" t="str">
            <v>Ausstattungsrate - Haushaltsgeräte</v>
          </cell>
          <cell r="E47" t="str">
            <v>Equipment rate - Household appliances</v>
          </cell>
        </row>
        <row r="48">
          <cell r="A48" t="str">
            <v>AUSSTATTUNGSRATE_HAUSHALTSGERAETE_GEFRIERSCHRAENKE</v>
          </cell>
          <cell r="B48" t="str">
            <v>AUSSTATTUNGSRATE_HAUSHALTSGERAETE</v>
          </cell>
          <cell r="C48" t="str">
            <v>Ausstattungsrate - Gefrierschränke</v>
          </cell>
          <cell r="E48" t="str">
            <v>Equipment rate - Freezers</v>
          </cell>
        </row>
        <row r="49">
          <cell r="A49" t="str">
            <v>AUSSTATTUNGSRATE_HAUSHALTSGERAETE_GESCHIRRSPUELER</v>
          </cell>
          <cell r="B49" t="str">
            <v>AUSSTATTUNGSRATE_HAUSHALTSGERAETE</v>
          </cell>
          <cell r="C49" t="str">
            <v>Ausstattungsrate - Geschirrspüler</v>
          </cell>
          <cell r="E49" t="str">
            <v>Equipment rate - Dishwasher</v>
          </cell>
        </row>
        <row r="50">
          <cell r="A50" t="str">
            <v>AUSSTATTUNGSRATE_HAUSHALTSGERAETE_HERDE</v>
          </cell>
          <cell r="B50" t="str">
            <v>AUSSTATTUNGSRATE_HAUSHALTSGERAETE</v>
          </cell>
          <cell r="C50" t="str">
            <v>Ausstattungsrate - Herde</v>
          </cell>
          <cell r="E50" t="str">
            <v>Equipment rate - Kitchen stoves</v>
          </cell>
        </row>
        <row r="51">
          <cell r="A51" t="str">
            <v>AUSSTATTUNGSRATE_HAUSHALTSGERAETE_KUEHLSCHRAENKE</v>
          </cell>
          <cell r="B51" t="str">
            <v>AUSSTATTUNGSRATE_HAUSHALTSGERAETE</v>
          </cell>
          <cell r="C51" t="str">
            <v>Ausstattungsrate - Kühlschränke</v>
          </cell>
          <cell r="E51" t="str">
            <v>Equipment rate - Refrigerators</v>
          </cell>
        </row>
        <row r="52">
          <cell r="A52" t="str">
            <v>AUSSTATTUNGSRATE_HAUSHALTSGERAETE_TROCKNER</v>
          </cell>
          <cell r="B52" t="str">
            <v>AUSSTATTUNGSRATE_HAUSHALTSGERAETE</v>
          </cell>
          <cell r="C52" t="str">
            <v>Ausstattungsrate - Wäschetrockner</v>
          </cell>
          <cell r="E52" t="str">
            <v>Equipment rate - Clothes Dryer</v>
          </cell>
        </row>
        <row r="53">
          <cell r="A53" t="str">
            <v>AUSSTATTUNGSRATE_HAUSHALTSGERAETE_WASCHMASCHINEN</v>
          </cell>
          <cell r="B53" t="str">
            <v>AUSSTATTUNGSRATE_HAUSHALTSGERAETE</v>
          </cell>
          <cell r="C53" t="str">
            <v>Ausstattungsrate - Waschmachinen</v>
          </cell>
          <cell r="E53" t="str">
            <v>Equipment rate - Washing machines</v>
          </cell>
        </row>
        <row r="54">
          <cell r="A54" t="str">
            <v>AUSSTATTUNGSRATE_INFORMATIONS_UND_KOMMUNIKATIONSTECHNIK</v>
          </cell>
          <cell r="B54" t="str">
            <v>AUSSTATTUNGSRATE</v>
          </cell>
          <cell r="C54" t="str">
            <v>Ausstattungsrate - Informations- und Kommunikationstechnik</v>
          </cell>
          <cell r="E54" t="str">
            <v>Equipment rate - Information and communication technology</v>
          </cell>
        </row>
        <row r="55">
          <cell r="A55" t="str">
            <v>AUSSTATTUNGSRATE_INFORMATIONS_UND_KOMMUNIKATIONSTECHNIK_DESKTOP_PCS</v>
          </cell>
          <cell r="B55" t="str">
            <v>AUSSTATTUNGSRATE_INFORMATIONS_UND_KOMMUNIKATIONSTECHNIK</v>
          </cell>
          <cell r="C55" t="str">
            <v>Ausstattungsrate - Desktop-Computer</v>
          </cell>
          <cell r="E55" t="str">
            <v>Equipment rate - Desktop computer</v>
          </cell>
        </row>
        <row r="56">
          <cell r="A56" t="str">
            <v>AUSSTATTUNGSRATE_INFORMATIONS_UND_KOMMUNIKATIONSTECHNIK_FERNSEHER</v>
          </cell>
          <cell r="B56" t="str">
            <v>AUSSTATTUNGSRATE_INFORMATIONS_UND_KOMMUNIKATIONSTECHNIK</v>
          </cell>
          <cell r="C56" t="str">
            <v>Ausstattungsrate - Fernseher</v>
          </cell>
          <cell r="E56" t="str">
            <v>Equipment rate - Television sets</v>
          </cell>
        </row>
        <row r="57">
          <cell r="A57" t="str">
            <v>AUSSTATTUNGSRATE_INFORMATIONS_UND_KOMMUNIKATIONSTECHNIK_LAPTOPS</v>
          </cell>
          <cell r="B57" t="str">
            <v>AUSSTATTUNGSRATE_INFORMATIONS_UND_KOMMUNIKATIONSTECHNIK</v>
          </cell>
          <cell r="C57" t="str">
            <v>Ausstattungsrate - Laptop-Computer</v>
          </cell>
          <cell r="E57" t="str">
            <v>Equipment rate - Laptop computer</v>
          </cell>
        </row>
        <row r="58">
          <cell r="A58" t="str">
            <v>AUSSTATTUNGSRATE_INFORMATIONS_UND_KOMMUNIKATIONSTECHNIK_MODEMS_ROUTER</v>
          </cell>
          <cell r="B58" t="str">
            <v>AUSSTATTUNGSRATE_INFORMATIONS_UND_KOMMUNIKATIONSTECHNIK</v>
          </cell>
          <cell r="C58" t="str">
            <v>Ausstattungsrate - Modems und Router</v>
          </cell>
          <cell r="E58" t="str">
            <v>Equipment rate - Modems and routers</v>
          </cell>
        </row>
        <row r="59">
          <cell r="A59" t="str">
            <v>AUSSTATTUNGSRATE_INFORMATIONS_UND_KOMMUNIKATIONSTECHNIK_SET_TOP_BOXEN</v>
          </cell>
          <cell r="B59" t="str">
            <v>AUSSTATTUNGSRATE_INFORMATIONS_UND_KOMMUNIKATIONSTECHNIK</v>
          </cell>
          <cell r="C59" t="str">
            <v>Ausstattungsrate - Set-Top-Boxen</v>
          </cell>
          <cell r="E59" t="str">
            <v>Equipment rate - Set-top boxes</v>
          </cell>
        </row>
        <row r="60">
          <cell r="A60" t="str">
            <v>AUSSTATTUNGSRATE_KLIMAANLAGEN</v>
          </cell>
          <cell r="B60" t="str">
            <v>AUSSTATTUNGSRATE</v>
          </cell>
          <cell r="C60" t="str">
            <v>Ausstattungsrate - Klimaanlagen</v>
          </cell>
          <cell r="E60" t="str">
            <v>Equipment rate - Air conditioning</v>
          </cell>
        </row>
        <row r="61">
          <cell r="A61" t="str">
            <v>AUSWEITUNG_VON_BIOABFAELLEN_PRO_PERSON_GETRENNTE_SAMMLUNG</v>
          </cell>
          <cell r="C61" t="str">
            <v>Ausweitung von Bioabfällen pro Person (getrennte Sammlung)</v>
          </cell>
          <cell r="E61" t="str">
            <v>Expansion of biowaste per person (separate collection)</v>
          </cell>
        </row>
        <row r="62">
          <cell r="A62" t="str">
            <v>BEHG_PREIS</v>
          </cell>
          <cell r="C62" t="str">
            <v>BEHG-Preis</v>
          </cell>
          <cell r="E62" t="str">
            <v>BEHG price</v>
          </cell>
        </row>
        <row r="63">
          <cell r="A63" t="str">
            <v>BETRIEBSKOSTEN</v>
          </cell>
          <cell r="C63" t="str">
            <v xml:space="preserve">Betriebskosten (Summe) </v>
          </cell>
          <cell r="E63" t="str">
            <v xml:space="preserve">Operating costs (total) </v>
          </cell>
        </row>
        <row r="64">
          <cell r="A64" t="str">
            <v>BETRIEBSKOSTEN_BIOGAS_METHAN_SUMME</v>
          </cell>
          <cell r="B64" t="str">
            <v>BETRIEBSKOSTEN</v>
          </cell>
          <cell r="C64" t="str">
            <v>Betriebskosten - Methan</v>
          </cell>
          <cell r="E64" t="str">
            <v>Operating costs - methane</v>
          </cell>
        </row>
        <row r="65">
          <cell r="A65" t="str">
            <v>BETRIEBSKOSTEN_ELEKTROLYSEURE_SUMME</v>
          </cell>
          <cell r="B65" t="str">
            <v>BETRIEBSKOSTEN</v>
          </cell>
          <cell r="C65" t="str">
            <v>Betriebskosten - Elektrolyseure</v>
          </cell>
          <cell r="E65" t="str">
            <v>Operating costs - electrolysers</v>
          </cell>
        </row>
        <row r="66">
          <cell r="A66" t="str">
            <v>BETRIEBSKOSTEN_GEOTHERMIE_STROM_SUMME</v>
          </cell>
          <cell r="B66" t="str">
            <v>BETRIEBSKOSTEN</v>
          </cell>
          <cell r="C66" t="str">
            <v>Betriebskosten - Geothermie (Strom)</v>
          </cell>
          <cell r="E66" t="str">
            <v>Operating costs - geothermal energy (electricity)</v>
          </cell>
        </row>
        <row r="67">
          <cell r="A67" t="str">
            <v>BETRIEBSKOSTEN_GEOTHERMIE_WAERME_SUMME</v>
          </cell>
          <cell r="B67" t="str">
            <v>BETRIEBSKOSTEN</v>
          </cell>
          <cell r="C67" t="str">
            <v>Betriebskosten - Geothermie (Wärme)</v>
          </cell>
          <cell r="E67" t="str">
            <v>Operating costs - geothermal energy (heat)</v>
          </cell>
        </row>
        <row r="68">
          <cell r="A68" t="str">
            <v>BETRIEBSKOSTEN_LAUFWASSER_SUMME</v>
          </cell>
          <cell r="B68" t="str">
            <v>BETRIEBSKOSTEN</v>
          </cell>
          <cell r="C68" t="str">
            <v>Betriebskosten - Laufwasser</v>
          </cell>
          <cell r="E68" t="str">
            <v>Operating costs - running water</v>
          </cell>
        </row>
        <row r="69">
          <cell r="A69" t="str">
            <v>BETRIEBSKOSTEN_PV_ANLAGEN_SUMME</v>
          </cell>
          <cell r="B69" t="str">
            <v>BETRIEBSKOSTEN</v>
          </cell>
          <cell r="C69" t="str">
            <v>Betriebskosten - Photovoltaikanlage</v>
          </cell>
          <cell r="E69" t="str">
            <v>Operating costs - photovoltaic system</v>
          </cell>
        </row>
        <row r="70">
          <cell r="A70" t="str">
            <v>BETRIEBSKOSTEN_SOLARTHERMIE_SUMME</v>
          </cell>
          <cell r="B70" t="str">
            <v>BETRIEBSKOSTEN</v>
          </cell>
          <cell r="C70" t="str">
            <v>Betriebskosten - Solarthermie</v>
          </cell>
          <cell r="E70" t="str">
            <v>Operating costs - solar thermal energy</v>
          </cell>
        </row>
        <row r="71">
          <cell r="A71" t="str">
            <v>BETRIEBSKOSTEN_WIND_OFFSHORE_SUMME</v>
          </cell>
          <cell r="B71" t="str">
            <v>BETRIEBSKOSTEN</v>
          </cell>
          <cell r="C71" t="str">
            <v>Betriebskosten - Wind Offshore</v>
          </cell>
          <cell r="E71" t="str">
            <v>Operating costs - wind offshore</v>
          </cell>
        </row>
        <row r="72">
          <cell r="A72" t="str">
            <v>BETRIEBSKOSTEN_WIND_ONSHORE_SUMME</v>
          </cell>
          <cell r="B72" t="str">
            <v>BETRIEBSKOSTEN</v>
          </cell>
          <cell r="C72" t="str">
            <v>Betriebskosten - Wind Onshore</v>
          </cell>
          <cell r="E72" t="str">
            <v>Operating costs - wind onshore</v>
          </cell>
        </row>
        <row r="73">
          <cell r="A73" t="str">
            <v>BEV</v>
          </cell>
          <cell r="C73" t="str">
            <v>Bevölkerung</v>
          </cell>
          <cell r="E73" t="str">
            <v>Population</v>
          </cell>
        </row>
        <row r="74">
          <cell r="A74" t="str">
            <v>BIP</v>
          </cell>
          <cell r="C74" t="str">
            <v>BIP</v>
          </cell>
          <cell r="E74" t="str">
            <v>GDP</v>
          </cell>
        </row>
        <row r="75">
          <cell r="A75" t="str">
            <v>BIP_GROWTH</v>
          </cell>
          <cell r="C75" t="str">
            <v>Jährliche Wachstumsrate BIP</v>
          </cell>
          <cell r="E75" t="str">
            <v>Annual GDP growth rate</v>
          </cell>
        </row>
        <row r="76">
          <cell r="A76" t="str">
            <v>BRUTTOSTROMVERBRAUCH</v>
          </cell>
          <cell r="C76" t="str">
            <v>Bruttostromverbrauch</v>
          </cell>
          <cell r="E76" t="str">
            <v>Gross electricity consumption</v>
          </cell>
        </row>
        <row r="77">
          <cell r="A77" t="str">
            <v>BUDGET</v>
          </cell>
          <cell r="C77" t="str">
            <v>Budget</v>
          </cell>
          <cell r="E77" t="str">
            <v>Total budget</v>
          </cell>
        </row>
        <row r="78">
          <cell r="A78" t="str">
            <v>BUDGET_NEUBAU</v>
          </cell>
          <cell r="B78" t="str">
            <v>BUDGET</v>
          </cell>
          <cell r="C78" t="str">
            <v>Budget - Neubau</v>
          </cell>
          <cell r="E78" t="str">
            <v>Budget - new building</v>
          </cell>
        </row>
        <row r="79">
          <cell r="A79" t="str">
            <v>BUDGET_SANIERUNG</v>
          </cell>
          <cell r="B79" t="str">
            <v>BUDGET</v>
          </cell>
          <cell r="C79" t="str">
            <v>Budget - Sanierung</v>
          </cell>
          <cell r="E79" t="str">
            <v>Budget - renovation</v>
          </cell>
        </row>
        <row r="80">
          <cell r="A80" t="str">
            <v>BUDGET_WAERME</v>
          </cell>
          <cell r="B80" t="str">
            <v>BUDGET</v>
          </cell>
          <cell r="C80" t="str">
            <v>Budget - Wärme</v>
          </cell>
          <cell r="E80" t="str">
            <v>Budget - heating</v>
          </cell>
        </row>
        <row r="81">
          <cell r="A81" t="str">
            <v>BWS</v>
          </cell>
          <cell r="C81" t="str">
            <v>Bruttowertschöpfung (BWS)</v>
          </cell>
          <cell r="E81" t="str">
            <v>Gross value added (GVA)</v>
          </cell>
        </row>
        <row r="82">
          <cell r="A82" t="str">
            <v>CO2_KOSTEN</v>
          </cell>
          <cell r="C82" t="str">
            <v>CO2-Kosten</v>
          </cell>
          <cell r="E82" t="str">
            <v>CO2 costs</v>
          </cell>
        </row>
        <row r="83">
          <cell r="A83" t="str">
            <v>CO2_KOSTEN_BIO_BINNENSCHIFF</v>
          </cell>
          <cell r="B83" t="str">
            <v>CO2_KOSTEN</v>
          </cell>
          <cell r="C83" t="str">
            <v>CO2-Kosten - Binnenschifffahrt (Biokraftstoff)</v>
          </cell>
          <cell r="E83" t="str">
            <v>CO2 costs - inland waterway transport (biofuel)</v>
          </cell>
        </row>
        <row r="84">
          <cell r="A84" t="str">
            <v>CO2_KOSTEN_BIO_LUFTVERKEHR</v>
          </cell>
          <cell r="B84" t="str">
            <v>CO2_KOSTEN</v>
          </cell>
          <cell r="C84" t="str">
            <v>CO2-Kosten - Luftverkehr (Biokraftstoff)</v>
          </cell>
          <cell r="E84" t="str">
            <v>CO2 costs - Air transport (biofuel)</v>
          </cell>
        </row>
        <row r="85">
          <cell r="A85" t="str">
            <v>CO2_KOSTEN_BIO_MIV_GEWERBLICH</v>
          </cell>
          <cell r="B85" t="str">
            <v>CO2_KOSTEN</v>
          </cell>
          <cell r="C85" t="str">
            <v>CO2-Kosten - Gewerblicher motorisierter Individualverkehr (Biokraftstoff)</v>
          </cell>
          <cell r="E85" t="str">
            <v>CO2 costs - Commercial motorised private transport (biofuel)</v>
          </cell>
        </row>
        <row r="86">
          <cell r="A86" t="str">
            <v>CO2_KOSTEN_BIO_OEV</v>
          </cell>
          <cell r="B86" t="str">
            <v>CO2_KOSTEN</v>
          </cell>
          <cell r="C86" t="str">
            <v>CO2-Kosten - Öffentliche Energieversorgung (Biokraftstoff)</v>
          </cell>
          <cell r="E86" t="str">
            <v>CO2 costs - public energy supply (biofuel)</v>
          </cell>
        </row>
        <row r="87">
          <cell r="A87" t="str">
            <v>CO2_KOSTEN_BIO_SCHIENENGUETERVERKEHR</v>
          </cell>
          <cell r="B87" t="str">
            <v>CO2_KOSTEN</v>
          </cell>
          <cell r="C87" t="str">
            <v>CO2-Kosten - Schienengüterverkehr (Biokraftstoff)</v>
          </cell>
          <cell r="E87" t="str">
            <v>CO2 costs - Rail freight transport (biofuel)</v>
          </cell>
        </row>
        <row r="88">
          <cell r="A88" t="str">
            <v>CO2_KOSTEN_BIO_STRASSENGUETERVERKEHR</v>
          </cell>
          <cell r="B88" t="str">
            <v>CO2_KOSTEN</v>
          </cell>
          <cell r="C88" t="str">
            <v>CO2-Kosten - Straßengüterverkehr (Biokraftstoff)</v>
          </cell>
          <cell r="E88" t="str">
            <v>CO2 costs - Road freight transport (biofuel)</v>
          </cell>
        </row>
        <row r="89">
          <cell r="A89" t="str">
            <v>CO2_KOSTEN_BIOGAS</v>
          </cell>
          <cell r="B89" t="str">
            <v>CO2_KOSTEN</v>
          </cell>
          <cell r="C89" t="str">
            <v>CO2-Kosten - Biogas</v>
          </cell>
          <cell r="E89" t="str">
            <v>CO2 costs - biogas</v>
          </cell>
        </row>
        <row r="90">
          <cell r="A90" t="str">
            <v>CO2_KOSTEN_BRAUNKOHLE</v>
          </cell>
          <cell r="B90" t="str">
            <v>CO2_KOSTEN</v>
          </cell>
          <cell r="C90" t="str">
            <v>CO2-Kosten - Braunkohle</v>
          </cell>
          <cell r="E90" t="str">
            <v>CO2 costs - lignite</v>
          </cell>
        </row>
        <row r="91">
          <cell r="A91" t="str">
            <v>CO2_KOSTEN_ERDGAS</v>
          </cell>
          <cell r="B91" t="str">
            <v>CO2_KOSTEN</v>
          </cell>
          <cell r="C91" t="str">
            <v>CO2-Kosten - Erdgas</v>
          </cell>
          <cell r="E91" t="str">
            <v>CO2 costs - natural gas</v>
          </cell>
        </row>
        <row r="92">
          <cell r="A92" t="str">
            <v>CO2_KOSTEN_ERNAEHRUNG_UND_TABAK</v>
          </cell>
          <cell r="B92" t="str">
            <v>CO2_KOSTEN</v>
          </cell>
          <cell r="C92" t="str">
            <v>CO2-Kosten - Ernaehrung und Tabak</v>
          </cell>
          <cell r="E92" t="str">
            <v>CO2 costs - food and tobacco</v>
          </cell>
        </row>
        <row r="93">
          <cell r="A93" t="str">
            <v>CO2_KOSTEN_FAHRZEUGBAU</v>
          </cell>
          <cell r="B93" t="str">
            <v>CO2_KOSTEN</v>
          </cell>
          <cell r="C93" t="str">
            <v>CO2-Kosten - Fahrzeugbau</v>
          </cell>
          <cell r="E93" t="str">
            <v>CO2 costs - vehicle construction</v>
          </cell>
        </row>
        <row r="94">
          <cell r="A94" t="str">
            <v>CO2_KOSTEN_FERNWAERME</v>
          </cell>
          <cell r="B94" t="str">
            <v>CO2_KOSTEN</v>
          </cell>
          <cell r="C94" t="str">
            <v>CO2-Kosten - Fernwärme</v>
          </cell>
          <cell r="E94" t="str">
            <v>CO2 costs - district heating</v>
          </cell>
        </row>
        <row r="95">
          <cell r="A95" t="str">
            <v>CO2_KOSTEN_FOSSIL_BINNENSCHIFF</v>
          </cell>
          <cell r="B95" t="str">
            <v>CO2_KOSTEN</v>
          </cell>
          <cell r="C95" t="str">
            <v>CO2-Kosten - Binnenschifffahrt (Fossiler Kraftstoff)</v>
          </cell>
          <cell r="E95" t="str">
            <v>CO2 costs - inland waterway transport (fossil fuel)</v>
          </cell>
        </row>
        <row r="96">
          <cell r="A96" t="str">
            <v>CO2_KOSTEN_FOSSIL_LUFTVERKEHR</v>
          </cell>
          <cell r="B96" t="str">
            <v>CO2_KOSTEN</v>
          </cell>
          <cell r="C96" t="str">
            <v>CO2-Kosten - Luftverkehr (Fossiler Kraftstoff)</v>
          </cell>
          <cell r="E96" t="str">
            <v>CO2 costs - Air transport (fossil fuel)</v>
          </cell>
        </row>
        <row r="97">
          <cell r="A97" t="str">
            <v>CO2_KOSTEN_FOSSIL_MIV_GEWERBLICH</v>
          </cell>
          <cell r="B97" t="str">
            <v>CO2_KOSTEN</v>
          </cell>
          <cell r="C97" t="str">
            <v>CO2-Kosten - Gewerblicher motorisierter Individualverkehr (Fossiler Kraftstoff)</v>
          </cell>
          <cell r="E97" t="str">
            <v>CO2 costs - Commercial motorised private transport (fossil fuel)</v>
          </cell>
        </row>
        <row r="98">
          <cell r="A98" t="str">
            <v>CO2_KOSTEN_FOSSIL_OEV</v>
          </cell>
          <cell r="B98" t="str">
            <v>CO2_KOSTEN</v>
          </cell>
          <cell r="C98" t="str">
            <v>CO2-Kosten - Öffentliche Energieversorgung (Fossiler Kraftstoff)</v>
          </cell>
          <cell r="E98" t="str">
            <v>CO2 costs - Public energy supply (fossil fuel)</v>
          </cell>
        </row>
        <row r="99">
          <cell r="A99" t="str">
            <v>CO2_KOSTEN_FOSSIL_SCHIENENGUETERVERKEHR</v>
          </cell>
          <cell r="B99" t="str">
            <v>CO2_KOSTEN</v>
          </cell>
          <cell r="C99" t="str">
            <v>CO2-Kosten - Schienengüterverkehr (Fossiler Kraftstoff)</v>
          </cell>
          <cell r="E99" t="str">
            <v>CO2 costs - Rail freight transport (fossil fuel)</v>
          </cell>
        </row>
        <row r="100">
          <cell r="A100" t="str">
            <v>CO2_KOSTEN_FOSSIL_STRASSENGUETERVERKEHR</v>
          </cell>
          <cell r="B100" t="str">
            <v>CO2_KOSTEN</v>
          </cell>
          <cell r="C100" t="str">
            <v>CO2-Kosten - Straßengüterverkehr (Fossiler Kraftstoff)</v>
          </cell>
          <cell r="E100" t="str">
            <v>CO2 costs - Road freight transport (fossil fuel)</v>
          </cell>
        </row>
        <row r="101">
          <cell r="A101" t="str">
            <v>CO2_KOSTEN_GEWINNUNG_VON_STEINEN_UND_ERDEN_SONST_BERGBAU</v>
          </cell>
          <cell r="B101" t="str">
            <v>CO2_KOSTEN</v>
          </cell>
          <cell r="C101" t="str">
            <v>CO2-Kosten - Gewinnung von Steinen und Erden sonst. Bergbau</v>
          </cell>
          <cell r="E101" t="str">
            <v>CO2 costs - Mining and quarrying, other Mining</v>
          </cell>
        </row>
        <row r="102">
          <cell r="A102" t="str">
            <v>CO2_KOSTEN_GLAS_U_KERAMIK</v>
          </cell>
          <cell r="B102" t="str">
            <v>CO2_KOSTEN</v>
          </cell>
          <cell r="C102" t="str">
            <v>CO2-Kosten - Glas und Keramik</v>
          </cell>
          <cell r="E102" t="str">
            <v>CO2 costs - glass and ceramics</v>
          </cell>
        </row>
        <row r="103">
          <cell r="A103" t="str">
            <v>CO2_KOSTEN_GRUNDSTOFFCHEMIE</v>
          </cell>
          <cell r="B103" t="str">
            <v>CO2_KOSTEN</v>
          </cell>
          <cell r="C103" t="str">
            <v>CO2-Kosten - Grundstoffchemie</v>
          </cell>
          <cell r="E103" t="str">
            <v>CO2 costs - basic chemicals</v>
          </cell>
        </row>
        <row r="104">
          <cell r="A104" t="str">
            <v>CO2_KOSTEN_GUMMI_U_KUNSTSTOFFWAREN</v>
          </cell>
          <cell r="B104" t="str">
            <v>CO2_KOSTEN</v>
          </cell>
          <cell r="C104" t="str">
            <v>CO2-Kosten - Gummi- und Kunststoffwaren</v>
          </cell>
          <cell r="E104" t="str">
            <v>CO2 costs - Rubber and plastic products</v>
          </cell>
        </row>
        <row r="105">
          <cell r="A105" t="str">
            <v>CO2_KOSTEN_HACKSCHNITZEL</v>
          </cell>
          <cell r="B105" t="str">
            <v>CO2_KOSTEN</v>
          </cell>
          <cell r="C105" t="str">
            <v>CO2-Kosten - Hackschnitzel</v>
          </cell>
          <cell r="E105" t="str">
            <v>CO2 costs - Wood chips</v>
          </cell>
        </row>
        <row r="106">
          <cell r="A106" t="str">
            <v>CO2_KOSTEN_HAUSHALTE</v>
          </cell>
          <cell r="B106" t="str">
            <v>CO2_KOSTEN</v>
          </cell>
          <cell r="C106" t="str">
            <v>CO2-Kosten - Haushalte</v>
          </cell>
          <cell r="E106" t="str">
            <v>CO2 costs - Households</v>
          </cell>
        </row>
        <row r="107">
          <cell r="A107" t="str">
            <v>CO2_KOSTEN_HAUSHALTE_BIO_VERKEHR</v>
          </cell>
          <cell r="B107" t="str">
            <v>CO2_KOSTEN_HAUSHALTE</v>
          </cell>
          <cell r="C107" t="str">
            <v>CO2-Kosten - Verkehr Haushalte (Biokraftstoff)</v>
          </cell>
          <cell r="E107" t="str">
            <v>CO2 costs - transport households (biofuel)</v>
          </cell>
        </row>
        <row r="108">
          <cell r="A108" t="str">
            <v>CO2_KOSTEN_HAUSHALTE_BIOGAS</v>
          </cell>
          <cell r="B108" t="str">
            <v>CO2_KOSTEN_HAUSHALTE</v>
          </cell>
          <cell r="C108" t="str">
            <v xml:space="preserve">CO2-Kosten - Biogas Haushalte </v>
          </cell>
          <cell r="E108" t="str">
            <v xml:space="preserve">CO2 costs - biogas households </v>
          </cell>
        </row>
        <row r="109">
          <cell r="A109" t="str">
            <v>CO2_KOSTEN_HAUSHALTE_ERDGAS</v>
          </cell>
          <cell r="B109" t="str">
            <v>CO2_KOSTEN_HAUSHALTE</v>
          </cell>
          <cell r="C109" t="str">
            <v xml:space="preserve">CO2-Kosten - Erdgas Haushalte </v>
          </cell>
          <cell r="E109" t="str">
            <v xml:space="preserve">CO2 costs - natural gas Households </v>
          </cell>
        </row>
        <row r="110">
          <cell r="A110" t="str">
            <v>CO2_KOSTEN_HAUSHALTE_FERNWAERME</v>
          </cell>
          <cell r="B110" t="str">
            <v>CO2_KOSTEN_HAUSHALTE</v>
          </cell>
          <cell r="C110" t="str">
            <v xml:space="preserve">CO2-Kosten - Fernwärme Haushalte </v>
          </cell>
          <cell r="E110" t="str">
            <v xml:space="preserve">CO2 costs - district heating households </v>
          </cell>
        </row>
        <row r="111">
          <cell r="A111" t="str">
            <v>CO2_KOSTEN_HAUSHALTE_FOSSIL_VERKEHR</v>
          </cell>
          <cell r="B111" t="str">
            <v>CO2_KOSTEN_HAUSHALTE</v>
          </cell>
          <cell r="C111" t="str">
            <v>CO2-Kosten - Verkehr Haushalte (Fossiler Kraftstoff)</v>
          </cell>
          <cell r="E111" t="str">
            <v>CO2 costs - transport households (fossil fuel)</v>
          </cell>
        </row>
        <row r="112">
          <cell r="A112" t="str">
            <v>CO2_KOSTEN_HAUSHALTE_HACKSCHNITZEL</v>
          </cell>
          <cell r="B112" t="str">
            <v>CO2_KOSTEN_HAUSHALTE</v>
          </cell>
          <cell r="C112" t="str">
            <v xml:space="preserve">CO2-Kosten - Hackschnitzel Haushalte </v>
          </cell>
          <cell r="E112" t="str">
            <v xml:space="preserve">CO2 costs - wood chips Households </v>
          </cell>
        </row>
        <row r="113">
          <cell r="A113" t="str">
            <v>CO2_KOSTEN_HAUSHALTE_HEIZOEL_EL</v>
          </cell>
          <cell r="B113" t="str">
            <v>CO2_KOSTEN_HAUSHALTE</v>
          </cell>
          <cell r="C113" t="str">
            <v xml:space="preserve">CO2-Kosten - Heizöl extra leicht Haushalte </v>
          </cell>
          <cell r="E113" t="str">
            <v xml:space="preserve">CO2 costs - extra light heating oil Households </v>
          </cell>
        </row>
        <row r="114">
          <cell r="A114" t="str">
            <v>CO2_KOSTEN_HAUSHALTE_HOLZPELLETS</v>
          </cell>
          <cell r="B114" t="str">
            <v>CO2_KOSTEN_HAUSHALTE</v>
          </cell>
          <cell r="C114" t="str">
            <v xml:space="preserve">CO2-Kosten - Holzpellets Haushalte </v>
          </cell>
          <cell r="E114" t="str">
            <v xml:space="preserve">CO2 costs - wood pellets Households </v>
          </cell>
        </row>
        <row r="115">
          <cell r="A115" t="str">
            <v>CO2_KOSTEN_HAUSHALTE_KOHLE</v>
          </cell>
          <cell r="B115" t="str">
            <v>CO2_KOSTEN_HAUSHALTE</v>
          </cell>
          <cell r="C115" t="str">
            <v xml:space="preserve">CO2-Kosten - Kohle Haushalte </v>
          </cell>
          <cell r="E115" t="str">
            <v xml:space="preserve">CO2 costs - coal Households </v>
          </cell>
        </row>
        <row r="116">
          <cell r="A116" t="str">
            <v>CO2_KOSTEN_HAUSHALTE_PTX_VERKEHR</v>
          </cell>
          <cell r="B116" t="str">
            <v>CO2_KOSTEN_HAUSHALTE</v>
          </cell>
          <cell r="C116" t="str">
            <v>CO2-Kosten - Verkehr Haushalte (PTX)</v>
          </cell>
          <cell r="E116" t="str">
            <v>CO2 costs - transport households (PTX)</v>
          </cell>
        </row>
        <row r="117">
          <cell r="A117" t="str">
            <v>CO2_KOSTEN_HAUSHALTE_SCHEITHOLZ</v>
          </cell>
          <cell r="B117" t="str">
            <v>CO2_KOSTEN_HAUSHALTE</v>
          </cell>
          <cell r="C117" t="str">
            <v xml:space="preserve">CO2-Kosten - Scheitholz Haushalte </v>
          </cell>
          <cell r="E117" t="str">
            <v xml:space="preserve">CO2 costs - logs Households </v>
          </cell>
        </row>
        <row r="118">
          <cell r="A118" t="str">
            <v>CO2_KOSTEN_HAUSHALTE_STROM</v>
          </cell>
          <cell r="B118" t="str">
            <v>CO2_KOSTEN_HAUSHALTE</v>
          </cell>
          <cell r="C118" t="str">
            <v xml:space="preserve">CO2-Kosten - Strom Haushalte </v>
          </cell>
          <cell r="E118" t="str">
            <v xml:space="preserve">CO2 costs - electricity households </v>
          </cell>
        </row>
        <row r="119">
          <cell r="A119" t="str">
            <v>CO2_KOSTEN_HAUSHALTE_STROM_VERKEHR</v>
          </cell>
          <cell r="B119" t="str">
            <v>CO2_KOSTEN_HAUSHALTE</v>
          </cell>
          <cell r="C119" t="str">
            <v xml:space="preserve">CO2-Kosten - Strom Verkehr Haushalte </v>
          </cell>
          <cell r="E119" t="str">
            <v>CO2 costs - electricity households</v>
          </cell>
        </row>
        <row r="120">
          <cell r="A120" t="str">
            <v>CO2_KOSTEN_HAUSHALTE_STROM_WP</v>
          </cell>
          <cell r="B120" t="str">
            <v>CO2_KOSTEN_HAUSHALTE</v>
          </cell>
          <cell r="C120" t="str">
            <v xml:space="preserve">CO2-Kosten - Strom für Wärmepumpe Haushalte </v>
          </cell>
          <cell r="E120" t="str">
            <v xml:space="preserve">CO2 costs - electricity for heat pump households </v>
          </cell>
        </row>
        <row r="121">
          <cell r="A121" t="str">
            <v>CO2_KOSTEN_HEIZOEL_EL</v>
          </cell>
          <cell r="B121" t="str">
            <v>CO2_KOSTEN</v>
          </cell>
          <cell r="C121" t="str">
            <v>CO2-Kosten - Heizöl extra leicht</v>
          </cell>
          <cell r="E121" t="str">
            <v>CO2 costs - Heating oil extra light</v>
          </cell>
        </row>
        <row r="122">
          <cell r="A122" t="str">
            <v>CO2_KOSTEN_HEIZOEL_LEICHT_DAVON</v>
          </cell>
          <cell r="B122" t="str">
            <v>CO2_KOSTEN</v>
          </cell>
          <cell r="C122" t="str">
            <v>CO2-Kosten - Heizöl leicht</v>
          </cell>
          <cell r="E122" t="str">
            <v>CO2 costs - light heating oil</v>
          </cell>
        </row>
        <row r="123">
          <cell r="A123" t="str">
            <v>CO2_KOSTEN_HEIZOEL_SCHWER_DAVON</v>
          </cell>
          <cell r="B123" t="str">
            <v>CO2_KOSTEN</v>
          </cell>
          <cell r="C123" t="str">
            <v>CO2-Kosten - Heizöl schwer</v>
          </cell>
          <cell r="E123" t="str">
            <v>CO2 costs - heavy heating oil</v>
          </cell>
        </row>
        <row r="124">
          <cell r="A124" t="str">
            <v>CO2_KOSTEN_HOLZPELLETS</v>
          </cell>
          <cell r="B124" t="str">
            <v>CO2_KOSTEN</v>
          </cell>
          <cell r="C124" t="str">
            <v>CO2-Kosten - Holzpellets</v>
          </cell>
          <cell r="E124" t="str">
            <v>CO2 costs - wood pellets</v>
          </cell>
        </row>
        <row r="125">
          <cell r="A125" t="str">
            <v>CO2_KOSTEN_KOHLE</v>
          </cell>
          <cell r="B125" t="str">
            <v>CO2_KOSTEN</v>
          </cell>
          <cell r="C125" t="str">
            <v>CO2-Kosten - Kohle</v>
          </cell>
          <cell r="E125" t="str">
            <v>CO2 costs - coal</v>
          </cell>
        </row>
        <row r="126">
          <cell r="A126" t="str">
            <v>CO2_KOSTEN_MASCHINENBAU</v>
          </cell>
          <cell r="B126" t="str">
            <v>CO2_KOSTEN</v>
          </cell>
          <cell r="C126" t="str">
            <v>CO2-Kosten - Maschinenbau</v>
          </cell>
          <cell r="E126" t="str">
            <v>CO2 costs - mechanical engineering</v>
          </cell>
        </row>
        <row r="127">
          <cell r="A127" t="str">
            <v>CO2_KOSTEN_METALLBEARBEITUNG</v>
          </cell>
          <cell r="B127" t="str">
            <v>CO2_KOSTEN</v>
          </cell>
          <cell r="C127" t="str">
            <v>CO2-Kosten - Metallbearbeitung</v>
          </cell>
          <cell r="E127" t="str">
            <v>CO2 costs - metalworking</v>
          </cell>
        </row>
        <row r="128">
          <cell r="A128" t="str">
            <v>CO2_KOSTEN_METALLERZEUGUNG</v>
          </cell>
          <cell r="B128" t="str">
            <v>CO2_KOSTEN</v>
          </cell>
          <cell r="C128" t="str">
            <v>CO2-Kosten - Metallerzeugung</v>
          </cell>
          <cell r="E128" t="str">
            <v>CO2 costs - Metal production</v>
          </cell>
        </row>
        <row r="129">
          <cell r="A129" t="str">
            <v>CO2_KOSTEN_NE_METALLE_GIESEREIEN</v>
          </cell>
          <cell r="B129" t="str">
            <v>CO2_KOSTEN</v>
          </cell>
          <cell r="C129" t="str">
            <v>CO2-Kosten - Giessereien von Nichteisen-Metallen</v>
          </cell>
          <cell r="E129" t="str">
            <v>CO2 costs - Non-ferrous metal foundries</v>
          </cell>
        </row>
        <row r="130">
          <cell r="A130" t="str">
            <v>CO2_KOSTEN_PAPIERGEWERBE</v>
          </cell>
          <cell r="B130" t="str">
            <v>CO2_KOSTEN</v>
          </cell>
          <cell r="C130" t="str">
            <v>CO2-Kosten - Papiergewerbe</v>
          </cell>
          <cell r="E130" t="str">
            <v>CO2 costs - paper industry</v>
          </cell>
        </row>
        <row r="131">
          <cell r="A131" t="str">
            <v>CO2_KOSTEN_PTX_BINNENSCHIFF</v>
          </cell>
          <cell r="B131" t="str">
            <v>CO2_KOSTEN</v>
          </cell>
          <cell r="C131" t="str">
            <v>CO2-Kosten - PTX Binnenschifffahrt</v>
          </cell>
          <cell r="E131" t="str">
            <v>CO2 costs - PTX Inland navigation</v>
          </cell>
        </row>
        <row r="132">
          <cell r="A132" t="str">
            <v>CO2_KOSTEN_PTX_LUFTVERKEHR</v>
          </cell>
          <cell r="B132" t="str">
            <v>CO2_KOSTEN</v>
          </cell>
          <cell r="C132" t="str">
            <v>CO2-Kosten - PTX Luftverkehr</v>
          </cell>
          <cell r="E132" t="str">
            <v>CO2 costs - PTX Air transport</v>
          </cell>
        </row>
        <row r="133">
          <cell r="A133" t="str">
            <v>CO2_KOSTEN_PTX_MIV_GEWERBLICH</v>
          </cell>
          <cell r="B133" t="str">
            <v>CO2_KOSTEN</v>
          </cell>
          <cell r="C133" t="str">
            <v>CO2-Kosten - PTX Gewerblicher motorisierter Individualverkehr</v>
          </cell>
          <cell r="E133" t="str">
            <v>CO2 costs - PTX Commercial motorised private transport</v>
          </cell>
        </row>
        <row r="134">
          <cell r="A134" t="str">
            <v>CO2_KOSTEN_PTX_OEV</v>
          </cell>
          <cell r="B134" t="str">
            <v>CO2_KOSTEN</v>
          </cell>
          <cell r="C134" t="str">
            <v>CO2-Kosten - PTX öffentliche Energieversorgung</v>
          </cell>
          <cell r="E134" t="str">
            <v>CO2 costs - PTX Public energy supply</v>
          </cell>
        </row>
        <row r="135">
          <cell r="A135" t="str">
            <v>CO2_KOSTEN_PTX_SCHIENENGUETERVERKEHR</v>
          </cell>
          <cell r="B135" t="str">
            <v>CO2_KOSTEN</v>
          </cell>
          <cell r="C135" t="str">
            <v>CO2-Kosten - PTX Schienengüterverkehr</v>
          </cell>
          <cell r="E135" t="str">
            <v>CO2 costs - PTX Rail freight transport</v>
          </cell>
        </row>
        <row r="136">
          <cell r="A136" t="str">
            <v>CO2_KOSTEN_PTX_STRASSENGUETERVERKEHR</v>
          </cell>
          <cell r="B136" t="str">
            <v>CO2_KOSTEN</v>
          </cell>
          <cell r="C136" t="str">
            <v>CO2-Kosten - PTX Straßengüterverkehr</v>
          </cell>
          <cell r="E136" t="str">
            <v>CO2 costs - PTX Road freight transport</v>
          </cell>
        </row>
        <row r="137">
          <cell r="A137" t="str">
            <v>CO2_KOSTEN_RAFFINERIEN</v>
          </cell>
          <cell r="B137" t="str">
            <v>CO2_KOSTEN</v>
          </cell>
          <cell r="C137" t="str">
            <v>CO2-Kosten - Raffinerien</v>
          </cell>
          <cell r="E137" t="str">
            <v>CO2 costs - Refineries</v>
          </cell>
        </row>
        <row r="138">
          <cell r="A138" t="str">
            <v>CO2_KOSTEN_SCHEITHOLZ</v>
          </cell>
          <cell r="B138" t="str">
            <v>CO2_KOSTEN</v>
          </cell>
          <cell r="C138" t="str">
            <v>CO2-Kosten - Scheitholz</v>
          </cell>
          <cell r="E138" t="str">
            <v>CO2 costs - firewood</v>
          </cell>
        </row>
        <row r="139">
          <cell r="A139" t="str">
            <v>CO2_KOSTEN_SONSTIGE_CHEMISCHE_INDUSTRIE</v>
          </cell>
          <cell r="B139" t="str">
            <v>CO2_KOSTEN</v>
          </cell>
          <cell r="C139" t="str">
            <v>CO2-Kosten - Sonstige chemische Industrie</v>
          </cell>
          <cell r="E139" t="str">
            <v>CO2 costs - Other chemical industry</v>
          </cell>
        </row>
        <row r="140">
          <cell r="A140" t="str">
            <v>CO2_KOSTEN_SONSTIGE_WIRTSCHAFTSZWEIGE</v>
          </cell>
          <cell r="B140" t="str">
            <v>CO2_KOSTEN</v>
          </cell>
          <cell r="C140" t="str">
            <v>CO2-Kosten - Sonstige Wirtschaftszweige</v>
          </cell>
          <cell r="E140" t="str">
            <v>CO2 costs - Other industries</v>
          </cell>
        </row>
        <row r="141">
          <cell r="A141" t="str">
            <v>CO2_KOSTEN_STEINKOHLE</v>
          </cell>
          <cell r="B141" t="str">
            <v>CO2_KOSTEN</v>
          </cell>
          <cell r="C141" t="str">
            <v>CO2-Kosten - Steinkohle</v>
          </cell>
          <cell r="E141" t="str">
            <v>CO2 costs - hard coal</v>
          </cell>
        </row>
        <row r="142">
          <cell r="A142" t="str">
            <v>CO2_KOSTEN_STROM</v>
          </cell>
          <cell r="B142" t="str">
            <v>CO2_KOSTEN</v>
          </cell>
          <cell r="C142" t="str">
            <v>CO2-Kosten - Strom</v>
          </cell>
          <cell r="E142" t="str">
            <v>CO2 costs - electricity</v>
          </cell>
        </row>
        <row r="143">
          <cell r="A143" t="str">
            <v>CO2_KOSTEN_STROM_BINNENSCHIFF</v>
          </cell>
          <cell r="B143" t="str">
            <v>CO2_KOSTEN_STROM</v>
          </cell>
          <cell r="C143" t="str">
            <v>CO2-Kosten - Strom Binnenschifffahrt</v>
          </cell>
          <cell r="E143" t="str">
            <v>CO2 costs - electricity Inland shipping</v>
          </cell>
        </row>
        <row r="144">
          <cell r="A144" t="str">
            <v>CO2_KOSTEN_STROM_LUFTVERKEHR</v>
          </cell>
          <cell r="B144" t="str">
            <v>CO2_KOSTEN_STROM</v>
          </cell>
          <cell r="C144" t="str">
            <v>CO2-Kosten - Strom Luftverkehr</v>
          </cell>
          <cell r="E144" t="str">
            <v>CO2 costs - electricity Air transport</v>
          </cell>
        </row>
        <row r="145">
          <cell r="A145" t="str">
            <v>CO2_KOSTEN_STROM_MIV_GEWERBLICH</v>
          </cell>
          <cell r="B145" t="str">
            <v>CO2_KOSTEN_STROM</v>
          </cell>
          <cell r="C145" t="str">
            <v>CO2-Kosten - Strom Gewerblicher motorisierter Individualverkehr</v>
          </cell>
          <cell r="E145" t="str">
            <v>CO2 costs - electricity Commercial motorised private transport</v>
          </cell>
        </row>
        <row r="146">
          <cell r="A146" t="str">
            <v>CO2_KOSTEN_STROM_OEV</v>
          </cell>
          <cell r="B146" t="str">
            <v>CO2_KOSTEN_STROM</v>
          </cell>
          <cell r="C146" t="str">
            <v>CO2-Kosten - Strom Oeffentlicher Verkehr</v>
          </cell>
          <cell r="E146" t="str">
            <v>CO2 costs - electricity Public transport</v>
          </cell>
        </row>
        <row r="147">
          <cell r="A147" t="str">
            <v>CO2_KOSTEN_STROM_SCHIENENGUETERVERKEHR</v>
          </cell>
          <cell r="B147" t="str">
            <v>CO2_KOSTEN_STROM</v>
          </cell>
          <cell r="C147" t="str">
            <v>CO2-Kosten - Strom Schienengüterverkehr</v>
          </cell>
          <cell r="E147" t="str">
            <v>CO2 costs - electricity Rail freight transport</v>
          </cell>
        </row>
        <row r="148">
          <cell r="A148" t="str">
            <v>CO2_KOSTEN_STROM_STRASSENGUETERVERKEHR</v>
          </cell>
          <cell r="B148" t="str">
            <v>CO2_KOSTEN_STROM</v>
          </cell>
          <cell r="C148" t="str">
            <v>CO2-Kosten - Strom Straßengüterverkehr</v>
          </cell>
          <cell r="E148" t="str">
            <v>CO2 costs - electricity Road freight transport</v>
          </cell>
        </row>
        <row r="149">
          <cell r="A149" t="str">
            <v>CO2_KOSTEN_STROM_WP</v>
          </cell>
          <cell r="B149" t="str">
            <v>CO2_KOSTEN_STROM</v>
          </cell>
          <cell r="C149" t="str">
            <v>CO2-Kosten - Strom Wärmepumpen</v>
          </cell>
          <cell r="E149" t="str">
            <v>CO2 costs - electricity heat pumps</v>
          </cell>
        </row>
        <row r="150">
          <cell r="A150" t="str">
            <v>CO2_KOSTEN_VERARBEITUNG_STEINE_ERDEN</v>
          </cell>
          <cell r="B150" t="str">
            <v>CO2_KOSTEN</v>
          </cell>
          <cell r="C150" t="str">
            <v>CO2-Kosten - Verarbeitung von Steinen und Erden</v>
          </cell>
          <cell r="E150" t="str">
            <v>CO2 costs - processing of stone and earth</v>
          </cell>
        </row>
        <row r="151">
          <cell r="A151" t="str">
            <v>CO2_ZERTIFIKATSPREIS</v>
          </cell>
          <cell r="C151" t="str">
            <v>CO2-Zertifikatspreis</v>
          </cell>
          <cell r="E151" t="str">
            <v>CO2 certificate price</v>
          </cell>
        </row>
        <row r="152">
          <cell r="A152" t="str">
            <v>COAL_PRICE</v>
          </cell>
          <cell r="C152" t="str">
            <v>Energiepreis Steinkohle</v>
          </cell>
          <cell r="E152" t="str">
            <v>Energy price hard coal</v>
          </cell>
        </row>
        <row r="153">
          <cell r="A153" t="str">
            <v>DIFFERENZKOSTEN_CO2_ARMER_PRODUKTIONSVERFAHREN_GLASSCHMELZE_VOLLELEKTRISCH_ZU_ERDGAS_CO2_PREIS_BEREITS_INBEGRIFFEN</v>
          </cell>
          <cell r="C153" t="str">
            <v>Differenzkosten CO2-armer Produktionsverfahren - (Glasschmelze vollelektrisch zu Erdgas)</v>
          </cell>
          <cell r="D153" t="str">
            <v xml:space="preserve"> CO2-Preis bereits inbegriffen</v>
          </cell>
          <cell r="E153" t="str">
            <v>Differential costs of low-CO2 production processes - (all-electric glass melting to natural gas)</v>
          </cell>
        </row>
        <row r="154">
          <cell r="A154" t="str">
            <v>DIFFERENZKOSTEN_CO2_ARMER_PRODUKTIONSVERFAHREN_H2_DRI_ZU_BF_BOF_CO2_PREIS_BEREITS_INBEGRIFFEN</v>
          </cell>
          <cell r="C154" t="str">
            <v>Differenzkosten CO2-armer Produktionsverfahren - (H2-DRI zu BF/BOF)</v>
          </cell>
          <cell r="D154" t="str">
            <v xml:space="preserve"> CO2-Preis bereits inbegriffen</v>
          </cell>
          <cell r="E154" t="str">
            <v>Differential costs of low CO2 production processes - (H2-DRI to BF/BOF)</v>
          </cell>
        </row>
        <row r="155">
          <cell r="A155" t="str">
            <v>EEV_RAUMWAERME_PRO_QM_WOHNFLAECHE_WITTERUNGSBEREINIGT</v>
          </cell>
          <cell r="C155" t="str">
            <v>EEV Raumwärme pro qm Wohnfläche (witterungsbereinigt)</v>
          </cell>
          <cell r="E155" t="str">
            <v>EEV space heating per square meter of living space (weather-adjusted)</v>
          </cell>
        </row>
        <row r="156">
          <cell r="A156" t="str">
            <v>EEV_WARMWASSER_PRO_QM_WOHNFLAECHE_WITTERUNGSBEREINIGT</v>
          </cell>
          <cell r="C156" t="str">
            <v>EEV Warmwasser pro qm Wohnfläche (witterungsbereinigt)</v>
          </cell>
          <cell r="E156" t="str">
            <v>EEV hot water per square meter of living space (weather-adjusted)</v>
          </cell>
        </row>
        <row r="157">
          <cell r="A157" t="str">
            <v>EFFIZIENZ</v>
          </cell>
          <cell r="C157" t="str">
            <v>Effizienz</v>
          </cell>
          <cell r="E157" t="str">
            <v>Efficiency</v>
          </cell>
        </row>
        <row r="158">
          <cell r="A158" t="str">
            <v>EFFORT_SHARING_REGULATION</v>
          </cell>
          <cell r="C158" t="str">
            <v>Aufwandverteilungsregelung</v>
          </cell>
          <cell r="E158" t="str">
            <v>Effort sharing regulation</v>
          </cell>
        </row>
        <row r="159">
          <cell r="A159" t="str">
            <v>EFFORT_SHARING_REGULATION_SONSTIGE_AKTIVITAETSRATE</v>
          </cell>
          <cell r="B159" t="str">
            <v>EFFORT_SHARING_REGULATION</v>
          </cell>
          <cell r="C159" t="str">
            <v>Aufwandverteilungsregelung - Sonstige Aktivitätsrate</v>
          </cell>
          <cell r="E159" t="str">
            <v>Effort sharing regulation - Other activity rate</v>
          </cell>
        </row>
        <row r="160">
          <cell r="A160" t="str">
            <v>EFFORT_SHARING_REGULATION_SONSTIGE_EMISSION</v>
          </cell>
          <cell r="B160" t="str">
            <v>EFFORT_SHARING_REGULATION</v>
          </cell>
          <cell r="C160" t="str">
            <v>Aufwandverteilungsregelung - Sonstige Emission</v>
          </cell>
          <cell r="E160" t="str">
            <v>Effort sharing regulation - Other emission</v>
          </cell>
        </row>
        <row r="161">
          <cell r="A161" t="str">
            <v>ELEKTRIFIZIERUNGSGRAD_ANTEIL_STROM_AN_ENDENERGIEBEDARF</v>
          </cell>
          <cell r="C161" t="str">
            <v>Elektrifizierungsgrad (Anteil Strom an Endenergiebedarf)</v>
          </cell>
          <cell r="E161" t="str">
            <v>Electrification rate (share of electricity in final energy demand)</v>
          </cell>
        </row>
        <row r="162">
          <cell r="A162" t="str">
            <v>ELEKTRISCHE_LEISTUNG_ELEKTROLYSEURE_WASSERSTOFF_UND_PTL</v>
          </cell>
          <cell r="C162" t="str">
            <v>Elektrische Leistung Elektrolyseure (Wasserstoff und PtL)</v>
          </cell>
          <cell r="E162" t="str">
            <v>Electrical output of electrolysers (hydrogen and PtL)</v>
          </cell>
        </row>
        <row r="163">
          <cell r="A163" t="str">
            <v>EMISSIONEN</v>
          </cell>
          <cell r="C163" t="str">
            <v>Emissionen</v>
          </cell>
          <cell r="E163" t="str">
            <v>emissions</v>
          </cell>
        </row>
        <row r="164">
          <cell r="A164" t="str">
            <v>EMISSIONEN_GESAMT_OHNE_LULUCF</v>
          </cell>
          <cell r="C164" t="str">
            <v>Emissionen gesamt (ohne LULUCF)</v>
          </cell>
          <cell r="E164" t="str">
            <v>Total emissions (without LULUCF)</v>
          </cell>
        </row>
        <row r="165">
          <cell r="A165" t="str">
            <v>EMISSIONSFAKTOR_DER_STROMERZEUGUNG</v>
          </cell>
          <cell r="C165" t="str">
            <v>Emissionsfaktor der Stromerzeugung</v>
          </cell>
          <cell r="E165" t="str">
            <v>Emission factor of electricity generation</v>
          </cell>
        </row>
        <row r="166">
          <cell r="A166" t="str">
            <v>EMISSIONSFAKTOR_FERNWAERME</v>
          </cell>
          <cell r="C166" t="str">
            <v>Emissionsfaktor Fernwärme</v>
          </cell>
          <cell r="E166" t="str">
            <v>Emission factor district heating</v>
          </cell>
        </row>
        <row r="167">
          <cell r="A167" t="str">
            <v>ENDENERGIEVERBRAUCH</v>
          </cell>
          <cell r="C167" t="str">
            <v>Endenergieverbrauch</v>
          </cell>
          <cell r="E167" t="str">
            <v>Final energy consumption</v>
          </cell>
        </row>
        <row r="168">
          <cell r="A168" t="str">
            <v>ENERGIESTEUERBETRAG</v>
          </cell>
          <cell r="C168" t="str">
            <v>Energiesteuerbetrag</v>
          </cell>
          <cell r="E168" t="str">
            <v xml:space="preserve">Energy tax amount </v>
          </cell>
        </row>
        <row r="169">
          <cell r="A169" t="str">
            <v>ENERGIESTEUERBETRAG_HAUSHALTE</v>
          </cell>
          <cell r="B169" t="str">
            <v>ENERGIESTEUERBETRAG</v>
          </cell>
          <cell r="C169" t="str">
            <v>Energiesteuerbetrag - Haushalte</v>
          </cell>
          <cell r="E169" t="str">
            <v>Energy tax amount - households</v>
          </cell>
        </row>
        <row r="170">
          <cell r="A170" t="str">
            <v>ENERGIESTEUERBETRAG_HAUSHALTE_BIO_VERKEHR</v>
          </cell>
          <cell r="B170" t="str">
            <v>ENERGIESTEUERBETRAG_HAUSHALTE</v>
          </cell>
          <cell r="C170" t="str">
            <v>Energiesteuerbetrag - Haushalte Verkehr (Biokraftstoff)</v>
          </cell>
          <cell r="E170" t="str">
            <v>Energy tax amount - households Transport (biofuel)</v>
          </cell>
        </row>
        <row r="171">
          <cell r="A171" t="str">
            <v>ENERGIESTEUERBETRAG_HAUSHALTE_BIOGAS</v>
          </cell>
          <cell r="B171" t="str">
            <v>ENERGIESTEUERBETRAG_HAUSHALTE</v>
          </cell>
          <cell r="C171" t="str">
            <v>Energiesteuerbetrag - Haushalte Biogas</v>
          </cell>
          <cell r="E171" t="str">
            <v>Energy tax amount - households Biogas</v>
          </cell>
        </row>
        <row r="172">
          <cell r="A172" t="str">
            <v>ENERGIESTEUERBETRAG_HAUSHALTE_ERDGAS</v>
          </cell>
          <cell r="B172" t="str">
            <v>ENERGIESTEUERBETRAG_HAUSHALTE</v>
          </cell>
          <cell r="C172" t="str">
            <v>Energiesteuerbetrag - Haushalte Erdgas</v>
          </cell>
          <cell r="E172" t="str">
            <v>Energy tax amount - households Natural gas</v>
          </cell>
        </row>
        <row r="173">
          <cell r="A173" t="str">
            <v>ENERGIESTEUERBETRAG_HAUSHALTE_FERNWAERME</v>
          </cell>
          <cell r="B173" t="str">
            <v>ENERGIESTEUERBETRAG_HAUSHALTE</v>
          </cell>
          <cell r="C173" t="str">
            <v>Energiesteuerbetrag - Haushalte Fernwärme</v>
          </cell>
          <cell r="E173" t="str">
            <v>Energy tax amount - households District heating</v>
          </cell>
        </row>
        <row r="174">
          <cell r="A174" t="str">
            <v>ENERGIESTEUERBETRAG_HAUSHALTE_FOSSIL_VERKEHR</v>
          </cell>
          <cell r="B174" t="str">
            <v>ENERGIESTEUERBETRAG_HAUSHALTE</v>
          </cell>
          <cell r="C174" t="str">
            <v>Energiesteuerbetrag - Haushalte Verkehr (Fossiler Kraftstoff)</v>
          </cell>
          <cell r="E174" t="str">
            <v>Energy tax amount - households Transport (fossil fuel)</v>
          </cell>
        </row>
        <row r="175">
          <cell r="A175" t="str">
            <v>ENERGIESTEUERBETRAG_HAUSHALTE_HACKSCHNITZEL</v>
          </cell>
          <cell r="B175" t="str">
            <v>ENERGIESTEUERBETRAG_HAUSHALTE</v>
          </cell>
          <cell r="C175" t="str">
            <v>Energiesteuerbetrag - Haushalte Hachschnitzerl</v>
          </cell>
          <cell r="E175" t="str">
            <v>Energy tax amount - households Hachschnitzerl</v>
          </cell>
        </row>
        <row r="176">
          <cell r="A176" t="str">
            <v>ENERGIESTEUERBETRAG_HAUSHALTE_HEIZOEL_EL</v>
          </cell>
          <cell r="B176" t="str">
            <v>ENERGIESTEUERBETRAG_HAUSHALTE</v>
          </cell>
          <cell r="C176" t="str">
            <v>Energiesteuerbetrag - Haushalte Heizöl extra leicht</v>
          </cell>
          <cell r="E176" t="str">
            <v>Energy tax amount - households Heating oil extra light</v>
          </cell>
        </row>
        <row r="177">
          <cell r="A177" t="str">
            <v>ENERGIESTEUERBETRAG_HAUSHALTE_HOLZPELLETS</v>
          </cell>
          <cell r="B177" t="str">
            <v>ENERGIESTEUERBETRAG_HAUSHALTE</v>
          </cell>
          <cell r="C177" t="str">
            <v>Energiesteuerbetrag - Haushalte Holzpellets</v>
          </cell>
          <cell r="E177" t="str">
            <v>Energy tax amount - households Wood pellets</v>
          </cell>
        </row>
        <row r="178">
          <cell r="A178" t="str">
            <v>ENERGIESTEUERBETRAG_HAUSHALTE_KOHLE</v>
          </cell>
          <cell r="B178" t="str">
            <v>ENERGIESTEUERBETRAG_HAUSHALTE</v>
          </cell>
          <cell r="C178" t="str">
            <v>Energiesteuerbetrag - Haushalte Kohle</v>
          </cell>
          <cell r="E178" t="str">
            <v>Energy tax amount - households Coal</v>
          </cell>
        </row>
        <row r="179">
          <cell r="A179" t="str">
            <v>ENERGIESTEUERBETRAG_HAUSHALTE_PTX_VERKEHR</v>
          </cell>
          <cell r="B179" t="str">
            <v>ENERGIESTEUERBETRAG_HAUSHALTE</v>
          </cell>
          <cell r="C179" t="str">
            <v>Energiesteuerbetrag - Haushalte Verkehr (PTX)</v>
          </cell>
          <cell r="E179" t="str">
            <v>Energy tax amount - households Transport (PTX)</v>
          </cell>
        </row>
        <row r="180">
          <cell r="A180" t="str">
            <v>ENERGIESTEUERBETRAG_HAUSHALTE_SCHEITHOLZ</v>
          </cell>
          <cell r="B180" t="str">
            <v>ENERGIESTEUERBETRAG_HAUSHALTE</v>
          </cell>
          <cell r="C180" t="str">
            <v>Energiesteuerbetrag - Haushalte Scheitholz</v>
          </cell>
          <cell r="E180" t="str">
            <v>Energy tax amount - households firewood</v>
          </cell>
        </row>
        <row r="181">
          <cell r="A181" t="str">
            <v>ENERGIESTEUERBETRAG_HAUSHALTE_STROM</v>
          </cell>
          <cell r="B181" t="str">
            <v>ENERGIESTEUERBETRAG_HAUSHALTE</v>
          </cell>
          <cell r="C181" t="str">
            <v>Energiesteuerbetrag - Haushalte Strom</v>
          </cell>
          <cell r="E181" t="str">
            <v>Energy tax amount - households electricity</v>
          </cell>
        </row>
        <row r="182">
          <cell r="A182" t="str">
            <v>ENERGIESTEUERBETRAG_HAUSHALTE_STROM_VERKEHR</v>
          </cell>
          <cell r="B182" t="str">
            <v>ENERGIESTEUERBETRAG_HAUSHALTE</v>
          </cell>
          <cell r="C182" t="str">
            <v>Energiesteuerbetrag - Haushalte Strom Verkehr</v>
          </cell>
          <cell r="E182" t="str">
            <v>Energy tax amount - households Electricity Transport</v>
          </cell>
        </row>
        <row r="183">
          <cell r="A183" t="str">
            <v>ENERGIESTEUERBETRAG_HAUSHALTE_STROM_WP</v>
          </cell>
          <cell r="B183" t="str">
            <v>ENERGIESTEUERBETRAG_HAUSHALTE</v>
          </cell>
          <cell r="C183" t="str">
            <v>Energiesteuerbetrag - Haushalte Strom für Wärmepumpe</v>
          </cell>
          <cell r="E183" t="str">
            <v>Energy tax amount - households Electricity for heat pump</v>
          </cell>
        </row>
        <row r="184">
          <cell r="A184" t="str">
            <v>ENERGIESTEUERN</v>
          </cell>
          <cell r="C184" t="str">
            <v>Energiesteuern</v>
          </cell>
          <cell r="E184" t="str">
            <v>Energy taxes</v>
          </cell>
        </row>
        <row r="185">
          <cell r="A185" t="str">
            <v>ENERGIESTEUERN_BIO_BINNENSCHIFF</v>
          </cell>
          <cell r="B185" t="str">
            <v>ENERGIESTEUERN</v>
          </cell>
          <cell r="C185" t="str">
            <v>Energiesteuern - Binnenschifffahrt (Biokraftstoff)</v>
          </cell>
          <cell r="E185" t="str">
            <v>Energy taxes - inland navigation (biofuel)</v>
          </cell>
        </row>
        <row r="186">
          <cell r="A186" t="str">
            <v>ENERGIESTEUERN_BIO_LUFTVERKEHR</v>
          </cell>
          <cell r="B186" t="str">
            <v>ENERGIESTEUERN</v>
          </cell>
          <cell r="C186" t="str">
            <v>Energiesteuern - Luftverkehr (Biokraftstoff)</v>
          </cell>
          <cell r="E186" t="str">
            <v>Energy taxes - Air transport (biofuel)</v>
          </cell>
        </row>
        <row r="187">
          <cell r="A187" t="str">
            <v>ENERGIESTEUERN_BIO_MIV_GEWERBLICH</v>
          </cell>
          <cell r="B187" t="str">
            <v>ENERGIESTEUERN</v>
          </cell>
          <cell r="C187" t="str">
            <v>Energiesteuern - Gewerblicher motorisierter Individualverkehr (Biokraftstoff)</v>
          </cell>
          <cell r="E187" t="str">
            <v>Energy taxes - Commercial motorised private transport (biofuel)</v>
          </cell>
        </row>
        <row r="188">
          <cell r="A188" t="str">
            <v>ENERGIESTEUERN_BIO_OEV</v>
          </cell>
          <cell r="B188" t="str">
            <v>ENERGIESTEUERN</v>
          </cell>
          <cell r="C188" t="str">
            <v>Energiesteuern - Öffentliche Energieversorgung (Biokraftstoff)</v>
          </cell>
          <cell r="E188" t="str">
            <v>Energy taxes - public energy supply (biofuel)</v>
          </cell>
        </row>
        <row r="189">
          <cell r="A189" t="str">
            <v>ENERGIESTEUERN_BIO_SCHIENENGUETERVERKEHR</v>
          </cell>
          <cell r="B189" t="str">
            <v>ENERGIESTEUERN</v>
          </cell>
          <cell r="C189" t="str">
            <v>Energiesteuern - Schienengüterverkehr (Biokraftstoff)</v>
          </cell>
          <cell r="E189" t="str">
            <v>Energy taxes - Rail freight transport (biofuel)</v>
          </cell>
        </row>
        <row r="190">
          <cell r="A190" t="str">
            <v>ENERGIESTEUERN_BIO_STRASSENGUETERVERKEHR</v>
          </cell>
          <cell r="B190" t="str">
            <v>ENERGIESTEUERN</v>
          </cell>
          <cell r="C190" t="str">
            <v>Energiesteuern - Straßengüterverkehr (Biokraftstoff)</v>
          </cell>
          <cell r="E190" t="str">
            <v>Energy taxes - road freight transport (biofuel)</v>
          </cell>
        </row>
        <row r="191">
          <cell r="A191" t="str">
            <v>ENERGIESTEUERN_BIOGAS</v>
          </cell>
          <cell r="B191" t="str">
            <v>ENERGIESTEUERN</v>
          </cell>
          <cell r="C191" t="str">
            <v>Energiesteuern - Biogas</v>
          </cell>
          <cell r="E191" t="str">
            <v>Energy taxes - biogas</v>
          </cell>
        </row>
        <row r="192">
          <cell r="A192" t="str">
            <v>ENERGIESTEUERN_ERDGAS</v>
          </cell>
          <cell r="B192" t="str">
            <v>ENERGIESTEUERN</v>
          </cell>
          <cell r="C192" t="str">
            <v>Energiesteuern - Erdgas</v>
          </cell>
          <cell r="E192" t="str">
            <v>Energy taxes - natural gas</v>
          </cell>
        </row>
        <row r="193">
          <cell r="A193" t="str">
            <v>ENERGIESTEUERN_FERNWAERME</v>
          </cell>
          <cell r="B193" t="str">
            <v>ENERGIESTEUERN</v>
          </cell>
          <cell r="C193" t="str">
            <v>Energiesteuern - Fernwärme</v>
          </cell>
          <cell r="E193" t="str">
            <v>Energy taxes - district heating</v>
          </cell>
        </row>
        <row r="194">
          <cell r="A194" t="str">
            <v>ENERGIESTEUERN_FOSSIL_BINNENSCHIFF</v>
          </cell>
          <cell r="B194" t="str">
            <v>ENERGIESTEUERN</v>
          </cell>
          <cell r="C194" t="str">
            <v>Energiesteuern - Binnenschifffahrt (Fossiler Kraftstoff)</v>
          </cell>
          <cell r="E194" t="str">
            <v>Energy taxes - inland waterway transport (fossil fuel)</v>
          </cell>
        </row>
        <row r="195">
          <cell r="A195" t="str">
            <v>ENERGIESTEUERN_FOSSIL_LUFTVERKEHR</v>
          </cell>
          <cell r="B195" t="str">
            <v>ENERGIESTEUERN</v>
          </cell>
          <cell r="C195" t="str">
            <v>Energiesteuern - Luftverkehr (Fossiler Kraftstoff)</v>
          </cell>
          <cell r="E195" t="str">
            <v>Energy taxes - air transport (fossil fuel)</v>
          </cell>
        </row>
        <row r="196">
          <cell r="A196" t="str">
            <v>ENERGIESTEUERN_FOSSIL_MIV_GEWERBLICH</v>
          </cell>
          <cell r="B196" t="str">
            <v>ENERGIESTEUERN</v>
          </cell>
          <cell r="C196" t="str">
            <v>Energiesteuern - Gewerblicher motorisierter Individualverkehr (Fossiler Kraftstoff)</v>
          </cell>
          <cell r="E196" t="str">
            <v>Energy taxes - Commercial motorised private transport (fossil fuel)</v>
          </cell>
        </row>
        <row r="197">
          <cell r="A197" t="str">
            <v>ENERGIESTEUERN_FOSSIL_OEV</v>
          </cell>
          <cell r="B197" t="str">
            <v>ENERGIESTEUERN</v>
          </cell>
          <cell r="C197" t="str">
            <v>Energiesteuern - Öffentliche Energieversrogung (Fossiler Kraftstoff)</v>
          </cell>
          <cell r="E197" t="str">
            <v>Energy taxes - public energy supply (fossil fuel)</v>
          </cell>
        </row>
        <row r="198">
          <cell r="A198" t="str">
            <v>ENERGIESTEUERN_FOSSIL_SCHIENENGUETERVERKEHR</v>
          </cell>
          <cell r="B198" t="str">
            <v>ENERGIESTEUERN</v>
          </cell>
          <cell r="C198" t="str">
            <v>Energiesteuern - Schienengüterverkehr (Fossiler Kraftstoff)</v>
          </cell>
          <cell r="E198" t="str">
            <v>Energy taxes - Rail freight transport (fossil fuel)</v>
          </cell>
        </row>
        <row r="199">
          <cell r="A199" t="str">
            <v>ENERGIESTEUERN_FOSSIL_STRASSENGUETERVERKEHR</v>
          </cell>
          <cell r="B199" t="str">
            <v>ENERGIESTEUERN</v>
          </cell>
          <cell r="C199" t="str">
            <v>Energiesteuern - Straßengüterverkehr (Fossiler Kraftstoff)</v>
          </cell>
          <cell r="E199" t="str">
            <v>Energy taxes - road freight transport (fossil fuel)</v>
          </cell>
        </row>
        <row r="200">
          <cell r="A200" t="str">
            <v>ENERGIESTEUERN_HACKSCHNITZEL</v>
          </cell>
          <cell r="B200" t="str">
            <v>ENERGIESTEUERN</v>
          </cell>
          <cell r="C200" t="str">
            <v>Energiesteuern - Hackschnitzel</v>
          </cell>
          <cell r="E200" t="str">
            <v>Energy taxes - wood chips</v>
          </cell>
        </row>
        <row r="201">
          <cell r="A201" t="str">
            <v>ENERGIESTEUERN_HEIZOEL_EL</v>
          </cell>
          <cell r="B201" t="str">
            <v>ENERGIESTEUERN</v>
          </cell>
          <cell r="C201" t="str">
            <v>Energiesteuern - Heizöl extra leicht</v>
          </cell>
          <cell r="E201" t="str">
            <v>Energy taxes - extra light heating oil</v>
          </cell>
        </row>
        <row r="202">
          <cell r="A202" t="str">
            <v>ENERGIESTEUERN_HOLZPELLETS</v>
          </cell>
          <cell r="B202" t="str">
            <v>ENERGIESTEUERN</v>
          </cell>
          <cell r="C202" t="str">
            <v>Energiesteuern - Holzpellets</v>
          </cell>
          <cell r="E202" t="str">
            <v>Energy taxes - wood pellets</v>
          </cell>
        </row>
        <row r="203">
          <cell r="A203" t="str">
            <v>ENERGIESTEUERN_KOHLE</v>
          </cell>
          <cell r="B203" t="str">
            <v>ENERGIESTEUERN</v>
          </cell>
          <cell r="C203" t="str">
            <v>Energiesteuern - Kohle</v>
          </cell>
          <cell r="E203" t="str">
            <v>Energy taxes - coal</v>
          </cell>
        </row>
        <row r="204">
          <cell r="A204" t="str">
            <v>ENERGIESTEUERN_PTX_BINNENSCHIFF</v>
          </cell>
          <cell r="B204" t="str">
            <v>ENERGIESTEUERN</v>
          </cell>
          <cell r="C204" t="str">
            <v>Energiesteuern - Binnenschifffahrt (PTX)</v>
          </cell>
          <cell r="E204" t="str">
            <v>Energy taxes - inland waterway transport (PTX)</v>
          </cell>
        </row>
        <row r="205">
          <cell r="A205" t="str">
            <v>ENERGIESTEUERN_PTX_LUFTVERKEHR</v>
          </cell>
          <cell r="B205" t="str">
            <v>ENERGIESTEUERN</v>
          </cell>
          <cell r="C205" t="str">
            <v>Energiesteuern - Luftverkehr (PTX)</v>
          </cell>
          <cell r="E205" t="str">
            <v>Energy taxes - air transport (PTX)</v>
          </cell>
        </row>
        <row r="206">
          <cell r="A206" t="str">
            <v>ENERGIESTEUERN_PTX_MIV_GEWERBLICH</v>
          </cell>
          <cell r="B206" t="str">
            <v>ENERGIESTEUERN</v>
          </cell>
          <cell r="C206" t="str">
            <v>Energiesteuern - Gewerblicher motorisierter Individualverkehr (PTX)</v>
          </cell>
          <cell r="E206" t="str">
            <v>Energy taxes - commercial motorised private transport (PTX)</v>
          </cell>
        </row>
        <row r="207">
          <cell r="A207" t="str">
            <v>ENERGIESTEUERN_PTX_OEV</v>
          </cell>
          <cell r="B207" t="str">
            <v>ENERGIESTEUERN</v>
          </cell>
          <cell r="C207" t="str">
            <v>Energiesteuern - öffentliche Energieversorgung (PTX)</v>
          </cell>
          <cell r="E207" t="str">
            <v>Energy taxes - public energy supply (PTX)</v>
          </cell>
        </row>
        <row r="208">
          <cell r="A208" t="str">
            <v>ENERGIESTEUERN_PTX_SCHIENENGUETERVERKEHR</v>
          </cell>
          <cell r="B208" t="str">
            <v>ENERGIESTEUERN</v>
          </cell>
          <cell r="C208" t="str">
            <v>Energiesteuern - Schienengüterverkehr (PTX)</v>
          </cell>
          <cell r="E208" t="str">
            <v>Energy taxes - rail freight transport (PTX)</v>
          </cell>
        </row>
        <row r="209">
          <cell r="A209" t="str">
            <v>ENERGIESTEUERN_PTX_STRASSENGUETERVERKEHR</v>
          </cell>
          <cell r="B209" t="str">
            <v>ENERGIESTEUERN</v>
          </cell>
          <cell r="C209" t="str">
            <v>Energiesteuern - Straßengüterverkehr (PTX)</v>
          </cell>
          <cell r="E209" t="str">
            <v>Energy taxes - road freight transport (PTX)</v>
          </cell>
        </row>
        <row r="210">
          <cell r="A210" t="str">
            <v>ENERGIESTEUERN_SCHEITHOLZ</v>
          </cell>
          <cell r="B210" t="str">
            <v>ENERGIESTEUERN</v>
          </cell>
          <cell r="C210" t="str">
            <v>Energiesteuern - Scheitholz</v>
          </cell>
          <cell r="E210" t="str">
            <v>Energy taxes - firewood</v>
          </cell>
        </row>
        <row r="211">
          <cell r="A211" t="str">
            <v>ENERGIESTEUERN_STROM</v>
          </cell>
          <cell r="B211" t="str">
            <v>ENERGIESTEUERN</v>
          </cell>
          <cell r="C211" t="str">
            <v>Energiesteuern - Strom</v>
          </cell>
          <cell r="E211" t="str">
            <v>Energy taxes - electricity</v>
          </cell>
        </row>
        <row r="212">
          <cell r="A212" t="str">
            <v>ENERGIESTEUERN_STROM_BINNENSCHIFF</v>
          </cell>
          <cell r="B212" t="str">
            <v>ENERGIESTEUERN_STROM</v>
          </cell>
          <cell r="C212" t="str">
            <v>Energiesteuern - Binnenschifffahrt (Strom)</v>
          </cell>
          <cell r="E212" t="str">
            <v>Energy taxes - inland waterway transport (electricity)</v>
          </cell>
        </row>
        <row r="213">
          <cell r="A213" t="str">
            <v>ENERGIESTEUERN_STROM_LUFTVERKEHR</v>
          </cell>
          <cell r="B213" t="str">
            <v>ENERGIESTEUERN_STROM</v>
          </cell>
          <cell r="C213" t="str">
            <v>Energiesteuern - Luftverkehr (Strom)</v>
          </cell>
          <cell r="E213" t="str">
            <v>Energy taxes - air transport (electricity)</v>
          </cell>
        </row>
        <row r="214">
          <cell r="A214" t="str">
            <v>ENERGIESTEUERN_STROM_MIV_GEWERBLICH</v>
          </cell>
          <cell r="B214" t="str">
            <v>ENERGIESTEUERN_STROM</v>
          </cell>
          <cell r="C214" t="str">
            <v>Energiesteuern - Gewerblicher motorisierter Individualverkehr (Strom)</v>
          </cell>
          <cell r="E214" t="str">
            <v>Energy taxes - commercial motorised private transport (electricity)</v>
          </cell>
        </row>
        <row r="215">
          <cell r="A215" t="str">
            <v>ENERGIESTEUERN_STROM_OEV</v>
          </cell>
          <cell r="B215" t="str">
            <v>ENERGIESTEUERN_STROM</v>
          </cell>
          <cell r="C215" t="str">
            <v>Energiesteuern - Oeffentlicher Verkehr (Strom)</v>
          </cell>
          <cell r="E215" t="str">
            <v>Energy taxes - public transport (electricity)</v>
          </cell>
        </row>
        <row r="216">
          <cell r="A216" t="str">
            <v>ENERGIESTEUERN_STROM_SCHIENENGUETERVERKEHR</v>
          </cell>
          <cell r="B216" t="str">
            <v>ENERGIESTEUERN_STROM</v>
          </cell>
          <cell r="C216" t="str">
            <v>Energiesteuern - Schienengüterverkehr (Strom)</v>
          </cell>
          <cell r="E216" t="str">
            <v>Energy taxes - rail freight transport (electricity)</v>
          </cell>
        </row>
        <row r="217">
          <cell r="A217" t="str">
            <v>ENERGIESTEUERN_STROM_STRASSENGUETERVERKEHR</v>
          </cell>
          <cell r="B217" t="str">
            <v>ENERGIESTEUERN_STROM</v>
          </cell>
          <cell r="C217" t="str">
            <v>Energiesteuern - Straßengüterverkehr (Strom)</v>
          </cell>
          <cell r="E217" t="str">
            <v>Energy taxes - road freight transport (electricity)</v>
          </cell>
        </row>
        <row r="218">
          <cell r="A218" t="str">
            <v>ENERGIESTEUERN_STROM_WP</v>
          </cell>
          <cell r="B218" t="str">
            <v>ENERGIESTEUERN_STROM</v>
          </cell>
          <cell r="C218" t="str">
            <v>Energiesteuern - Wärmepumpen (Strom)</v>
          </cell>
          <cell r="E218" t="str">
            <v>Energy taxes - heat pumps (electricity)</v>
          </cell>
        </row>
        <row r="219">
          <cell r="A219" t="str">
            <v>ERNTERUECKSTAENDE</v>
          </cell>
          <cell r="C219" t="str">
            <v>Ernterückstände</v>
          </cell>
          <cell r="E219" t="str">
            <v>Crop residues</v>
          </cell>
        </row>
        <row r="220">
          <cell r="A220" t="str">
            <v>EUROPAEISCHER_EMISSIONSHANDEL</v>
          </cell>
          <cell r="C220" t="str">
            <v>Europäischer Emissionshandel (EU ETS)</v>
          </cell>
          <cell r="E220" t="str">
            <v>European emissions trading (EU ETS)</v>
          </cell>
        </row>
        <row r="221">
          <cell r="A221" t="str">
            <v>EUROPAEISCHER_EMISSIONSHANDEL_AKTIVITAETSRATE</v>
          </cell>
          <cell r="B221" t="str">
            <v>EUROPAEISCHER_EMISSIONSHANDEL</v>
          </cell>
          <cell r="C221" t="str">
            <v>Aktivitätsrate (EU ETS)</v>
          </cell>
          <cell r="E221" t="str">
            <v>Activity rate (EU ETS)</v>
          </cell>
        </row>
        <row r="222">
          <cell r="A222" t="str">
            <v>EUROPAEISCHER_EMISSIONSHANDEL_EMISSION</v>
          </cell>
          <cell r="B222" t="str">
            <v>EUROPAEISCHER_EMISSIONSHANDEL</v>
          </cell>
          <cell r="C222" t="str">
            <v>Emission von Treibhausgasen (EU ETS)</v>
          </cell>
          <cell r="E222" t="str">
            <v>Greenhouse gas emissions (EU ETS)</v>
          </cell>
        </row>
        <row r="223">
          <cell r="A223" t="str">
            <v>EUROPAEISCHER_EMISSIONSHANDEL_PRICE</v>
          </cell>
          <cell r="B223" t="str">
            <v>EUROPAEISCHER_EMISSIONSHANDEL</v>
          </cell>
          <cell r="C223" t="str">
            <v>Preis im EU ETS</v>
          </cell>
          <cell r="E223" t="str">
            <v>Price in EU ETS</v>
          </cell>
        </row>
        <row r="224">
          <cell r="A224" t="str">
            <v>FLAECHE</v>
          </cell>
          <cell r="C224" t="str">
            <v>Fläche</v>
          </cell>
          <cell r="E224" t="str">
            <v>Area</v>
          </cell>
        </row>
        <row r="225">
          <cell r="A225" t="str">
            <v>FLAECHE_ACKERLAND</v>
          </cell>
          <cell r="B225" t="str">
            <v>FLAECHE</v>
          </cell>
          <cell r="C225" t="str">
            <v>Fläche - Ackerland</v>
          </cell>
          <cell r="E225" t="str">
            <v>Area - Arable land</v>
          </cell>
        </row>
        <row r="226">
          <cell r="A226" t="str">
            <v>FLAECHE_FEUCHTGEBIETE</v>
          </cell>
          <cell r="B226" t="str">
            <v>FLAECHE</v>
          </cell>
          <cell r="C226" t="str">
            <v>Fläche - Feuchtgebiete</v>
          </cell>
          <cell r="E226" t="str">
            <v>Area - Wetlands</v>
          </cell>
        </row>
        <row r="227">
          <cell r="A227" t="str">
            <v>FLAECHE_GRUENLAND</v>
          </cell>
          <cell r="B227" t="str">
            <v>FLAECHE</v>
          </cell>
          <cell r="C227" t="str">
            <v>Fläche - Grünland</v>
          </cell>
          <cell r="E227" t="str">
            <v>Area - Grassland</v>
          </cell>
        </row>
        <row r="228">
          <cell r="A228" t="str">
            <v>FLAECHE_SIEDLUNG</v>
          </cell>
          <cell r="B228" t="str">
            <v>FLAECHE</v>
          </cell>
          <cell r="C228" t="str">
            <v>Fläche - Siedlung</v>
          </cell>
          <cell r="E228" t="str">
            <v>Area - Settlement</v>
          </cell>
        </row>
        <row r="229">
          <cell r="A229" t="str">
            <v>FLAECHE_SONSTIGES_LAND</v>
          </cell>
          <cell r="B229" t="str">
            <v>FLAECHE</v>
          </cell>
          <cell r="C229" t="str">
            <v>Fläche - Sonstiges Land</v>
          </cell>
          <cell r="E229" t="str">
            <v>Area - Other land</v>
          </cell>
        </row>
        <row r="230">
          <cell r="A230" t="str">
            <v>FLAECHE_WALD</v>
          </cell>
          <cell r="B230" t="str">
            <v>FLAECHE</v>
          </cell>
          <cell r="C230" t="str">
            <v>Fläche - Wald</v>
          </cell>
          <cell r="E230" t="str">
            <v>Area - Forest</v>
          </cell>
        </row>
        <row r="231">
          <cell r="A231" t="str">
            <v>FOSSILE_KRAFTWAERMEKOPPLUNG_ENERGIEMENGE</v>
          </cell>
          <cell r="C231" t="str">
            <v>Fossile Kraftwärmekopplung Energiemenge</v>
          </cell>
          <cell r="E231" t="str">
            <v>Fossil cogeneration Energy quantity</v>
          </cell>
        </row>
        <row r="232">
          <cell r="A232" t="str">
            <v>FOSSILE_KRAFTWAERMEKOPPLUNG_LEISTUNG</v>
          </cell>
          <cell r="C232" t="str">
            <v>Fossile Kraftwärmekopplung Leistung</v>
          </cell>
          <cell r="E232" t="str">
            <v>Fossil cogeneration Power</v>
          </cell>
        </row>
        <row r="233">
          <cell r="A233" t="str">
            <v>GAS_PRICE</v>
          </cell>
          <cell r="C233" t="str">
            <v>Energiepreis Erdgas</v>
          </cell>
          <cell r="E233" t="str">
            <v>Energy price natural gas</v>
          </cell>
        </row>
        <row r="234">
          <cell r="A234" t="str">
            <v>GASERFASSUNG</v>
          </cell>
          <cell r="C234" t="str">
            <v>Gaserfassung</v>
          </cell>
          <cell r="E234" t="str">
            <v>Gas collection</v>
          </cell>
        </row>
        <row r="235">
          <cell r="A235" t="str">
            <v>GESAMTER_WAERMEVERBRAUCH_IN_WAERMENETZEN</v>
          </cell>
          <cell r="C235" t="str">
            <v>Gesamter Wärmeverbrauch in Wärmenetzen</v>
          </cell>
          <cell r="E235" t="str">
            <v>Total heat consumption in heating networks</v>
          </cell>
        </row>
        <row r="236">
          <cell r="A236" t="str">
            <v>GUETERVERKEHRSLEISTUNG</v>
          </cell>
          <cell r="B236" t="str">
            <v>VERKEHRSLEISTUNG</v>
          </cell>
          <cell r="C236" t="str">
            <v>Güterverkehrsleistung</v>
          </cell>
          <cell r="E236" t="str">
            <v>Freight transport performance</v>
          </cell>
        </row>
        <row r="237">
          <cell r="A237" t="str">
            <v>GUETERVERKEHRSLEISTUNG_BESTANDSZUGEHOERIGKEIT</v>
          </cell>
          <cell r="B237" t="str">
            <v>GUETERVERKEHRSLEISTUNG</v>
          </cell>
          <cell r="C237" t="str">
            <v>Güterverkehrsleistung - Bestandszugehörigkeit</v>
          </cell>
          <cell r="E237" t="str">
            <v>Freight transport performance - stock affiliation</v>
          </cell>
        </row>
        <row r="238">
          <cell r="A238" t="str">
            <v>GUETERVERKEHRSLEISTUNG_BESTANDSZUGEHOERIGKEIT_E_PKW</v>
          </cell>
          <cell r="B238" t="str">
            <v>GUETERVERKEHRSLEISTUNG_BESTANDSZUGEHOERIGKEIT</v>
          </cell>
          <cell r="C238" t="str">
            <v>Güterverkehrsleistung - E-Pkw (Bestandszugehörigkeit)</v>
          </cell>
          <cell r="E238" t="str">
            <v>Freight transport performance - e-cars (stock affiliation)</v>
          </cell>
        </row>
        <row r="239">
          <cell r="A239" t="str">
            <v>GUETERVERKEHRSLEISTUNG_BESTANDSZUGEHOERIGKEIT_KONVENTIONELLE_PKW</v>
          </cell>
          <cell r="B239" t="str">
            <v>GUETERVERKEHRSLEISTUNG_BESTANDSZUGEHOERIGKEIT</v>
          </cell>
          <cell r="C239" t="str">
            <v>Güterverkehrsleistung - konventionelle Pkw (Bestandszugehörigkeit)</v>
          </cell>
          <cell r="E239" t="str">
            <v>Freight transport performance - conventional passenger cars (stock affiliation)</v>
          </cell>
        </row>
        <row r="240">
          <cell r="A240" t="str">
            <v>GUETERVERKEHRSLEISTUNG_ELEKTRISCHE_FAHRLEISTUNG</v>
          </cell>
          <cell r="B240" t="str">
            <v>GUETERVERKEHRSLEISTUNG</v>
          </cell>
          <cell r="C240" t="str">
            <v>Elektrische Fahrleistung</v>
          </cell>
          <cell r="E240" t="str">
            <v>Electric mileage</v>
          </cell>
        </row>
        <row r="241">
          <cell r="A241" t="str">
            <v>GUETERVERKEHRSLEISTUNG_ELEKTRISCHE_FAHRLEISTUNG_LKW</v>
          </cell>
          <cell r="B241" t="str">
            <v>GUETERVERKEHRSLEISTUNG_ELEKTRISCHE_FAHRLEISTUNG</v>
          </cell>
          <cell r="C241" t="str">
            <v>Elektrische Fahrleistung - Lkw</v>
          </cell>
          <cell r="E241" t="str">
            <v>Electric mileage - Trucks</v>
          </cell>
        </row>
        <row r="242">
          <cell r="A242" t="str">
            <v>GUETERVERKEHRSLEISTUNG_GUETERVERKEHRSLEISTUNG</v>
          </cell>
          <cell r="B242" t="str">
            <v>GUETERVERKEHRSLEISTUNG</v>
          </cell>
          <cell r="C242" t="str">
            <v>Güterverkehrsleistung</v>
          </cell>
          <cell r="E242" t="str">
            <v>Freight transport performance</v>
          </cell>
        </row>
        <row r="243">
          <cell r="A243" t="str">
            <v>GUETERVERKEHRSLEISTUNG_GUETERVERKEHRSLEISTUNG_LUFT</v>
          </cell>
          <cell r="B243" t="str">
            <v>GUETERVERKEHRSLEISTUNG_GUETERVERKEHRSLEISTUNG</v>
          </cell>
          <cell r="C243" t="str">
            <v>Güterverkehrsleistung - Luft</v>
          </cell>
          <cell r="E243" t="str">
            <v>Freight transport performance - air</v>
          </cell>
        </row>
        <row r="244">
          <cell r="A244" t="str">
            <v>GUETERVERKEHRSLEISTUNG_GUETERVERKEHRSLEISTUNG_SCHIENE</v>
          </cell>
          <cell r="B244" t="str">
            <v>GUETERVERKEHRSLEISTUNG_GUETERVERKEHRSLEISTUNG</v>
          </cell>
          <cell r="C244" t="str">
            <v>Güterverkehrsleistung - Schiene</v>
          </cell>
          <cell r="E244" t="str">
            <v>Freight transport performance - rail</v>
          </cell>
        </row>
        <row r="245">
          <cell r="A245" t="str">
            <v>GUETERVERKEHRSLEISTUNG_GUETERVERKEHRSLEISTUNG_SCHIFF</v>
          </cell>
          <cell r="B245" t="str">
            <v>GUETERVERKEHRSLEISTUNG_GUETERVERKEHRSLEISTUNG</v>
          </cell>
          <cell r="C245" t="str">
            <v>Güterverkehrsleistung - Schiff</v>
          </cell>
          <cell r="E245" t="str">
            <v>Freight transport performance - ship</v>
          </cell>
        </row>
        <row r="246">
          <cell r="A246" t="str">
            <v>GUETERVERKEHRSLEISTUNG_GUETERVERKEHRSLEISTUNG_STRASSE_FKM</v>
          </cell>
          <cell r="B246" t="str">
            <v>GUETERVERKEHRSLEISTUNG_GUETERVERKEHRSLEISTUNG</v>
          </cell>
          <cell r="C246" t="str">
            <v>Güterverkehrsleistung - Straße (Fahrzeugkilometer)</v>
          </cell>
          <cell r="E246" t="str">
            <v>Freight transport performance - road (vehicle kilometres)</v>
          </cell>
        </row>
        <row r="247">
          <cell r="A247" t="str">
            <v>GUETERVERKEHRSLEISTUNG_GUETERVERKEHRSLEISTUNG_STRASSE_TKM</v>
          </cell>
          <cell r="B247" t="str">
            <v>GUETERVERKEHRSLEISTUNG_GUETERVERKEHRSLEISTUNG</v>
          </cell>
          <cell r="C247" t="str">
            <v>Güterverkehrsleistung - Straße (Tonnenkilometer)</v>
          </cell>
          <cell r="E247" t="str">
            <v>Freight transport performance - road (tonne-kilometres)</v>
          </cell>
        </row>
        <row r="248">
          <cell r="A248" t="str">
            <v>GUETERVERKEHRSLEISTUNG_KRAFTSTOFFMIX</v>
          </cell>
          <cell r="B248" t="str">
            <v>GUETERVERKEHRSLEISTUNG</v>
          </cell>
          <cell r="C248" t="str">
            <v>Güterverkehrsleistung - Kraftstoffmix</v>
          </cell>
          <cell r="E248" t="str">
            <v>Freight transport performance - fuel mix</v>
          </cell>
        </row>
        <row r="249">
          <cell r="A249" t="str">
            <v>GUETERVERKEHRSLEISTUNG_KRAFTSTOFFMIX_BIOGEN_FORTSCHRITTLICH_NACH_ANHANG_IX_TEIL_B_DER_RED</v>
          </cell>
          <cell r="B249" t="str">
            <v>GUETERVERKEHRSLEISTUNG_KRAFTSTOFFMIX</v>
          </cell>
          <cell r="C249" t="str">
            <v>Güterverkehrsleistung - Biogener Krafstoff (fortschrittlich)</v>
          </cell>
          <cell r="D249" t="str">
            <v>Kraftstoff nach Anhang IX Teil B der RED</v>
          </cell>
          <cell r="E249" t="str">
            <v>Freight transport performance - Biogenic fuel (advanced)</v>
          </cell>
          <cell r="F249" t="str">
            <v>Fuel according to Annex IX Part B of the RED</v>
          </cell>
        </row>
        <row r="250">
          <cell r="A250" t="str">
            <v>GUETERVERKEHRSLEISTUNG_KRAFTSTOFFMIX_BIOGEN_KONVENTIONELL_AUS_ALTSPEISEOELEN_UND_TIERFETTEN</v>
          </cell>
          <cell r="B250" t="str">
            <v>GUETERVERKEHRSLEISTUNG_KRAFTSTOFFMIX</v>
          </cell>
          <cell r="C250" t="str">
            <v>Güterverkehrsleistung - Biogener Krafstoff (konventionell)</v>
          </cell>
          <cell r="D250" t="str">
            <v>Kraftstoff aus Altspeiseölen und Tierfetten</v>
          </cell>
          <cell r="E250" t="str">
            <v>Freight transport performance - Biogenic fuel (conventional)</v>
          </cell>
          <cell r="F250" t="str">
            <v>Fuel from used cooking oils and animal fats</v>
          </cell>
        </row>
        <row r="251">
          <cell r="A251" t="str">
            <v>GUETERVERKEHRSLEISTUNG_KRAFTSTOFFMIX_FOSSIL</v>
          </cell>
          <cell r="B251" t="str">
            <v>GUETERVERKEHRSLEISTUNG_KRAFTSTOFFMIX</v>
          </cell>
          <cell r="C251" t="str">
            <v>Güterverkehrsleistung - Fossiler Kraftstoff</v>
          </cell>
          <cell r="E251" t="str">
            <v>Freight transport performance - fossil fuel</v>
          </cell>
        </row>
        <row r="252">
          <cell r="A252" t="str">
            <v>GUETERVERKEHRSLEISTUNG_KRAFTSTOFFMIX_PTL_H2</v>
          </cell>
          <cell r="B252" t="str">
            <v>GUETERVERKEHRSLEISTUNG_KRAFTSTOFFMIX</v>
          </cell>
          <cell r="C252" t="str">
            <v>Güterverkehrsleistung - PtL/H2</v>
          </cell>
          <cell r="E252" t="str">
            <v>Freight transport performance - PtL/H2</v>
          </cell>
        </row>
        <row r="253">
          <cell r="A253" t="str">
            <v>GUETERVERKEHRSLEISTUNG_STROM</v>
          </cell>
          <cell r="B253" t="str">
            <v>GUETERVERKEHRSLEISTUNG</v>
          </cell>
          <cell r="C253" t="str">
            <v>Güterverkehrsleistung - Strom</v>
          </cell>
          <cell r="E253" t="str">
            <v>Freight transport performance - electricity</v>
          </cell>
        </row>
        <row r="254">
          <cell r="A254" t="str">
            <v>HYD_WHOLESALE</v>
          </cell>
          <cell r="C254" t="str">
            <v>Großhandelspreise Wasserstoff</v>
          </cell>
          <cell r="E254" t="str">
            <v>Wholesale prices hydrogen</v>
          </cell>
        </row>
        <row r="255">
          <cell r="A255" t="str">
            <v>IMPORT_STROMBASIERTE_SYNTHETISCHE_FLUESSIGKRAFTSTOFFE</v>
          </cell>
          <cell r="C255" t="str">
            <v>Import strombasierte synthetische Flüssigkraftstoffe</v>
          </cell>
          <cell r="E255" t="str">
            <v>Import of electricity-based synthetic liquid fuels</v>
          </cell>
        </row>
        <row r="256">
          <cell r="A256" t="str">
            <v>INLAENDISCHE_PRODUKTION_STROMBASIERTE_SYNTHETISCHE_FLUESSIGKRAFTSTOFFE</v>
          </cell>
          <cell r="C256" t="str">
            <v>Inländische Produktion strombasierte synthetische Flüssigkraftstoffe</v>
          </cell>
          <cell r="E256" t="str">
            <v>Domestic production of electricity-based synthetic liquid fuels</v>
          </cell>
        </row>
        <row r="257">
          <cell r="A257" t="str">
            <v>INLAENDISCHE_WASSERSTOFFPRODUKTION</v>
          </cell>
          <cell r="C257" t="str">
            <v>Inländische Wasserstoffproduktion</v>
          </cell>
          <cell r="E257" t="str">
            <v>Domestic hydrogen production</v>
          </cell>
        </row>
        <row r="258">
          <cell r="A258" t="str">
            <v>INLAENDISCHER_STROMVERBRAUCH_DER_ELEKTROLYSEURE</v>
          </cell>
          <cell r="C258" t="str">
            <v>Inländischer Stromverbrauch der Elektrolyseure</v>
          </cell>
          <cell r="E258" t="str">
            <v>Domestic electricity consumption of electrolyzers</v>
          </cell>
        </row>
        <row r="259">
          <cell r="A259" t="str">
            <v>INLAENDISCHER_STROMVERBRAUCH_PTL_HERSTELLUNG</v>
          </cell>
          <cell r="C259" t="str">
            <v>Inländischer Stromverbrauch PtL-Herstellung</v>
          </cell>
          <cell r="E259" t="str">
            <v>Domestic electricity consumption PtL production</v>
          </cell>
        </row>
        <row r="260">
          <cell r="A260" t="str">
            <v>INSTALLIERTE_LEISTUNG</v>
          </cell>
          <cell r="C260" t="str">
            <v>Installierte Leistung</v>
          </cell>
          <cell r="E260" t="str">
            <v>Installed capacity</v>
          </cell>
        </row>
        <row r="261">
          <cell r="A261" t="str">
            <v>INSTALLIERTE_LEISTUNG_EE</v>
          </cell>
          <cell r="B261" t="str">
            <v>INSTALLIERTE_LEISTUNG</v>
          </cell>
          <cell r="C261" t="str">
            <v>Installierte Leistung - Erneuerbare Energie</v>
          </cell>
          <cell r="E261" t="str">
            <v>Installed capacity - renewable energy</v>
          </cell>
        </row>
        <row r="262">
          <cell r="A262" t="str">
            <v>INSTALLIERTE_LEISTUNG_ERDGAS</v>
          </cell>
          <cell r="B262" t="str">
            <v>INSTALLIERTE_LEISTUNG</v>
          </cell>
          <cell r="C262" t="str">
            <v>Installierte Leistung - Erdgas</v>
          </cell>
          <cell r="E262" t="str">
            <v>Installed capacity - natural gas</v>
          </cell>
        </row>
        <row r="263">
          <cell r="A263" t="str">
            <v>INSTALLIERTE_LEISTUNG_KOHLEKRAFT</v>
          </cell>
          <cell r="B263" t="str">
            <v>INSTALLIERTE_LEISTUNG</v>
          </cell>
          <cell r="C263" t="str">
            <v>Installierte Leistung - Kohlekraft</v>
          </cell>
          <cell r="E263" t="str">
            <v>Installed capacity - coal power</v>
          </cell>
        </row>
        <row r="264">
          <cell r="A264" t="str">
            <v>INSTALLIERTE_LEISTUNG_PV</v>
          </cell>
          <cell r="B264" t="str">
            <v>INSTALLIERTE_LEISTUNG</v>
          </cell>
          <cell r="C264" t="str">
            <v>Installierte Leistung - Photovoltaik</v>
          </cell>
          <cell r="E264" t="str">
            <v>Installed capacity - Photovoltaics</v>
          </cell>
        </row>
        <row r="265">
          <cell r="A265" t="str">
            <v>INSTALLIERTE_LEISTUNG_WIND_AUF_SEE</v>
          </cell>
          <cell r="B265" t="str">
            <v>INSTALLIERTE_LEISTUNG</v>
          </cell>
          <cell r="C265" t="str">
            <v>Installierte Leistung - Wind auf See</v>
          </cell>
          <cell r="E265" t="str">
            <v>Installed capacity - offshore wind</v>
          </cell>
        </row>
        <row r="266">
          <cell r="A266" t="str">
            <v>INVESTITIONEN</v>
          </cell>
          <cell r="C266" t="str">
            <v>Investionsmenge</v>
          </cell>
          <cell r="E266" t="str">
            <v>Investment volume</v>
          </cell>
        </row>
        <row r="267">
          <cell r="A267" t="str">
            <v>INVESTITIONEN_BATTERIEN</v>
          </cell>
          <cell r="B267" t="str">
            <v>INVESTITIONEN</v>
          </cell>
          <cell r="C267" t="str">
            <v>Investionsmenge - Batterien</v>
          </cell>
          <cell r="E267" t="str">
            <v>Investment volume - batteries</v>
          </cell>
        </row>
        <row r="268">
          <cell r="A268" t="str">
            <v>INVESTITIONEN_BIOGAS_METHAN</v>
          </cell>
          <cell r="B268" t="str">
            <v>INVESTITIONEN</v>
          </cell>
          <cell r="C268" t="str">
            <v>Investionsmenge - Biogas &amp; -methan</v>
          </cell>
          <cell r="E268" t="str">
            <v>Investment volume - biogas &amp; methane</v>
          </cell>
        </row>
        <row r="269">
          <cell r="A269" t="str">
            <v>INVESTITIONEN_BIOGASANLAGEN</v>
          </cell>
          <cell r="B269" t="str">
            <v>INVESTITIONEN</v>
          </cell>
          <cell r="C269" t="str">
            <v>Investionsmenge - Biogasanlagen</v>
          </cell>
          <cell r="E269" t="str">
            <v>Investment volume - biogas plants</v>
          </cell>
        </row>
        <row r="270">
          <cell r="A270" t="str">
            <v>INVESTITIONEN_BIOMASSE_NWG</v>
          </cell>
          <cell r="B270" t="str">
            <v>INVESTITIONEN</v>
          </cell>
          <cell r="C270" t="str">
            <v>Investionsmenge - Biomasse (Nicht-Wohngebäude)</v>
          </cell>
          <cell r="E270" t="str">
            <v>Investment volume - biomass (non-residential buildings)</v>
          </cell>
        </row>
        <row r="271">
          <cell r="A271" t="str">
            <v>INVESTITIONEN_BIOMASSE_WG</v>
          </cell>
          <cell r="B271" t="str">
            <v>INVESTITIONEN</v>
          </cell>
          <cell r="C271" t="str">
            <v>Investionsmenge - Biomasse (Wohngebäude)</v>
          </cell>
          <cell r="E271" t="str">
            <v>Investment volume - biomass (residential buildings)</v>
          </cell>
        </row>
        <row r="272">
          <cell r="A272" t="str">
            <v>INVESTITIONEN_CCS</v>
          </cell>
          <cell r="B272" t="str">
            <v>INVESTITIONEN</v>
          </cell>
          <cell r="C272" t="str">
            <v>Investionsmenge - CO2-Speicherung (CCS)</v>
          </cell>
          <cell r="E272" t="str">
            <v>Investment volume - CO2 storage (CCS)</v>
          </cell>
        </row>
        <row r="273">
          <cell r="A273" t="str">
            <v>INVESTITIONEN_DAMPFERZEUGUNG</v>
          </cell>
          <cell r="B273" t="str">
            <v>INVESTITIONEN</v>
          </cell>
          <cell r="C273" t="str">
            <v>Investionsmenge - Dampferzeugung</v>
          </cell>
          <cell r="E273" t="str">
            <v>Investment volume - steam generation</v>
          </cell>
        </row>
        <row r="274">
          <cell r="A274" t="str">
            <v>INVESTITIONEN_DEPONIEBELUEFTUNG</v>
          </cell>
          <cell r="B274" t="str">
            <v>INVESTITIONEN</v>
          </cell>
          <cell r="C274" t="str">
            <v>Investionsmenge - Deponiebelüftung</v>
          </cell>
          <cell r="E274" t="str">
            <v>Investment volume - Landfill ventilation</v>
          </cell>
        </row>
        <row r="275">
          <cell r="A275" t="str">
            <v>INVESTITIONEN_EFFIZIENZ</v>
          </cell>
          <cell r="B275" t="str">
            <v>INVESTITIONEN</v>
          </cell>
          <cell r="C275" t="str">
            <v>Investionsmenge - Effizienz</v>
          </cell>
          <cell r="E275" t="str">
            <v>Investment volume - Efficiency</v>
          </cell>
        </row>
        <row r="276">
          <cell r="A276" t="str">
            <v>INVESTITIONEN_ELEKTRODENKESSEL</v>
          </cell>
          <cell r="B276" t="str">
            <v>INVESTITIONEN</v>
          </cell>
          <cell r="C276" t="str">
            <v>Investionsmenge - Elektrodenkessel</v>
          </cell>
          <cell r="E276" t="str">
            <v>Investment volume - electrode boilers</v>
          </cell>
        </row>
        <row r="277">
          <cell r="A277" t="str">
            <v>INVESTITIONEN_ELEKTROLYSEURE</v>
          </cell>
          <cell r="B277" t="str">
            <v>INVESTITIONEN</v>
          </cell>
          <cell r="C277" t="str">
            <v>Investionsmenge - Elektrolyseure</v>
          </cell>
          <cell r="E277" t="str">
            <v>Investment volume - Electrolysers</v>
          </cell>
        </row>
        <row r="278">
          <cell r="A278" t="str">
            <v>INVESTITIONEN_ERDGAS_NEUBAU</v>
          </cell>
          <cell r="B278" t="str">
            <v>INVESTITIONEN</v>
          </cell>
          <cell r="C278" t="str">
            <v>Investionsmenge - Erdgas (Neubau)</v>
          </cell>
          <cell r="E278" t="str">
            <v>Investment volume - natural gas (new construction)</v>
          </cell>
        </row>
        <row r="279">
          <cell r="A279" t="str">
            <v>INVESTITIONEN_FERNWAERME_NWG</v>
          </cell>
          <cell r="B279" t="str">
            <v>INVESTITIONEN</v>
          </cell>
          <cell r="C279" t="str">
            <v>Investionsmenge - Fernwärme (Nicht-Wohngebäude)</v>
          </cell>
          <cell r="E279" t="str">
            <v>Investment volume - district heating (non-residential buildings)</v>
          </cell>
        </row>
        <row r="280">
          <cell r="A280" t="str">
            <v>INVESTITIONEN_FERNWAERME_WG</v>
          </cell>
          <cell r="B280" t="str">
            <v>INVESTITIONEN</v>
          </cell>
          <cell r="C280" t="str">
            <v>Investionsmenge - Fernwärme (Wohngebäude)</v>
          </cell>
          <cell r="E280" t="str">
            <v>Investment volume - district heating (residential buildings)</v>
          </cell>
        </row>
        <row r="281">
          <cell r="A281" t="str">
            <v>INVESTITIONEN_FOSSILE_TECHNOLOGIEN_NWG</v>
          </cell>
          <cell r="B281" t="str">
            <v>INVESTITIONEN</v>
          </cell>
          <cell r="C281" t="str">
            <v>Investionsmenge - Fossile Technologien (Nicht-Wohngebäude)</v>
          </cell>
          <cell r="E281" t="str">
            <v>Investment volume - Fossil technologies (non-residential buildings)</v>
          </cell>
        </row>
        <row r="282">
          <cell r="A282" t="str">
            <v>INVESTITIONEN_FOSSILE_TECHNOLOGIEN_WG</v>
          </cell>
          <cell r="B282" t="str">
            <v>INVESTITIONEN</v>
          </cell>
          <cell r="C282" t="str">
            <v>Investionsmenge - Fossile Technologien (Wohngebäude)</v>
          </cell>
          <cell r="E282" t="str">
            <v>Investment volume - fossil technologies (residential buildings)</v>
          </cell>
        </row>
        <row r="283">
          <cell r="A283" t="str">
            <v>INVESTITIONEN_GEBAEUDEHUELLE_NWG</v>
          </cell>
          <cell r="B283" t="str">
            <v>INVESTITIONEN</v>
          </cell>
          <cell r="C283" t="str">
            <v>Investionsmenge - Gebäudehülle (Nicht-Wohngebäude)</v>
          </cell>
          <cell r="E283" t="str">
            <v>Investment volume - building envelope (non-residential buildings)</v>
          </cell>
        </row>
        <row r="284">
          <cell r="A284" t="str">
            <v>INVESTITIONEN_GEBAEUDEHUELLE_WG</v>
          </cell>
          <cell r="B284" t="str">
            <v>INVESTITIONEN</v>
          </cell>
          <cell r="C284" t="str">
            <v>Investionsmenge - Gebäudehülle (Wohngebäude)</v>
          </cell>
          <cell r="E284" t="str">
            <v>Investment volume - building envelope (residential buildings)</v>
          </cell>
        </row>
        <row r="285">
          <cell r="A285" t="str">
            <v>INVESTITIONEN_GEOTHERMIE_STROM</v>
          </cell>
          <cell r="B285" t="str">
            <v>INVESTITIONEN</v>
          </cell>
          <cell r="C285" t="str">
            <v>Investionsmenge - Geothermie (Strom)</v>
          </cell>
          <cell r="E285" t="str">
            <v>Investment volume - Geothermal energy (electricity)</v>
          </cell>
        </row>
        <row r="286">
          <cell r="A286" t="str">
            <v>INVESTITIONEN_GEOTHERMIE_WAERME</v>
          </cell>
          <cell r="B286" t="str">
            <v>INVESTITIONEN</v>
          </cell>
          <cell r="C286" t="str">
            <v>Investionsmenge - Geothermie (Wärme)</v>
          </cell>
          <cell r="E286" t="str">
            <v>Investment volume - geothermal energy (heat)</v>
          </cell>
        </row>
        <row r="287">
          <cell r="A287" t="str">
            <v>INVESTITIONEN_H2</v>
          </cell>
          <cell r="B287" t="str">
            <v>INVESTITIONEN</v>
          </cell>
          <cell r="C287" t="str">
            <v>Investionsmenge - Wasserstoff</v>
          </cell>
          <cell r="E287" t="str">
            <v>Investment volume - hydrogen</v>
          </cell>
        </row>
        <row r="288">
          <cell r="A288" t="str">
            <v>INVESTITIONEN_IN_DIE_ENERGETISCHE_SANIERUNG_DER_GEBAEUDEHUELLE</v>
          </cell>
          <cell r="B288" t="str">
            <v>INVESTITIONEN</v>
          </cell>
          <cell r="C288" t="str">
            <v>Investionsmenge - Energetische Sanierung der Gebäudehülle</v>
          </cell>
          <cell r="E288" t="str">
            <v>Investment volume - Energy-efficient refurbishment of the building envelope</v>
          </cell>
        </row>
        <row r="289">
          <cell r="A289" t="str">
            <v>INVESTITIONEN_INDUSTRIEOEFEN</v>
          </cell>
          <cell r="B289" t="str">
            <v>INVESTITIONEN</v>
          </cell>
          <cell r="C289" t="str">
            <v>Investionsmenge - Industrieöfen</v>
          </cell>
          <cell r="E289" t="str">
            <v>Investment volume - Industrial furnaces</v>
          </cell>
        </row>
        <row r="290">
          <cell r="A290" t="str">
            <v>INVESTITIONEN_INNOVATIVE_PRODUKTIONSVERFAHREN</v>
          </cell>
          <cell r="B290" t="str">
            <v>INVESTITIONEN</v>
          </cell>
          <cell r="C290" t="str">
            <v>Investionsmenge - Innovative Produktionsverfahren</v>
          </cell>
          <cell r="E290" t="str">
            <v>Investment volume - Innovative production processes</v>
          </cell>
        </row>
        <row r="291">
          <cell r="A291" t="str">
            <v>INVESTITIONEN_LAUFWASSER</v>
          </cell>
          <cell r="B291" t="str">
            <v>INVESTITIONEN</v>
          </cell>
          <cell r="C291" t="str">
            <v>Investionsmenge - Laufwasser</v>
          </cell>
          <cell r="E291" t="str">
            <v>Investment volume - Running water</v>
          </cell>
        </row>
        <row r="292">
          <cell r="A292" t="str">
            <v>INVESTITIONEN_LKW</v>
          </cell>
          <cell r="B292" t="str">
            <v>INVESTITIONEN</v>
          </cell>
          <cell r="C292" t="str">
            <v>Investionsmenge - Lastkraftwaagen</v>
          </cell>
          <cell r="E292" t="str">
            <v>Investment volume - Truck scales</v>
          </cell>
        </row>
        <row r="293">
          <cell r="A293" t="str">
            <v>INVESTITIONEN_LKW_BEV</v>
          </cell>
          <cell r="B293" t="str">
            <v>INVESTITIONEN_LKW</v>
          </cell>
          <cell r="C293" t="str">
            <v>Investionsmenge - LKW (Batterie-Elektrofahrzeuge)</v>
          </cell>
          <cell r="E293" t="str">
            <v>Investment volume - Trucks (battery electric vehicles)</v>
          </cell>
        </row>
        <row r="294">
          <cell r="A294" t="str">
            <v>INVESTITIONEN_LKW_FCEV</v>
          </cell>
          <cell r="B294" t="str">
            <v>INVESTITIONEN_LKW</v>
          </cell>
          <cell r="C294" t="str">
            <v>Investionsmenge - LKW (Brennstoffzellen-Elektrofahrzeuge)</v>
          </cell>
          <cell r="E294" t="str">
            <v>Investment volume - lorries (fuel cell electric vehicles)</v>
          </cell>
        </row>
        <row r="295">
          <cell r="A295" t="str">
            <v>INVESTITIONEN_LKW_ICE</v>
          </cell>
          <cell r="B295" t="str">
            <v>INVESTITIONEN_LKW</v>
          </cell>
          <cell r="C295" t="str">
            <v>Investionsmenge - LKW (Verbrennungsmotor)</v>
          </cell>
          <cell r="E295" t="str">
            <v>Investment volume - lorries (internal combustion engine)</v>
          </cell>
        </row>
        <row r="296">
          <cell r="A296" t="str">
            <v>INVESTITIONEN_LKW_PHEV</v>
          </cell>
          <cell r="B296" t="str">
            <v>INVESTITIONEN_LKW</v>
          </cell>
          <cell r="C296" t="str">
            <v>Investionsmenge - LKW (Plugin-Hybrid-Elektrofahrzeuge)</v>
          </cell>
          <cell r="E296" t="str">
            <v>Investment volume - lorries (plug-in hybrid electric vehicles)</v>
          </cell>
        </row>
        <row r="297">
          <cell r="A297" t="str">
            <v>INVESTITIONEN_LNF</v>
          </cell>
          <cell r="B297" t="str">
            <v>INVESTITIONEN</v>
          </cell>
          <cell r="C297" t="str">
            <v>Investionsmenge - Leichte Nutzfahrzeuge</v>
          </cell>
          <cell r="E297" t="str">
            <v>Investment volume - light commercial vehicles</v>
          </cell>
        </row>
        <row r="298">
          <cell r="A298" t="str">
            <v>INVESTITIONEN_LNF_BEV</v>
          </cell>
          <cell r="B298" t="str">
            <v>INVESTITIONEN_LNF</v>
          </cell>
          <cell r="C298" t="str">
            <v>Investionsmenge - Leichte NutzfahrzeugeBatterie-Elektrofahrzeuge</v>
          </cell>
          <cell r="E298" t="str">
            <v>Investment volume - light commercial vehiclesBattery electric vehicles</v>
          </cell>
        </row>
        <row r="299">
          <cell r="A299" t="str">
            <v>INVESTITIONEN_LNF_FCEV</v>
          </cell>
          <cell r="B299" t="str">
            <v>INVESTITIONEN_LNF</v>
          </cell>
          <cell r="C299" t="str">
            <v>Investionsmenge - Leichte Nutzfahrzeuge (Brennstoffzellen-Elektrofahrzeuge)</v>
          </cell>
          <cell r="E299" t="str">
            <v>Investment volume - light commercial vehicles (fuel cell electric vehicles)</v>
          </cell>
        </row>
        <row r="300">
          <cell r="A300" t="str">
            <v>INVESTITIONEN_LNF_ICE</v>
          </cell>
          <cell r="B300" t="str">
            <v>INVESTITIONEN_LNF</v>
          </cell>
          <cell r="C300" t="str">
            <v>Investionsmenge - Leichte Nutzfahrzeuge (Verbrennungsmotor)</v>
          </cell>
          <cell r="E300" t="str">
            <v>Investment volume - light commercial vehicles (combustion engine)</v>
          </cell>
        </row>
        <row r="301">
          <cell r="A301" t="str">
            <v>INVESTITIONEN_LNF_PHEV</v>
          </cell>
          <cell r="B301" t="str">
            <v>INVESTITIONEN_LNF</v>
          </cell>
          <cell r="C301" t="str">
            <v>Investionsmenge - Leichte Nutzfahrzeuge (Plugin-Hybrid-Elektrofahrzeuge)</v>
          </cell>
          <cell r="E301" t="str">
            <v>Investment volume - light commercial vehicles (plug-in hybrid electric vehicles)</v>
          </cell>
        </row>
        <row r="302">
          <cell r="A302" t="str">
            <v>INVESTITIONEN_PKW</v>
          </cell>
          <cell r="B302" t="str">
            <v>INVESTITIONEN</v>
          </cell>
          <cell r="C302" t="str">
            <v>Investionsmenge - Personenkraftwaagen</v>
          </cell>
          <cell r="E302" t="str">
            <v>Investment volume - passenger cars</v>
          </cell>
        </row>
        <row r="303">
          <cell r="A303" t="str">
            <v>INVESTITIONEN_PKW_BEV</v>
          </cell>
          <cell r="B303" t="str">
            <v>INVESTITIONEN_PKW</v>
          </cell>
          <cell r="C303" t="str">
            <v>Investionsmenge - PKW (Batterie-Elektrofahrzeuge)</v>
          </cell>
          <cell r="E303" t="str">
            <v>Investment volume - passenger cars (battery electric vehicles)</v>
          </cell>
        </row>
        <row r="304">
          <cell r="A304" t="str">
            <v>INVESTITIONEN_PKW_FCEV</v>
          </cell>
          <cell r="B304" t="str">
            <v>INVESTITIONEN_PKW</v>
          </cell>
          <cell r="C304" t="str">
            <v>Investionsmenge - PKW (Brennstoffzellen-Elektrofahrzeuge)</v>
          </cell>
          <cell r="E304" t="str">
            <v>Investment volume - passenger cars (fuel cell electric vehicles)</v>
          </cell>
        </row>
        <row r="305">
          <cell r="A305" t="str">
            <v>INVESTITIONEN_PKW_ICE</v>
          </cell>
          <cell r="B305" t="str">
            <v>INVESTITIONEN_PKW</v>
          </cell>
          <cell r="C305" t="str">
            <v>Investionsmenge - PKW (Verbrennungsmotor)</v>
          </cell>
          <cell r="E305" t="str">
            <v>Investment volume - passenger cars (internal combustion engine)</v>
          </cell>
        </row>
        <row r="306">
          <cell r="A306" t="str">
            <v>INVESTITIONEN_PKW_PHEV</v>
          </cell>
          <cell r="B306" t="str">
            <v>INVESTITIONEN_PKW</v>
          </cell>
          <cell r="C306" t="str">
            <v>Investionsmenge - PKW (Plugin-Hybrid-Elektrofahrzeuge)</v>
          </cell>
          <cell r="E306" t="str">
            <v>Investment volume - passenger cars (plug-in hybrid electric vehicles)</v>
          </cell>
        </row>
        <row r="307">
          <cell r="A307" t="str">
            <v>INVESTITIONEN_PV_ANLAGEN</v>
          </cell>
          <cell r="B307" t="str">
            <v>INVESTITIONEN</v>
          </cell>
          <cell r="C307" t="str">
            <v>Investionsmenge - PV Anlagen</v>
          </cell>
          <cell r="E307" t="str">
            <v>Investment volume - PV systems</v>
          </cell>
        </row>
        <row r="308">
          <cell r="A308" t="str">
            <v>INVESTITIONEN_RAUMWAERME_ANLAGEN_DAEMMUNG</v>
          </cell>
          <cell r="B308" t="str">
            <v>INVESTITIONEN</v>
          </cell>
          <cell r="C308" t="str">
            <v>Investionsmenge - Raumwärme (Anlagen+Dämmung)</v>
          </cell>
          <cell r="E308" t="str">
            <v>Investment volume - space heating (systems + insulation)</v>
          </cell>
        </row>
        <row r="309">
          <cell r="A309" t="str">
            <v>INVESTITIONEN_SOLARTHERMIE</v>
          </cell>
          <cell r="B309" t="str">
            <v>INVESTITIONEN</v>
          </cell>
          <cell r="C309" t="str">
            <v>Investionsmenge - Solarthermie</v>
          </cell>
          <cell r="E309" t="str">
            <v>Investment volume - solar thermal energy</v>
          </cell>
        </row>
        <row r="310">
          <cell r="A310" t="str">
            <v>INVESTITIONEN_SOLARTHERMIE_NWG</v>
          </cell>
          <cell r="B310" t="str">
            <v>INVESTITIONEN</v>
          </cell>
          <cell r="C310" t="str">
            <v>Investionsmenge - Solarthermie (Nicht-Wohngebäude)</v>
          </cell>
          <cell r="E310" t="str">
            <v>Investment volume - solar thermal (non-residential buildings)</v>
          </cell>
        </row>
        <row r="311">
          <cell r="A311" t="str">
            <v>INVESTITIONEN_SOLARTHERMIE_WG</v>
          </cell>
          <cell r="B311" t="str">
            <v>INVESTITIONEN</v>
          </cell>
          <cell r="C311" t="str">
            <v>Investionsmenge - Solarthermie (Wohngebäude)</v>
          </cell>
          <cell r="E311" t="str">
            <v>Investment volume - solar thermal (residential buildings)</v>
          </cell>
        </row>
        <row r="312">
          <cell r="A312" t="str">
            <v>INVESTITIONEN_TECHNOLOGIE_1</v>
          </cell>
          <cell r="B312" t="str">
            <v>INVESTITIONEN</v>
          </cell>
          <cell r="C312" t="str">
            <v>Investionsmenge - Technologie 1</v>
          </cell>
          <cell r="D312" t="str">
            <v>Technologie 1 sind Stallheizungen; Trocknungsanlagen; Reifendruckregeler; Gewächshäuser etc.</v>
          </cell>
          <cell r="E312" t="str">
            <v>Investment volume - technology 1</v>
          </cell>
          <cell r="F312" t="str">
            <v>Technology 1 are stable heating systems; drying systems; tyre pressure regulators; greenhouses etc.</v>
          </cell>
        </row>
        <row r="313">
          <cell r="A313" t="str">
            <v>INVESTITIONEN_WAERMEPUMPEN</v>
          </cell>
          <cell r="B313" t="str">
            <v>INVESTITIONEN</v>
          </cell>
          <cell r="C313" t="str">
            <v>Investionsmenge - Wärmepumpen</v>
          </cell>
          <cell r="E313" t="str">
            <v>Investment volume - heat pumps</v>
          </cell>
        </row>
        <row r="314">
          <cell r="A314" t="str">
            <v>INVESTITIONEN_WAERMEPUMPEN_NWG</v>
          </cell>
          <cell r="B314" t="str">
            <v>INVESTITIONEN</v>
          </cell>
          <cell r="C314" t="str">
            <v>Investionsmenge - Wärmepumpen (Nicht-Wohngebäude)</v>
          </cell>
          <cell r="E314" t="str">
            <v>Investment volume - heat pumps (non-residential buildings)</v>
          </cell>
        </row>
        <row r="315">
          <cell r="A315" t="str">
            <v>INVESTITIONEN_WAERMEPUMPEN_WG</v>
          </cell>
          <cell r="B315" t="str">
            <v>INVESTITIONEN</v>
          </cell>
          <cell r="C315" t="str">
            <v>Investionsmenge - Wärmepumpen (Wohngebäude)</v>
          </cell>
          <cell r="E315" t="str">
            <v>Investment volume - heat pumps (residential buildings)</v>
          </cell>
        </row>
        <row r="316">
          <cell r="A316" t="str">
            <v>INVESTITIONEN_WAERMESPEICHER</v>
          </cell>
          <cell r="B316" t="str">
            <v>INVESTITIONEN</v>
          </cell>
          <cell r="C316" t="str">
            <v>Investionsmenge - Wärmespeicher</v>
          </cell>
          <cell r="E316" t="str">
            <v>Investment volume - heat storage</v>
          </cell>
        </row>
        <row r="317">
          <cell r="A317" t="str">
            <v>INVESTITIONEN_WIND_OFF_SHORE</v>
          </cell>
          <cell r="B317" t="str">
            <v>INVESTITIONEN</v>
          </cell>
          <cell r="C317" t="str">
            <v>Investionsmenge - Wind off-shore</v>
          </cell>
          <cell r="E317" t="str">
            <v>Investment volume - wind off-shore</v>
          </cell>
        </row>
        <row r="318">
          <cell r="A318" t="str">
            <v>INVESTITIONEN_WIND_ONSHORE</v>
          </cell>
          <cell r="B318" t="str">
            <v>INVESTITIONEN</v>
          </cell>
          <cell r="C318" t="str">
            <v>Investionsmenge - Wind onshore</v>
          </cell>
          <cell r="E318" t="str">
            <v>Investment volume - wind onshore</v>
          </cell>
        </row>
        <row r="319">
          <cell r="A319" t="str">
            <v>KAUFPRAEMIE</v>
          </cell>
          <cell r="C319" t="str">
            <v>Kaufprämie</v>
          </cell>
          <cell r="E319" t="str">
            <v>Purchase premium</v>
          </cell>
        </row>
        <row r="320">
          <cell r="A320" t="str">
            <v>KAUFPRAEMIE_KFZ_GEWERBLICH</v>
          </cell>
          <cell r="B320" t="str">
            <v>KAUFPRAEMIE</v>
          </cell>
          <cell r="C320" t="str">
            <v>Kaufprämie - geweberliche Kraftfahrzeuge</v>
          </cell>
          <cell r="E320" t="str">
            <v>Purchase premium - commercial motor vehicles</v>
          </cell>
        </row>
        <row r="321">
          <cell r="A321" t="str">
            <v>KAUFPRAEMIE_LKW</v>
          </cell>
          <cell r="B321" t="str">
            <v>KAUFPRAEMIE</v>
          </cell>
          <cell r="C321" t="str">
            <v>Kaufprämie - Lastkraftwagen</v>
          </cell>
          <cell r="E321" t="str">
            <v>Purchase premium - trucks</v>
          </cell>
        </row>
        <row r="322">
          <cell r="A322" t="str">
            <v>KAUFPRAEMIE_NUTZFAHRZEUGE_LEICHTE</v>
          </cell>
          <cell r="B322" t="str">
            <v>KAUFPRAEMIE</v>
          </cell>
          <cell r="C322" t="str">
            <v>Kaufprämie - leichte Nutzfahrzeuge</v>
          </cell>
          <cell r="E322" t="str">
            <v>Purchase premium - light commercial vehicles</v>
          </cell>
        </row>
        <row r="323">
          <cell r="A323" t="str">
            <v>KSG_JAHRESEMISSIONSMENGE</v>
          </cell>
          <cell r="C323" t="str">
            <v>KSG-Jahresemissionsmenge</v>
          </cell>
          <cell r="E323" t="str">
            <v>KSG annual emissions volume</v>
          </cell>
        </row>
        <row r="324">
          <cell r="A324" t="str">
            <v>KUMULIERTE_LUECKE_2023_BIS_2030</v>
          </cell>
          <cell r="C324" t="str">
            <v>Kumulierte Lücke (2023 bis 2030)</v>
          </cell>
          <cell r="E324" t="str">
            <v>Cumulative gap (2023 to 2030)</v>
          </cell>
        </row>
        <row r="325">
          <cell r="A325" t="str">
            <v>MARKTANTEIL</v>
          </cell>
          <cell r="C325" t="str">
            <v>Marktanteil</v>
          </cell>
          <cell r="E325" t="str">
            <v>Market share</v>
          </cell>
        </row>
        <row r="326">
          <cell r="A326" t="str">
            <v>MARKTANTEIL_BELEUCHTUNG</v>
          </cell>
          <cell r="B326" t="str">
            <v>MARKTANTEIL</v>
          </cell>
          <cell r="C326" t="str">
            <v>Marktanteil - Beleuchtung</v>
          </cell>
          <cell r="E326" t="str">
            <v>Market share - Lighting</v>
          </cell>
        </row>
        <row r="327">
          <cell r="A327" t="str">
            <v>MARKTANTEIL_BELEUCHTUNG_ENERGIESPARLAMPE_UNSCHARFE_KLASSE_I</v>
          </cell>
          <cell r="B327" t="str">
            <v>MARKTANTEIL_BELEUCHTUNG</v>
          </cell>
          <cell r="C327" t="str">
            <v>Marktanteil - Energiesparlampe (Unscharfe-Klasse I)</v>
          </cell>
          <cell r="E327" t="str">
            <v>Market share - energy-saving lamp (fuzzy class I)</v>
          </cell>
        </row>
        <row r="328">
          <cell r="A328" t="str">
            <v>MARKTANTEIL_BELEUCHTUNG_ENERGIESPARLAMPE_UNSCHARFE_KLASSE_II</v>
          </cell>
          <cell r="B328" t="str">
            <v>MARKTANTEIL_BELEUCHTUNG</v>
          </cell>
          <cell r="C328" t="str">
            <v>Marktanteil - Energiesparlampe (Unscharfe-Klasse II)</v>
          </cell>
          <cell r="E328" t="str">
            <v>Market share - energy-saving lamp (fuzzy class II)</v>
          </cell>
        </row>
        <row r="329">
          <cell r="A329" t="str">
            <v>MARKTANTEIL_BELEUCHTUNG_ENERGIESPARLAMPE_UNSCHARFE_KLASSE_III</v>
          </cell>
          <cell r="B329" t="str">
            <v>MARKTANTEIL_BELEUCHTUNG</v>
          </cell>
          <cell r="C329" t="str">
            <v>Marktanteil - Energiesparlampe (Unscharfe-Klasse III)</v>
          </cell>
          <cell r="E329" t="str">
            <v>Market share - energy-saving lamp (unsharp class III)</v>
          </cell>
        </row>
        <row r="330">
          <cell r="A330" t="str">
            <v>MARKTANTEIL_BELEUCHTUNG_HALOGENLAMPE_UNSCHARFE_KLASSE_I</v>
          </cell>
          <cell r="B330" t="str">
            <v>MARKTANTEIL_BELEUCHTUNG</v>
          </cell>
          <cell r="C330" t="str">
            <v>Marktanteil - Halogenlampe (Unscharfe-Klasse I)</v>
          </cell>
          <cell r="E330" t="str">
            <v>Market share - halogen lamp (fuzzy class I)</v>
          </cell>
        </row>
        <row r="331">
          <cell r="A331" t="str">
            <v>MARKTANTEIL_BELEUCHTUNG_HALOGENLAMPE_UNSCHARFE_KLASSE_II</v>
          </cell>
          <cell r="B331" t="str">
            <v>MARKTANTEIL_BELEUCHTUNG</v>
          </cell>
          <cell r="C331" t="str">
            <v>Marktanteil - Halogenlampe (Unscharfe-Klasse II)</v>
          </cell>
          <cell r="E331" t="str">
            <v>Market share - halogen lamp (fuzzy class II)</v>
          </cell>
        </row>
        <row r="332">
          <cell r="A332" t="str">
            <v>MARKTANTEIL_BELEUCHTUNG_HALOGENLAMPE_UNSCHARFE_KLASSE_III</v>
          </cell>
          <cell r="B332" t="str">
            <v>MARKTANTEIL_BELEUCHTUNG</v>
          </cell>
          <cell r="C332" t="str">
            <v>Marktanteil - Halogenlampe (Unscharfe-Klasse III)</v>
          </cell>
          <cell r="E332" t="str">
            <v>Market share - halogen lamp (fuzzy class III)</v>
          </cell>
        </row>
        <row r="333">
          <cell r="A333" t="str">
            <v>MARKTANTEIL_BELEUCHTUNG_LED_UNSCHARFE_KLASSE_I</v>
          </cell>
          <cell r="B333" t="str">
            <v>MARKTANTEIL_BELEUCHTUNG</v>
          </cell>
          <cell r="C333" t="str">
            <v>Marktanteil - Leuchtdiode (LED, Unscharfe-Klasse I)</v>
          </cell>
          <cell r="E333" t="str">
            <v>Market share - light-emitting diode (LED, fuzzy class I)</v>
          </cell>
        </row>
        <row r="334">
          <cell r="A334" t="str">
            <v>MARKTANTEIL_BELEUCHTUNG_LED_UNSCHARFE_KLASSE_II</v>
          </cell>
          <cell r="B334" t="str">
            <v>MARKTANTEIL_BELEUCHTUNG</v>
          </cell>
          <cell r="C334" t="str">
            <v>Marktanteil - Leuchtdiode (LED, Unscharfe-Klasse II)</v>
          </cell>
          <cell r="E334" t="str">
            <v>Market share - light-emitting diode (LED, fuzzy class II)</v>
          </cell>
        </row>
        <row r="335">
          <cell r="A335" t="str">
            <v>MARKTANTEIL_BELEUCHTUNG_LED_UNSCHARFE_KLASSE_III</v>
          </cell>
          <cell r="B335" t="str">
            <v>MARKTANTEIL_BELEUCHTUNG</v>
          </cell>
          <cell r="C335" t="str">
            <v>Marktanteil - Leuchtdiode (LED, Unscharfe-Klasse III)</v>
          </cell>
          <cell r="E335" t="str">
            <v>Market share - light-emitting diode (LED, fuzzy class III)</v>
          </cell>
        </row>
        <row r="336">
          <cell r="A336" t="str">
            <v>MARKTANTEIL_BELEUCHTUNG_LED_UNSCHARFE_KLASSE_IV</v>
          </cell>
          <cell r="B336" t="str">
            <v>MARKTANTEIL_BELEUCHTUNG</v>
          </cell>
          <cell r="C336" t="str">
            <v>Marktanteil - Leuchtdiode (LED, Unscharfe-Klasse  IV)</v>
          </cell>
          <cell r="E336" t="str">
            <v>Market share - light-emitting diode (LED, fuzzy class  IV)</v>
          </cell>
        </row>
        <row r="337">
          <cell r="A337" t="str">
            <v>MARKTANTEIL_BELEUCHTUNG_LEUCHTSTOFFLAMPE_UNSCHARFE_KLASSE_I</v>
          </cell>
          <cell r="B337" t="str">
            <v>MARKTANTEIL_BELEUCHTUNG</v>
          </cell>
          <cell r="C337" t="str">
            <v>Marktanteil - Leuchtstofflampe (Unscharfe-Klasse I)</v>
          </cell>
          <cell r="E337" t="str">
            <v>Market share - fluorescent lamp (fuzzy class I)</v>
          </cell>
        </row>
        <row r="338">
          <cell r="A338" t="str">
            <v>MARKTANTEIL_BELEUCHTUNG_LEUCHTSTOFFLAMPE_UNSCHARFE_KLASSE_II</v>
          </cell>
          <cell r="B338" t="str">
            <v>MARKTANTEIL_BELEUCHTUNG</v>
          </cell>
          <cell r="C338" t="str">
            <v>Marktanteil - Leutchtstofflampe (Unscharfe-Klasse II)</v>
          </cell>
          <cell r="E338" t="str">
            <v>Market share - fluorescent lamp (unsharp class II)</v>
          </cell>
        </row>
        <row r="339">
          <cell r="A339" t="str">
            <v>MARKTANTEIL_BELEUCHTUNG_LEUCHTSTOFFLAMPE_UNSCHARFE_KLASSE_III</v>
          </cell>
          <cell r="B339" t="str">
            <v>MARKTANTEIL_BELEUCHTUNG</v>
          </cell>
          <cell r="C339" t="str">
            <v>Marktanteil - Leuchtstofflampe (Unscharfe-Klasse III)</v>
          </cell>
          <cell r="E339" t="str">
            <v>Market share - fluorescent lamp (unsharp class III)</v>
          </cell>
        </row>
        <row r="340">
          <cell r="A340" t="str">
            <v>MARKTANTEIL_COMPUTER_BILDSCHIRME</v>
          </cell>
          <cell r="B340" t="str">
            <v>MARKTANTEIL</v>
          </cell>
          <cell r="C340" t="str">
            <v>Marktanteil - Computerbildschirme</v>
          </cell>
          <cell r="E340" t="str">
            <v>Market share - computer monitors</v>
          </cell>
        </row>
        <row r="341">
          <cell r="A341" t="str">
            <v>MARKTANTEIL_COMPUTER_BILDSCHIRME_CRT_PC_BILDSCHIRM_UNSCHARFE_KLASSE_I</v>
          </cell>
          <cell r="B341" t="str">
            <v>MARKTANTEIL_COMPUTER_BILDSCHIRME</v>
          </cell>
          <cell r="C341" t="str">
            <v>Marktanteil - Kathodenstrahl (Unscharfe-Klasse I)</v>
          </cell>
          <cell r="E341" t="str">
            <v>Market share - cathode ray (unsharp class I)</v>
          </cell>
        </row>
        <row r="342">
          <cell r="A342" t="str">
            <v>MARKTANTEIL_COMPUTER_BILDSCHIRME_CRT_PC_BILDSCHIRM_UNSCHARFE_KLASSE_II</v>
          </cell>
          <cell r="B342" t="str">
            <v>MARKTANTEIL_COMPUTER_BILDSCHIRME</v>
          </cell>
          <cell r="C342" t="str">
            <v>Marktanteil - Kathodenstrahl (Unscharfe-Klasse II)</v>
          </cell>
          <cell r="E342" t="str">
            <v>Market share - cathode ray (unsharp class II)</v>
          </cell>
        </row>
        <row r="343">
          <cell r="A343" t="str">
            <v>MARKTANTEIL_COMPUTER_BILDSCHIRME_CRT_PC_BILDSCHIRM_UNSCHARFE_KLASSE_III</v>
          </cell>
          <cell r="B343" t="str">
            <v>MARKTANTEIL_COMPUTER_BILDSCHIRME</v>
          </cell>
          <cell r="C343" t="str">
            <v>Marktanteil - Kathodenstrahl (Unscharfe-Klasse III)</v>
          </cell>
          <cell r="E343" t="str">
            <v>Market share - cathode ray (fuzzy class III)</v>
          </cell>
        </row>
        <row r="344">
          <cell r="A344" t="str">
            <v>MARKTANTEIL_COMPUTER_BILDSCHIRME_CRT_PC_BILDSCHIRM_UNSCHARFE_KLASSE_IV</v>
          </cell>
          <cell r="B344" t="str">
            <v>MARKTANTEIL_COMPUTER_BILDSCHIRME</v>
          </cell>
          <cell r="C344" t="str">
            <v>Marktanteil - Kathodenstrahl (Unscharfe-Klasse  IV)</v>
          </cell>
          <cell r="E344" t="str">
            <v>Market share - cathode ray (fuzzy class  IV)</v>
          </cell>
        </row>
        <row r="345">
          <cell r="A345" t="str">
            <v>MARKTANTEIL_COMPUTER_BILDSCHIRME_LCD_PC_BILDSCHIRM_UNSCHARFE_KLASSE_I</v>
          </cell>
          <cell r="B345" t="str">
            <v>MARKTANTEIL_COMPUTER_BILDSCHIRME</v>
          </cell>
          <cell r="C345" t="str">
            <v>Marktanteil - Flüssigkristall (Unscharfe-Klasse I)</v>
          </cell>
          <cell r="E345" t="str">
            <v>Market share - liquid crystal (fuzzy class I)</v>
          </cell>
        </row>
        <row r="346">
          <cell r="A346" t="str">
            <v>MARKTANTEIL_COMPUTER_BILDSCHIRME_LCD_PC_BILDSCHIRM_UNSCHARFE_KLASSE_II</v>
          </cell>
          <cell r="B346" t="str">
            <v>MARKTANTEIL_COMPUTER_BILDSCHIRME</v>
          </cell>
          <cell r="C346" t="str">
            <v>Marktanteil - Flüssigkristall (Unscharfe-Klasse II)</v>
          </cell>
          <cell r="E346" t="str">
            <v>Market share - liquid crystal (unsharp class II)</v>
          </cell>
        </row>
        <row r="347">
          <cell r="A347" t="str">
            <v>MARKTANTEIL_COMPUTER_BILDSCHIRME_LCD_PC_BILDSCHIRM_UNSCHARFE_KLASSE_III</v>
          </cell>
          <cell r="B347" t="str">
            <v>MARKTANTEIL_COMPUTER_BILDSCHIRME</v>
          </cell>
          <cell r="C347" t="str">
            <v>Marktanteil - Flüssigkristall (Unscharfe-Klasse III)</v>
          </cell>
          <cell r="E347" t="str">
            <v>Market share - liquid crystal (blur class III)</v>
          </cell>
        </row>
        <row r="348">
          <cell r="A348" t="str">
            <v>MARKTANTEIL_COMPUTER_BILDSCHIRME_LCD_PC_BILDSCHIRM_UNSCHARFE_KLASSE_IV</v>
          </cell>
          <cell r="B348" t="str">
            <v>MARKTANTEIL_COMPUTER_BILDSCHIRME</v>
          </cell>
          <cell r="C348" t="str">
            <v>Marktanteil - Flüssigkristall (Unscharfe-Klasse  IV)</v>
          </cell>
          <cell r="E348" t="str">
            <v>Market share - liquid crystal (fuzzy class  IV)</v>
          </cell>
        </row>
        <row r="349">
          <cell r="A349" t="str">
            <v>MARKTANTEIL_COMPUTER_BILDSCHIRME_PLASMA_PC_BILDSCHIRM_UNSCHARFE_KLASSE_I</v>
          </cell>
          <cell r="B349" t="str">
            <v>MARKTANTEIL_COMPUTER_BILDSCHIRME</v>
          </cell>
          <cell r="C349" t="str">
            <v>Marktanteil - Plasma (Unscharfe-Klasse I)</v>
          </cell>
          <cell r="E349" t="str">
            <v>Market share - plasma (unsharp class I)</v>
          </cell>
        </row>
        <row r="350">
          <cell r="A350" t="str">
            <v>MARKTANTEIL_COMPUTER_BILDSCHIRME_PLASMA_PC_BILDSCHIRM_UNSCHARFE_KLASSE_II</v>
          </cell>
          <cell r="B350" t="str">
            <v>MARKTANTEIL_COMPUTER_BILDSCHIRME</v>
          </cell>
          <cell r="C350" t="str">
            <v>Marktanteil - Plasma (Unscharfe-Klasse II)</v>
          </cell>
          <cell r="E350" t="str">
            <v>Market share - plasma (blur class II)</v>
          </cell>
        </row>
        <row r="351">
          <cell r="A351" t="str">
            <v>MARKTANTEIL_COMPUTER_BILDSCHIRME_PLASMA_PC_BILDSCHIRM_UNSCHARFE_KLASSE_III</v>
          </cell>
          <cell r="B351" t="str">
            <v>MARKTANTEIL_COMPUTER_BILDSCHIRME</v>
          </cell>
          <cell r="C351" t="str">
            <v>Marktanteil - Plasma (Unscharfe-Klasse III)</v>
          </cell>
          <cell r="E351" t="str">
            <v>Market share - plasma (blur class III)</v>
          </cell>
        </row>
        <row r="352">
          <cell r="A352" t="str">
            <v>MARKTANTEIL_COMPUTER_BILDSCHIRME_PLASMA_PC_BILDSCHIRM_UNSCHARFE_KLASSE_IV</v>
          </cell>
          <cell r="B352" t="str">
            <v>MARKTANTEIL_COMPUTER_BILDSCHIRME</v>
          </cell>
          <cell r="C352" t="str">
            <v>Marktanteil - Plasma (Unscharfe-Klasse  IV)</v>
          </cell>
          <cell r="E352" t="str">
            <v>Market share - plasma (blur class  IV)</v>
          </cell>
        </row>
        <row r="353">
          <cell r="A353" t="str">
            <v>MARKTANTEIL_DESKTOP_PCS_DESKTOP_PC_UNSCHARFE_KLASSE_I</v>
          </cell>
          <cell r="B353" t="str">
            <v>MARKTANTEIL_INFORMATIONS_UND_KOMMUNIKATIONSTECHNIK</v>
          </cell>
          <cell r="C353" t="str">
            <v>Marktanteil - Desktop-Computer (Unscharfe-Klasse I)</v>
          </cell>
          <cell r="E353" t="str">
            <v>Market share - desktop computers (fuzzy class I)</v>
          </cell>
        </row>
        <row r="354">
          <cell r="A354" t="str">
            <v>MARKTANTEIL_DESKTOP_PCS_DESKTOP_PC_UNSCHARFE_KLASSE_II</v>
          </cell>
          <cell r="B354" t="str">
            <v>MARKTANTEIL_INFORMATIONS_UND_KOMMUNIKATIONSTECHNIK</v>
          </cell>
          <cell r="C354" t="str">
            <v>Marktanteil - Desktop-Computer (Unscharfe-Klasse II)</v>
          </cell>
          <cell r="E354" t="str">
            <v>Market share - desktop computers (fuzzy class II)</v>
          </cell>
        </row>
        <row r="355">
          <cell r="A355" t="str">
            <v>MARKTANTEIL_DESKTOP_PCS_DESKTOP_PC_UNSCHARFE_KLASSE_III</v>
          </cell>
          <cell r="B355" t="str">
            <v>MARKTANTEIL_INFORMATIONS_UND_KOMMUNIKATIONSTECHNIK</v>
          </cell>
          <cell r="C355" t="str">
            <v>Marktanteil - Desktop-Computer (Unscharfe-Klasse III)</v>
          </cell>
          <cell r="E355" t="str">
            <v>Market share - desktop computers (fuzzy class III)</v>
          </cell>
        </row>
        <row r="356">
          <cell r="A356" t="str">
            <v>MARKTANTEIL_DESKTOP_PCS_DESKTOP_PC_UNSCHARFE_KLASSE_IV</v>
          </cell>
          <cell r="B356" t="str">
            <v>MARKTANTEIL_INFORMATIONS_UND_KOMMUNIKATIONSTECHNIK</v>
          </cell>
          <cell r="C356" t="str">
            <v>Marktanteil - Desktop-Computer (Unscharfe-Klasse  IV)</v>
          </cell>
          <cell r="E356" t="str">
            <v>Market share - desktop computers (fuzzy class  IV)</v>
          </cell>
        </row>
        <row r="357">
          <cell r="A357" t="str">
            <v>MARKTANTEIL_FERNSEHER</v>
          </cell>
          <cell r="B357" t="str">
            <v>MARKTANTEIL_INFORMATIONS_UND_KOMMUNIKATIONSTECHNIK</v>
          </cell>
          <cell r="C357" t="str">
            <v>Marktanteil - Fernseher</v>
          </cell>
          <cell r="E357" t="str">
            <v>Market share - televisions</v>
          </cell>
        </row>
        <row r="358">
          <cell r="A358" t="str">
            <v>MARKTANTEIL_FERNSEHER_L</v>
          </cell>
          <cell r="B358" t="str">
            <v>MARKTANTEIL_FERNSEHER</v>
          </cell>
          <cell r="C358" t="str">
            <v>Marktanteil - Fernseher L</v>
          </cell>
          <cell r="E358" t="str">
            <v>Market share - televisions L</v>
          </cell>
        </row>
        <row r="359">
          <cell r="A359" t="str">
            <v>MARKTANTEIL_FERNSEHER_L_TV_SETS_A</v>
          </cell>
          <cell r="B359" t="str">
            <v>MARKTANTEIL_FERNSEHER_L</v>
          </cell>
          <cell r="C359" t="str">
            <v>Marktanteil - Fernseher L (Effizienzklasse A)</v>
          </cell>
          <cell r="E359" t="str">
            <v>Market share - TV L (efficiency class A)</v>
          </cell>
        </row>
        <row r="360">
          <cell r="A360" t="str">
            <v>MARKTANTEIL_FERNSEHER_L_TV_SETS_A_P</v>
          </cell>
          <cell r="B360" t="str">
            <v>MARKTANTEIL_FERNSEHER_L</v>
          </cell>
          <cell r="C360" t="str">
            <v>Marktanteil - Fernseher L (Effizienzklasse A+)</v>
          </cell>
          <cell r="E360" t="str">
            <v>Market share - TV L (efficiency class A+)</v>
          </cell>
        </row>
        <row r="361">
          <cell r="A361" t="str">
            <v>MARKTANTEIL_FERNSEHER_L_TV_SETS_A_PP</v>
          </cell>
          <cell r="B361" t="str">
            <v>MARKTANTEIL_FERNSEHER_L</v>
          </cell>
          <cell r="C361" t="str">
            <v>Marktanteil - Fernseher L (Effizienzklasse A++)</v>
          </cell>
          <cell r="E361" t="str">
            <v>Market share - TV L (efficiency class A++)</v>
          </cell>
        </row>
        <row r="362">
          <cell r="A362" t="str">
            <v>MARKTANTEIL_FERNSEHER_L_TV_SETS_A_PPP</v>
          </cell>
          <cell r="B362" t="str">
            <v>MARKTANTEIL_FERNSEHER_L</v>
          </cell>
          <cell r="C362" t="str">
            <v>Marktanteil - Fernseher L (Effizienzklasse A+++)</v>
          </cell>
          <cell r="E362" t="str">
            <v>Market share - TV L (efficiency class A+++)</v>
          </cell>
        </row>
        <row r="363">
          <cell r="A363" t="str">
            <v>MARKTANTEIL_FERNSEHER_L_TV_SETS_B</v>
          </cell>
          <cell r="B363" t="str">
            <v>MARKTANTEIL_FERNSEHER_L</v>
          </cell>
          <cell r="C363" t="str">
            <v>Marktanteil - Fernseher L (Effizienzklasse B)</v>
          </cell>
          <cell r="E363" t="str">
            <v>Market share - TV L (efficiency class B)</v>
          </cell>
        </row>
        <row r="364">
          <cell r="A364" t="str">
            <v>MARKTANTEIL_FERNSEHER_L_TV_SETS_C</v>
          </cell>
          <cell r="B364" t="str">
            <v>MARKTANTEIL_FERNSEHER_L</v>
          </cell>
          <cell r="C364" t="str">
            <v>Marktanteil - Fernseher L (Effizienzklasse C)</v>
          </cell>
          <cell r="E364" t="str">
            <v>Market share - TV L (efficiency class C)</v>
          </cell>
        </row>
        <row r="365">
          <cell r="A365" t="str">
            <v>MARKTANTEIL_FERNSEHER_L_TV_SETS_D</v>
          </cell>
          <cell r="B365" t="str">
            <v>MARKTANTEIL_FERNSEHER_L</v>
          </cell>
          <cell r="C365" t="str">
            <v>Marktanteil - Fernseher L (Effizienzklasse D)</v>
          </cell>
          <cell r="E365" t="str">
            <v>Market share - TV L (efficiency class D)</v>
          </cell>
        </row>
        <row r="366">
          <cell r="A366" t="str">
            <v>MARKTANTEIL_FERNSEHER_L_TV_SETS_E</v>
          </cell>
          <cell r="B366" t="str">
            <v>MARKTANTEIL_FERNSEHER_L</v>
          </cell>
          <cell r="C366" t="str">
            <v>Marktanteil - Fernseher L (Effizienzklasse E)</v>
          </cell>
          <cell r="E366" t="str">
            <v>Market share - TV L (efficiency class E)</v>
          </cell>
        </row>
        <row r="367">
          <cell r="A367" t="str">
            <v>MARKTANTEIL_FERNSEHER_L_TV_SETS_F</v>
          </cell>
          <cell r="B367" t="str">
            <v>MARKTANTEIL_FERNSEHER_L</v>
          </cell>
          <cell r="C367" t="str">
            <v>Marktanteil - Fernseher L (Effizienzklasse F)</v>
          </cell>
          <cell r="E367" t="str">
            <v>Market share - TV L (efficiency class F)</v>
          </cell>
        </row>
        <row r="368">
          <cell r="A368" t="str">
            <v>MARKTANTEIL_FERNSEHER_M</v>
          </cell>
          <cell r="B368" t="str">
            <v>MARKTANTEIL_FERNSEHER</v>
          </cell>
          <cell r="C368" t="str">
            <v>Marktanteil - Fernseher M</v>
          </cell>
          <cell r="E368" t="str">
            <v>Market share - television M</v>
          </cell>
        </row>
        <row r="369">
          <cell r="A369" t="str">
            <v>MARKTANTEIL_FERNSEHER_M_TV_SETS_A</v>
          </cell>
          <cell r="B369" t="str">
            <v>MARKTANTEIL_FERNSEHER_M</v>
          </cell>
          <cell r="C369" t="str">
            <v>Marktanteil - Fernseher M (Effizienzklasse A)</v>
          </cell>
          <cell r="E369" t="str">
            <v>Market share - TV M (efficiency class A)</v>
          </cell>
        </row>
        <row r="370">
          <cell r="A370" t="str">
            <v>MARKTANTEIL_FERNSEHER_M_TV_SETS_A_P</v>
          </cell>
          <cell r="B370" t="str">
            <v>MARKTANTEIL_FERNSEHER_M</v>
          </cell>
          <cell r="C370" t="str">
            <v>Marktanteil - Fernseher M (Effizienzklasse A+)</v>
          </cell>
          <cell r="E370" t="str">
            <v>Market share - TV M (efficiency class A+)</v>
          </cell>
        </row>
        <row r="371">
          <cell r="A371" t="str">
            <v>MARKTANTEIL_FERNSEHER_M_TV_SETS_A_PP</v>
          </cell>
          <cell r="B371" t="str">
            <v>MARKTANTEIL_FERNSEHER_M</v>
          </cell>
          <cell r="C371" t="str">
            <v>Marktanteil - Fernseher M (Effizienzklasse A++)</v>
          </cell>
          <cell r="E371" t="str">
            <v>Market share - TV M (efficiency class A++)</v>
          </cell>
        </row>
        <row r="372">
          <cell r="A372" t="str">
            <v>MARKTANTEIL_FERNSEHER_M_TV_SETS_A_PPP</v>
          </cell>
          <cell r="B372" t="str">
            <v>MARKTANTEIL_FERNSEHER_M</v>
          </cell>
          <cell r="C372" t="str">
            <v>Marktanteil - Fernseher M (Effizienzklasse A+++)</v>
          </cell>
          <cell r="E372" t="str">
            <v>Market share - TV M (efficiency class A+++)</v>
          </cell>
        </row>
        <row r="373">
          <cell r="A373" t="str">
            <v>MARKTANTEIL_FERNSEHER_M_TV_SETS_B</v>
          </cell>
          <cell r="B373" t="str">
            <v>MARKTANTEIL_FERNSEHER_M</v>
          </cell>
          <cell r="C373" t="str">
            <v>Marktanteil - Fernseher M (Effizienzklasse B)</v>
          </cell>
          <cell r="E373" t="str">
            <v>Market share - TV M (efficiency class B)</v>
          </cell>
        </row>
        <row r="374">
          <cell r="A374" t="str">
            <v>MARKTANTEIL_FERNSEHER_M_TV_SETS_C</v>
          </cell>
          <cell r="B374" t="str">
            <v>MARKTANTEIL_FERNSEHER_M</v>
          </cell>
          <cell r="C374" t="str">
            <v>Marktanteil - Fernseher M (Effizienzklasse C)</v>
          </cell>
          <cell r="E374" t="str">
            <v>Market share - TV M (efficiency class C)</v>
          </cell>
        </row>
        <row r="375">
          <cell r="A375" t="str">
            <v>MARKTANTEIL_FERNSEHER_M_TV_SETS_D</v>
          </cell>
          <cell r="B375" t="str">
            <v>MARKTANTEIL_FERNSEHER_M</v>
          </cell>
          <cell r="C375" t="str">
            <v>Marktanteil - Fernseher M (Effizienzklasse D)</v>
          </cell>
          <cell r="E375" t="str">
            <v>Market share - TV M (efficiency class D)</v>
          </cell>
        </row>
        <row r="376">
          <cell r="A376" t="str">
            <v>MARKTANTEIL_FERNSEHER_M_TV_SETS_E</v>
          </cell>
          <cell r="B376" t="str">
            <v>MARKTANTEIL_FERNSEHER_M</v>
          </cell>
          <cell r="C376" t="str">
            <v>Marktanteil - Fernseher M (Effizienzklasse E)</v>
          </cell>
          <cell r="E376" t="str">
            <v>Market share - TV M (efficiency class E)</v>
          </cell>
        </row>
        <row r="377">
          <cell r="A377" t="str">
            <v>MARKTANTEIL_FERNSEHER_M_TV_SETS_F</v>
          </cell>
          <cell r="B377" t="str">
            <v>MARKTANTEIL_FERNSEHER_M</v>
          </cell>
          <cell r="C377" t="str">
            <v>Marktanteil - Fernseher M (Effizienzklasse F)</v>
          </cell>
          <cell r="E377" t="str">
            <v>Market share - TV M (efficiency class F)</v>
          </cell>
        </row>
        <row r="378">
          <cell r="A378" t="str">
            <v>MARKTANTEIL_FERNSEHER_S</v>
          </cell>
          <cell r="B378" t="str">
            <v>MARKTANTEIL_FERNSEHER</v>
          </cell>
          <cell r="C378" t="str">
            <v>Marktanteil - Fernseher S</v>
          </cell>
          <cell r="E378" t="str">
            <v>Market share - TV S</v>
          </cell>
        </row>
        <row r="379">
          <cell r="A379" t="str">
            <v>MARKTANTEIL_FERNSEHER_S_TV_SETS_A</v>
          </cell>
          <cell r="B379" t="str">
            <v>MARKTANTEIL_FERNSEHER_S</v>
          </cell>
          <cell r="C379" t="str">
            <v>Marktanteil - Fernseher S (Effizienzklasse A)</v>
          </cell>
          <cell r="E379" t="str">
            <v>Market share - TV S (efficiency class A)</v>
          </cell>
        </row>
        <row r="380">
          <cell r="A380" t="str">
            <v>MARKTANTEIL_FERNSEHER_S_TV_SETS_A_P</v>
          </cell>
          <cell r="B380" t="str">
            <v>MARKTANTEIL_FERNSEHER_S</v>
          </cell>
          <cell r="C380" t="str">
            <v>Marktanteil - Fernseher S (Effizienzklasse A+)</v>
          </cell>
          <cell r="E380" t="str">
            <v>Market share - TV S (efficiency class A+)</v>
          </cell>
        </row>
        <row r="381">
          <cell r="A381" t="str">
            <v>MARKTANTEIL_FERNSEHER_S_TV_SETS_A_PP</v>
          </cell>
          <cell r="B381" t="str">
            <v>MARKTANTEIL_FERNSEHER_S</v>
          </cell>
          <cell r="C381" t="str">
            <v>Marktanteil - Fernseher S (Effizienzklasse A++)</v>
          </cell>
          <cell r="E381" t="str">
            <v>Market share - TV S (efficiency class A++)</v>
          </cell>
        </row>
        <row r="382">
          <cell r="A382" t="str">
            <v>MARKTANTEIL_FERNSEHER_S_TV_SETS_A_PPP</v>
          </cell>
          <cell r="B382" t="str">
            <v>MARKTANTEIL_FERNSEHER_S</v>
          </cell>
          <cell r="C382" t="str">
            <v>Marktanteil - Fernseher S (Effizienzklasse A+++)</v>
          </cell>
          <cell r="E382" t="str">
            <v>Market share - TV S (efficiency class A+++)</v>
          </cell>
        </row>
        <row r="383">
          <cell r="A383" t="str">
            <v>MARKTANTEIL_FERNSEHER_S_TV_SETS_B</v>
          </cell>
          <cell r="B383" t="str">
            <v>MARKTANTEIL_FERNSEHER_S</v>
          </cell>
          <cell r="C383" t="str">
            <v>Marktanteil - Fernseher S (Effizienzklasse B)</v>
          </cell>
          <cell r="E383" t="str">
            <v>Market share - TV S (efficiency class B)</v>
          </cell>
        </row>
        <row r="384">
          <cell r="A384" t="str">
            <v>MARKTANTEIL_FERNSEHER_S_TV_SETS_C</v>
          </cell>
          <cell r="B384" t="str">
            <v>MARKTANTEIL_FERNSEHER_S</v>
          </cell>
          <cell r="C384" t="str">
            <v>Marktanteil - Fernseher S (Effizienzklasse C)</v>
          </cell>
          <cell r="E384" t="str">
            <v>Market share - TV S (efficiency class C)</v>
          </cell>
        </row>
        <row r="385">
          <cell r="A385" t="str">
            <v>MARKTANTEIL_FERNSEHER_S_TV_SETS_D</v>
          </cell>
          <cell r="B385" t="str">
            <v>MARKTANTEIL_FERNSEHER_S</v>
          </cell>
          <cell r="C385" t="str">
            <v>Marktanteil - Fernseher S (Effizienzklasse D)</v>
          </cell>
          <cell r="E385" t="str">
            <v>Market share - TV S (efficiency class D)</v>
          </cell>
        </row>
        <row r="386">
          <cell r="A386" t="str">
            <v>MARKTANTEIL_FERNSEHER_S_TV_SETS_E</v>
          </cell>
          <cell r="B386" t="str">
            <v>MARKTANTEIL_FERNSEHER_S</v>
          </cell>
          <cell r="C386" t="str">
            <v>Marktanteil - Fernseher S (Effizienzklasse E)</v>
          </cell>
          <cell r="E386" t="str">
            <v>Market share - TV S (efficiency class E)</v>
          </cell>
        </row>
        <row r="387">
          <cell r="A387" t="str">
            <v>MARKTANTEIL_FERNSEHER_S_TV_SETS_F</v>
          </cell>
          <cell r="B387" t="str">
            <v>MARKTANTEIL_FERNSEHER_S</v>
          </cell>
          <cell r="C387" t="str">
            <v>Marktanteil - Fernseher S (Effizienzklasse F)</v>
          </cell>
          <cell r="E387" t="str">
            <v>Market share - TV S (efficiency class F)</v>
          </cell>
        </row>
        <row r="388">
          <cell r="A388" t="str">
            <v>MARKTANTEIL_FERNSEHER_SMART</v>
          </cell>
          <cell r="B388" t="str">
            <v>MARKTANTEIL_INFORMATIONS_UND_KOMMUNIKATIONSTECHNIK</v>
          </cell>
          <cell r="C388" t="str">
            <v>Marktanteil - Smart-TV</v>
          </cell>
          <cell r="E388" t="str">
            <v>Market share - Smart TV</v>
          </cell>
        </row>
        <row r="389">
          <cell r="A389" t="str">
            <v>MARKTANTEIL_FERNSEHER_SMART_L</v>
          </cell>
          <cell r="B389" t="str">
            <v>MARKTANTEIL_FERNSEHER_SMART</v>
          </cell>
          <cell r="C389" t="str">
            <v>Marktanteil - Smart-TV L</v>
          </cell>
          <cell r="E389" t="str">
            <v>Market share - Smart TV L</v>
          </cell>
        </row>
        <row r="390">
          <cell r="A390" t="str">
            <v>MARKTANTEIL_FERNSEHER_SMART_L_TV_SETS_A</v>
          </cell>
          <cell r="B390" t="str">
            <v>MARKTANTEIL_FERNSEHER_SMART_L</v>
          </cell>
          <cell r="C390" t="str">
            <v>Marktanteil - Smart-TV L (Effizienzklasse A)</v>
          </cell>
          <cell r="E390" t="str">
            <v>Market share - Smart TV L (efficiency class A)</v>
          </cell>
        </row>
        <row r="391">
          <cell r="A391" t="str">
            <v>MARKTANTEIL_FERNSEHER_SMART_L_TV_SETS_A_P</v>
          </cell>
          <cell r="B391" t="str">
            <v>MARKTANTEIL_FERNSEHER_SMART_L</v>
          </cell>
          <cell r="C391" t="str">
            <v>Marktanteil - Smart-TV L (Effizienzklasse A+)</v>
          </cell>
          <cell r="E391" t="str">
            <v>Market share - Smart TV L (efficiency class A+)</v>
          </cell>
        </row>
        <row r="392">
          <cell r="A392" t="str">
            <v>MARKTANTEIL_FERNSEHER_SMART_L_TV_SETS_A_PP</v>
          </cell>
          <cell r="B392" t="str">
            <v>MARKTANTEIL_FERNSEHER_SMART_L</v>
          </cell>
          <cell r="C392" t="str">
            <v>Marktanteil - Smart-TV L (Effizienzklasse A++)</v>
          </cell>
          <cell r="E392" t="str">
            <v>Market share - Smart TV L (efficiency class A++)</v>
          </cell>
        </row>
        <row r="393">
          <cell r="A393" t="str">
            <v>MARKTANTEIL_FERNSEHER_SMART_L_TV_SETS_A_PPP</v>
          </cell>
          <cell r="B393" t="str">
            <v>MARKTANTEIL_FERNSEHER_SMART_L</v>
          </cell>
          <cell r="C393" t="str">
            <v>Marktanteil - Smart-TV L (Effizienzklasse A+++)</v>
          </cell>
          <cell r="E393" t="str">
            <v>Market share - Smart TV L (efficiency class A+++)</v>
          </cell>
        </row>
        <row r="394">
          <cell r="A394" t="str">
            <v>MARKTANTEIL_FERNSEHER_SMART_L_TV_SETS_B</v>
          </cell>
          <cell r="B394" t="str">
            <v>MARKTANTEIL_FERNSEHER_SMART_L</v>
          </cell>
          <cell r="C394" t="str">
            <v>Marktanteil - Smart-TV L (Effizienzklasse B)</v>
          </cell>
          <cell r="E394" t="str">
            <v>Market share - Smart TV L (efficiency class B)</v>
          </cell>
        </row>
        <row r="395">
          <cell r="A395" t="str">
            <v>MARKTANTEIL_FERNSEHER_SMART_L_TV_SETS_C</v>
          </cell>
          <cell r="B395" t="str">
            <v>MARKTANTEIL_FERNSEHER_SMART_L</v>
          </cell>
          <cell r="C395" t="str">
            <v>Marktanteil - Smart-TV L (Effizienzklasse C)</v>
          </cell>
          <cell r="E395" t="str">
            <v>Market share - Smart TV L (efficiency class C)</v>
          </cell>
        </row>
        <row r="396">
          <cell r="A396" t="str">
            <v>MARKTANTEIL_FERNSEHER_SMART_L_TV_SETS_D</v>
          </cell>
          <cell r="B396" t="str">
            <v>MARKTANTEIL_FERNSEHER_SMART_L</v>
          </cell>
          <cell r="C396" t="str">
            <v>Marktanteil - Smart-TV L (Effizienzklasse D)</v>
          </cell>
          <cell r="E396" t="str">
            <v>Market share - Smart TV L (efficiency class D)</v>
          </cell>
        </row>
        <row r="397">
          <cell r="A397" t="str">
            <v>MARKTANTEIL_FERNSEHER_SMART_L_TV_SETS_E</v>
          </cell>
          <cell r="B397" t="str">
            <v>MARKTANTEIL_FERNSEHER_SMART_L</v>
          </cell>
          <cell r="C397" t="str">
            <v>Marktanteil - Smart-TV L (Effizienzklasse E)</v>
          </cell>
          <cell r="E397" t="str">
            <v>Market share - Smart TV L (efficiency class E)</v>
          </cell>
        </row>
        <row r="398">
          <cell r="A398" t="str">
            <v>MARKTANTEIL_FERNSEHER_SMART_L_TV_SETS_F</v>
          </cell>
          <cell r="B398" t="str">
            <v>MARKTANTEIL_FERNSEHER_SMART_L</v>
          </cell>
          <cell r="C398" t="str">
            <v>Marktanteil - Smart-TV L (Effizienzklasse F)</v>
          </cell>
          <cell r="E398" t="str">
            <v>Market share - Smart TV L (efficiency class F)</v>
          </cell>
        </row>
        <row r="399">
          <cell r="A399" t="str">
            <v>MARKTANTEIL_FERNSEHER_SMART_M</v>
          </cell>
          <cell r="B399" t="str">
            <v>MARKTANTEIL_FERNSEHER_SMART</v>
          </cell>
          <cell r="C399" t="str">
            <v>Marktanteil - Smart-TV M</v>
          </cell>
          <cell r="E399" t="str">
            <v>Market share - Smart TV M</v>
          </cell>
        </row>
        <row r="400">
          <cell r="A400" t="str">
            <v>MARKTANTEIL_FERNSEHER_SMART_M_TV_SETS_A</v>
          </cell>
          <cell r="B400" t="str">
            <v>MARKTANTEIL_FERNSEHER_SMART_M</v>
          </cell>
          <cell r="C400" t="str">
            <v>Marktanteil - Smart-TV M (Effizienzklasse A)</v>
          </cell>
          <cell r="E400" t="str">
            <v>Market share - Smart TV M (efficiency class A)</v>
          </cell>
        </row>
        <row r="401">
          <cell r="A401" t="str">
            <v>MARKTANTEIL_FERNSEHER_SMART_M_TV_SETS_A_P</v>
          </cell>
          <cell r="B401" t="str">
            <v>MARKTANTEIL_FERNSEHER_SMART_M</v>
          </cell>
          <cell r="C401" t="str">
            <v>Marktanteil - Smart-TV M (Effizienzklasse A+)</v>
          </cell>
          <cell r="E401" t="str">
            <v>Market share - Smart TV M (efficiency class A+)</v>
          </cell>
        </row>
        <row r="402">
          <cell r="A402" t="str">
            <v>MARKTANTEIL_FERNSEHER_SMART_M_TV_SETS_A_PP</v>
          </cell>
          <cell r="B402" t="str">
            <v>MARKTANTEIL_FERNSEHER_SMART_M</v>
          </cell>
          <cell r="C402" t="str">
            <v>Marktanteil - Smart-TV M (Effizienzklasse A++)</v>
          </cell>
          <cell r="E402" t="str">
            <v>Market share - Smart TV M (efficiency class A++)</v>
          </cell>
        </row>
        <row r="403">
          <cell r="A403" t="str">
            <v>MARKTANTEIL_FERNSEHER_SMART_M_TV_SETS_A_PPP</v>
          </cell>
          <cell r="B403" t="str">
            <v>MARKTANTEIL_FERNSEHER_SMART_M</v>
          </cell>
          <cell r="C403" t="str">
            <v>Marktanteil - Smart-TV M (Effizienzklasse A+++)</v>
          </cell>
          <cell r="E403" t="str">
            <v>Market share - Smart TV M (efficiency class A+++)</v>
          </cell>
        </row>
        <row r="404">
          <cell r="A404" t="str">
            <v>MARKTANTEIL_FERNSEHER_SMART_M_TV_SETS_B</v>
          </cell>
          <cell r="B404" t="str">
            <v>MARKTANTEIL_FERNSEHER_SMART_M</v>
          </cell>
          <cell r="C404" t="str">
            <v>Marktanteil - Smart-TV M (Effizienzklasse B)</v>
          </cell>
          <cell r="E404" t="str">
            <v>Market share - Smart TV M (efficiency class B)</v>
          </cell>
        </row>
        <row r="405">
          <cell r="A405" t="str">
            <v>MARKTANTEIL_FERNSEHER_SMART_M_TV_SETS_C</v>
          </cell>
          <cell r="B405" t="str">
            <v>MARKTANTEIL_FERNSEHER_SMART_M</v>
          </cell>
          <cell r="C405" t="str">
            <v>Marktanteil - Smart-TV M (Effizienzklasse C)</v>
          </cell>
          <cell r="E405" t="str">
            <v>Market share - Smart TV M (efficiency class C)</v>
          </cell>
        </row>
        <row r="406">
          <cell r="A406" t="str">
            <v>MARKTANTEIL_FERNSEHER_SMART_M_TV_SETS_D</v>
          </cell>
          <cell r="B406" t="str">
            <v>MARKTANTEIL_FERNSEHER_SMART_M</v>
          </cell>
          <cell r="C406" t="str">
            <v>Marktanteil - Smart-TV M (Effizienzklasse D)</v>
          </cell>
          <cell r="E406" t="str">
            <v>Market share - Smart TV M (efficiency class D)</v>
          </cell>
        </row>
        <row r="407">
          <cell r="A407" t="str">
            <v>MARKTANTEIL_FERNSEHER_SMART_M_TV_SETS_E</v>
          </cell>
          <cell r="B407" t="str">
            <v>MARKTANTEIL_FERNSEHER_SMART_M</v>
          </cell>
          <cell r="C407" t="str">
            <v>Marktanteil - Smart-TV M (Effizienzklasse E)</v>
          </cell>
          <cell r="E407" t="str">
            <v>Market share - Smart TV M (efficiency class E)</v>
          </cell>
        </row>
        <row r="408">
          <cell r="A408" t="str">
            <v>MARKTANTEIL_FERNSEHER_SMART_M_TV_SETS_F</v>
          </cell>
          <cell r="B408" t="str">
            <v>MARKTANTEIL_FERNSEHER_SMART_M</v>
          </cell>
          <cell r="C408" t="str">
            <v>Marktanteil - Smart-TV M (Effizienzklasse F)</v>
          </cell>
          <cell r="E408" t="str">
            <v>Market share - Smart TV M (efficiency class F)</v>
          </cell>
        </row>
        <row r="409">
          <cell r="A409" t="str">
            <v>MARKTANTEIL_FERNSEHER_SMART_S</v>
          </cell>
          <cell r="B409" t="str">
            <v>MARKTANTEIL_FERNSEHER_SMART</v>
          </cell>
          <cell r="C409" t="str">
            <v>Marktanteil - Smart-TV S</v>
          </cell>
          <cell r="E409" t="str">
            <v>Market share - Smart TV S</v>
          </cell>
        </row>
        <row r="410">
          <cell r="A410" t="str">
            <v>MARKTANTEIL_FERNSEHER_SMART_S_TV_SETS_A</v>
          </cell>
          <cell r="B410" t="str">
            <v>MARKTANTEIL_FERNSEHER_SMART_S</v>
          </cell>
          <cell r="C410" t="str">
            <v>Marktanteil - Smart-TV S (Effizienzklasse A)</v>
          </cell>
          <cell r="E410" t="str">
            <v>Market share - Smart TV S (efficiency class A)</v>
          </cell>
        </row>
        <row r="411">
          <cell r="A411" t="str">
            <v>MARKTANTEIL_FERNSEHER_SMART_S_TV_SETS_A_P</v>
          </cell>
          <cell r="B411" t="str">
            <v>MARKTANTEIL_FERNSEHER_SMART_S</v>
          </cell>
          <cell r="C411" t="str">
            <v>Marktanteil - Smart-TV S (Effizienzklasse A+)</v>
          </cell>
          <cell r="E411" t="str">
            <v>Market share - Smart TV S (efficiency class A+)</v>
          </cell>
        </row>
        <row r="412">
          <cell r="A412" t="str">
            <v>MARKTANTEIL_FERNSEHER_SMART_S_TV_SETS_A_PP</v>
          </cell>
          <cell r="B412" t="str">
            <v>MARKTANTEIL_FERNSEHER_SMART_S</v>
          </cell>
          <cell r="C412" t="str">
            <v>Marktanteil - Smart-TV S (Effizienzklasse A++)</v>
          </cell>
          <cell r="E412" t="str">
            <v>Market share - Smart TV S (efficiency class A++)</v>
          </cell>
        </row>
        <row r="413">
          <cell r="A413" t="str">
            <v>MARKTANTEIL_FERNSEHER_SMART_S_TV_SETS_A_PPP</v>
          </cell>
          <cell r="B413" t="str">
            <v>MARKTANTEIL_FERNSEHER_SMART_S</v>
          </cell>
          <cell r="C413" t="str">
            <v>Marktanteil - Smart-TV S (Effizienzklasse A+++)</v>
          </cell>
          <cell r="E413" t="str">
            <v>Market share - Smart TV S (efficiency class A+++)</v>
          </cell>
        </row>
        <row r="414">
          <cell r="A414" t="str">
            <v>MARKTANTEIL_FERNSEHER_SMART_S_TV_SETS_B</v>
          </cell>
          <cell r="B414" t="str">
            <v>MARKTANTEIL_FERNSEHER_SMART_S</v>
          </cell>
          <cell r="C414" t="str">
            <v>Marktanteil - Smart-TV S (Effizienzklasse B)</v>
          </cell>
          <cell r="E414" t="str">
            <v>Market share - Smart TV S (efficiency class B)</v>
          </cell>
        </row>
        <row r="415">
          <cell r="A415" t="str">
            <v>MARKTANTEIL_FERNSEHER_SMART_S_TV_SETS_C</v>
          </cell>
          <cell r="B415" t="str">
            <v>MARKTANTEIL_FERNSEHER_SMART_S</v>
          </cell>
          <cell r="C415" t="str">
            <v>Marktanteil - Smart-TV S (Effizienzklasse C)</v>
          </cell>
          <cell r="E415" t="str">
            <v>Market share - Smart TV S (efficiency class C)</v>
          </cell>
        </row>
        <row r="416">
          <cell r="A416" t="str">
            <v>MARKTANTEIL_FERNSEHER_SMART_S_TV_SETS_D</v>
          </cell>
          <cell r="B416" t="str">
            <v>MARKTANTEIL_FERNSEHER_SMART_S</v>
          </cell>
          <cell r="C416" t="str">
            <v>Marktanteil - Smart-TV S (Effizienzklasse D)</v>
          </cell>
          <cell r="E416" t="str">
            <v>Market share - Smart TV S (efficiency class D)</v>
          </cell>
        </row>
        <row r="417">
          <cell r="A417" t="str">
            <v>MARKTANTEIL_FERNSEHER_SMART_S_TV_SETS_E</v>
          </cell>
          <cell r="B417" t="str">
            <v>MARKTANTEIL_FERNSEHER_SMART_S</v>
          </cell>
          <cell r="C417" t="str">
            <v>Marktanteil - Smart-TV S (Effizienzklasse E)</v>
          </cell>
          <cell r="E417" t="str">
            <v>Market share - Smart TV S (efficiency class E)</v>
          </cell>
        </row>
        <row r="418">
          <cell r="A418" t="str">
            <v>MARKTANTEIL_FERNSEHER_SMART_S_TV_SETS_F</v>
          </cell>
          <cell r="B418" t="str">
            <v>MARKTANTEIL_FERNSEHER_SMART_S</v>
          </cell>
          <cell r="C418" t="str">
            <v>Marktanteil - Smart-TV S (Effizienzklasse F)</v>
          </cell>
          <cell r="E418" t="str">
            <v>Market share - Smart TV S (efficiency class F)</v>
          </cell>
        </row>
        <row r="419">
          <cell r="A419" t="str">
            <v>MARKTANTEIL_FERNSEHER_SMART_XL</v>
          </cell>
          <cell r="B419" t="str">
            <v>MARKTANTEIL_FERNSEHER_SMART</v>
          </cell>
          <cell r="C419" t="str">
            <v>Marktanteil - Smart-TV XL</v>
          </cell>
          <cell r="E419" t="str">
            <v>Market share - Smart TV XL</v>
          </cell>
        </row>
        <row r="420">
          <cell r="A420" t="str">
            <v>MARKTANTEIL_FERNSEHER_SMART_XL_TV_SETS_A</v>
          </cell>
          <cell r="B420" t="str">
            <v>MARKTANTEIL_FERNSEHER_SMART_XL</v>
          </cell>
          <cell r="C420" t="str">
            <v>Marktanteil - Smart-TV XL (Effizienzklasse A)</v>
          </cell>
          <cell r="E420" t="str">
            <v>Market share - Smart TV XL (efficiency class A)</v>
          </cell>
        </row>
        <row r="421">
          <cell r="A421" t="str">
            <v>MARKTANTEIL_FERNSEHER_SMART_XL_TV_SETS_A_P</v>
          </cell>
          <cell r="B421" t="str">
            <v>MARKTANTEIL_FERNSEHER_SMART_XL</v>
          </cell>
          <cell r="C421" t="str">
            <v>Marktanteil - Smart-TV XL (Effizienzklasse A+)</v>
          </cell>
          <cell r="E421" t="str">
            <v>Market share - Smart TV XL (efficiency class A+)</v>
          </cell>
        </row>
        <row r="422">
          <cell r="A422" t="str">
            <v>MARKTANTEIL_FERNSEHER_SMART_XL_TV_SETS_A_PP</v>
          </cell>
          <cell r="B422" t="str">
            <v>MARKTANTEIL_FERNSEHER_SMART_XL</v>
          </cell>
          <cell r="C422" t="str">
            <v>Marktanteil - Smart-TV XL (Effizienzklasse A++)</v>
          </cell>
          <cell r="E422" t="str">
            <v>Market share - Smart TV XL (efficiency class A++)</v>
          </cell>
        </row>
        <row r="423">
          <cell r="A423" t="str">
            <v>MARKTANTEIL_FERNSEHER_SMART_XL_TV_SETS_A_PPP</v>
          </cell>
          <cell r="B423" t="str">
            <v>MARKTANTEIL_FERNSEHER_SMART_XL</v>
          </cell>
          <cell r="C423" t="str">
            <v>Marktanteil - Smart-TV XL (Effizienzklasse A+++)</v>
          </cell>
          <cell r="E423" t="str">
            <v>Market share - Smart TV XL (efficiency class A+++)</v>
          </cell>
        </row>
        <row r="424">
          <cell r="A424" t="str">
            <v>MARKTANTEIL_FERNSEHER_SMART_XL_TV_SETS_B</v>
          </cell>
          <cell r="B424" t="str">
            <v>MARKTANTEIL_FERNSEHER_SMART_XL</v>
          </cell>
          <cell r="C424" t="str">
            <v>Marktanteil - Smart-TV XL (Effizienzklasse B)</v>
          </cell>
          <cell r="E424" t="str">
            <v>Market share - Smart TV XL (efficiency class B)</v>
          </cell>
        </row>
        <row r="425">
          <cell r="A425" t="str">
            <v>MARKTANTEIL_FERNSEHER_SMART_XL_TV_SETS_C</v>
          </cell>
          <cell r="B425" t="str">
            <v>MARKTANTEIL_FERNSEHER_SMART_XL</v>
          </cell>
          <cell r="C425" t="str">
            <v>Marktanteil - Smart-TV XL (Effizienzklasse C)</v>
          </cell>
          <cell r="E425" t="str">
            <v>Market share - Smart TV XL (efficiency class C)</v>
          </cell>
        </row>
        <row r="426">
          <cell r="A426" t="str">
            <v>MARKTANTEIL_FERNSEHER_SMART_XL_TV_SETS_D</v>
          </cell>
          <cell r="B426" t="str">
            <v>MARKTANTEIL_FERNSEHER_SMART_XL</v>
          </cell>
          <cell r="C426" t="str">
            <v>Marktanteil - Smart-TV XL (Effizienzklasse D)</v>
          </cell>
          <cell r="E426" t="str">
            <v>Market share - Smart TV XL (efficiency class D)</v>
          </cell>
        </row>
        <row r="427">
          <cell r="A427" t="str">
            <v>MARKTANTEIL_FERNSEHER_SMART_XL_TV_SETS_E</v>
          </cell>
          <cell r="B427" t="str">
            <v>MARKTANTEIL_FERNSEHER_SMART_XL</v>
          </cell>
          <cell r="C427" t="str">
            <v>Marktanteil - Smart-TV XL (Effizienzklasse E)</v>
          </cell>
          <cell r="E427" t="str">
            <v>Market share - Smart TV XL (efficiency class E)</v>
          </cell>
        </row>
        <row r="428">
          <cell r="A428" t="str">
            <v>MARKTANTEIL_FERNSEHER_SMART_XL_TV_SETS_F</v>
          </cell>
          <cell r="B428" t="str">
            <v>MARKTANTEIL_FERNSEHER_SMART_XL</v>
          </cell>
          <cell r="C428" t="str">
            <v>Marktanteil - Smart-TV XL (Effizienzklasse F)</v>
          </cell>
          <cell r="E428" t="str">
            <v>Market share - Smart TV XL (efficiency class F)</v>
          </cell>
        </row>
        <row r="429">
          <cell r="A429" t="str">
            <v>MARKTANTEIL_FERNSEHER_XL</v>
          </cell>
          <cell r="B429" t="str">
            <v>MARKTANTEIL_FERNSEHER</v>
          </cell>
          <cell r="C429" t="str">
            <v>Marktanteil - Fernseher XL</v>
          </cell>
          <cell r="E429" t="str">
            <v>Market share - TV XL</v>
          </cell>
        </row>
        <row r="430">
          <cell r="A430" t="str">
            <v>MARKTANTEIL_FERNSEHER_XL_TV_SETS_A</v>
          </cell>
          <cell r="B430" t="str">
            <v>MARKTANTEIL_FERNSEHER_XL</v>
          </cell>
          <cell r="C430" t="str">
            <v>Marktanteil - Fernseher XL (Effizienzklasse A)</v>
          </cell>
          <cell r="E430" t="str">
            <v>Market share - TV XL (efficiency class A)</v>
          </cell>
        </row>
        <row r="431">
          <cell r="A431" t="str">
            <v>MARKTANTEIL_FERNSEHER_XL_TV_SETS_A_P</v>
          </cell>
          <cell r="B431" t="str">
            <v>MARKTANTEIL_FERNSEHER_XL</v>
          </cell>
          <cell r="C431" t="str">
            <v>Marktanteil - Fernseher XL (Effizienzklasse A+)</v>
          </cell>
          <cell r="E431" t="str">
            <v>Market share - TV XL (efficiency class A+)</v>
          </cell>
        </row>
        <row r="432">
          <cell r="A432" t="str">
            <v>MARKTANTEIL_FERNSEHER_XL_TV_SETS_A_PP</v>
          </cell>
          <cell r="B432" t="str">
            <v>MARKTANTEIL_FERNSEHER_XL</v>
          </cell>
          <cell r="C432" t="str">
            <v>Marktanteil - Fernseher XL (Effizienzklasse A++)</v>
          </cell>
          <cell r="E432" t="str">
            <v>Market share - TV XL (efficiency class A++)</v>
          </cell>
        </row>
        <row r="433">
          <cell r="A433" t="str">
            <v>MARKTANTEIL_FERNSEHER_XL_TV_SETS_A_PPP</v>
          </cell>
          <cell r="B433" t="str">
            <v>MARKTANTEIL_FERNSEHER_XL</v>
          </cell>
          <cell r="C433" t="str">
            <v>Marktanteil - Fernseher XL (Effizienzklasse A+++)</v>
          </cell>
          <cell r="E433" t="str">
            <v>Market share - TV XL (efficiency class A+++)</v>
          </cell>
        </row>
        <row r="434">
          <cell r="A434" t="str">
            <v>MARKTANTEIL_FERNSEHER_XL_TV_SETS_B</v>
          </cell>
          <cell r="B434" t="str">
            <v>MARKTANTEIL_FERNSEHER_XL</v>
          </cell>
          <cell r="C434" t="str">
            <v>Marktanteil - Fernseher XL (Effizienzklasse B)</v>
          </cell>
          <cell r="E434" t="str">
            <v>Market share - TV XL (efficiency class B)</v>
          </cell>
        </row>
        <row r="435">
          <cell r="A435" t="str">
            <v>MARKTANTEIL_FERNSEHER_XL_TV_SETS_C</v>
          </cell>
          <cell r="B435" t="str">
            <v>MARKTANTEIL_FERNSEHER_XL</v>
          </cell>
          <cell r="C435" t="str">
            <v>Marktanteil - Fernseher XL (Effizienzklasse C)</v>
          </cell>
          <cell r="E435" t="str">
            <v>Market share - TV XL (efficiency class C)</v>
          </cell>
        </row>
        <row r="436">
          <cell r="A436" t="str">
            <v>MARKTANTEIL_FERNSEHER_XL_TV_SETS_D</v>
          </cell>
          <cell r="B436" t="str">
            <v>MARKTANTEIL_FERNSEHER_XL</v>
          </cell>
          <cell r="C436" t="str">
            <v>Marktanteil - Fernseher XL (Effizienzklasse D)</v>
          </cell>
          <cell r="E436" t="str">
            <v>Market share - TV XL (efficiency class D)</v>
          </cell>
        </row>
        <row r="437">
          <cell r="A437" t="str">
            <v>MARKTANTEIL_FERNSEHER_XL_TV_SETS_E</v>
          </cell>
          <cell r="B437" t="str">
            <v>MARKTANTEIL_FERNSEHER_XL</v>
          </cell>
          <cell r="C437" t="str">
            <v>Marktanteil - Fernseher XL (Effizienzklasse E)</v>
          </cell>
          <cell r="E437" t="str">
            <v>Market share - TV XL (efficiency class E)</v>
          </cell>
        </row>
        <row r="438">
          <cell r="A438" t="str">
            <v>MARKTANTEIL_FERNSEHER_XL_TV_SETS_F</v>
          </cell>
          <cell r="B438" t="str">
            <v>MARKTANTEIL_FERNSEHER_XL</v>
          </cell>
          <cell r="C438" t="str">
            <v>Marktanteil - Fernseher XL (Effizienzklasse F)</v>
          </cell>
          <cell r="E438" t="str">
            <v>Market share - TV XL (efficiency class F)</v>
          </cell>
        </row>
        <row r="439">
          <cell r="A439" t="str">
            <v>MARKTANTEIL_GEFRIERSCHRAENKE</v>
          </cell>
          <cell r="B439" t="str">
            <v>MARKTANTEIL_HAUSHALTSGERAETE</v>
          </cell>
          <cell r="C439" t="str">
            <v>Marktanteil - Gefrierschrank</v>
          </cell>
          <cell r="E439" t="str">
            <v>Market share - freezer</v>
          </cell>
        </row>
        <row r="440">
          <cell r="A440" t="str">
            <v>MARKTANTEIL_GEFRIERSCHRAENKE_GEFRIERSCHRANK_A_P</v>
          </cell>
          <cell r="B440" t="str">
            <v>MARKTANTEIL_GEFRIERSCHRAENKE</v>
          </cell>
          <cell r="C440" t="str">
            <v>Marktanteil - Gefrierschrank (Effizienzklasse A+)</v>
          </cell>
          <cell r="E440" t="str">
            <v>Market share - freezer (efficiency class A+)</v>
          </cell>
        </row>
        <row r="441">
          <cell r="A441" t="str">
            <v>MARKTANTEIL_GEFRIERSCHRAENKE_GEFRIERSCHRANK_A_PP</v>
          </cell>
          <cell r="B441" t="str">
            <v>MARKTANTEIL_GEFRIERSCHRAENKE</v>
          </cell>
          <cell r="C441" t="str">
            <v>Marktanteil - Gefrierschrank (Effizienzklasse A++)</v>
          </cell>
          <cell r="E441" t="str">
            <v>Market share - freezer (efficiency class A++)</v>
          </cell>
        </row>
        <row r="442">
          <cell r="A442" t="str">
            <v>MARKTANTEIL_GEFRIERSCHRAENKE_GEFRIERSCHRANK_A_PPP</v>
          </cell>
          <cell r="B442" t="str">
            <v>MARKTANTEIL_GEFRIERSCHRAENKE</v>
          </cell>
          <cell r="C442" t="str">
            <v>Marktanteil - Gefrierschrank (Effizienzklasse A+++)</v>
          </cell>
          <cell r="E442" t="str">
            <v>Market share - freezer (efficiency class A+++)</v>
          </cell>
        </row>
        <row r="443">
          <cell r="A443" t="str">
            <v>MARKTANTEIL_GEFRIERSCHRAENKE_GEFRIERSCHRANK_NEUE_KLASSE</v>
          </cell>
          <cell r="B443" t="str">
            <v>MARKTANTEIL_GEFRIERSCHRAENKE</v>
          </cell>
          <cell r="C443" t="str">
            <v>Marktanteil - Gefrierschrank (neue Klasse)</v>
          </cell>
          <cell r="E443" t="str">
            <v>Market share - freezer (new class)</v>
          </cell>
        </row>
        <row r="444">
          <cell r="A444" t="str">
            <v>MARKTANTEIL_GESCHIRRSPUELER</v>
          </cell>
          <cell r="B444" t="str">
            <v>MARKTANTEIL_HAUSHALTSGERAETE</v>
          </cell>
          <cell r="C444" t="str">
            <v>Marktanteil - Geschirrspüler</v>
          </cell>
          <cell r="E444" t="str">
            <v>Market share - dishwasher</v>
          </cell>
        </row>
        <row r="445">
          <cell r="A445" t="str">
            <v>MARKTANTEIL_GESCHIRRSPUELER_GESCHIRRSPUELER_A_P</v>
          </cell>
          <cell r="B445" t="str">
            <v>MARKTANTEIL_GESCHIRRSPUELER</v>
          </cell>
          <cell r="C445" t="str">
            <v>Marktanteil - Geschirrspüler (Effizienzklasse A+)</v>
          </cell>
          <cell r="E445" t="str">
            <v>Market share - dishwashers (efficiency class A+)</v>
          </cell>
        </row>
        <row r="446">
          <cell r="A446" t="str">
            <v>MARKTANTEIL_GESCHIRRSPUELER_GESCHIRRSPUELER_A_PP</v>
          </cell>
          <cell r="B446" t="str">
            <v>MARKTANTEIL_GESCHIRRSPUELER</v>
          </cell>
          <cell r="C446" t="str">
            <v>Marktanteil - Geschirrspüler (Effizienzklasse A++)</v>
          </cell>
          <cell r="E446" t="str">
            <v>Market share - dishwashers (efficiency class A++)</v>
          </cell>
        </row>
        <row r="447">
          <cell r="A447" t="str">
            <v>MARKTANTEIL_GESCHIRRSPUELER_GESCHIRRSPUELER_A_PPP</v>
          </cell>
          <cell r="B447" t="str">
            <v>MARKTANTEIL_GESCHIRRSPUELER</v>
          </cell>
          <cell r="C447" t="str">
            <v>Marktanteil - Geschirrspüler (Effizienzklasse A+++)</v>
          </cell>
          <cell r="E447" t="str">
            <v>Market share - dishwashers (efficiency class A+++)</v>
          </cell>
        </row>
        <row r="448">
          <cell r="A448" t="str">
            <v>MARKTANTEIL_GESCHIRRSPUELER_GESCHIRRSPUELER_NEUE_KLASSE</v>
          </cell>
          <cell r="B448" t="str">
            <v>MARKTANTEIL_GESCHIRRSPUELER</v>
          </cell>
          <cell r="C448" t="str">
            <v>Marktanteil - Geschirrspüler (neue Klasse)</v>
          </cell>
          <cell r="E448" t="str">
            <v>Market share - dishwashers (new class)</v>
          </cell>
        </row>
        <row r="449">
          <cell r="A449" t="str">
            <v>MARKTANTEIL_HAUSHALTSGERAETE</v>
          </cell>
          <cell r="B449" t="str">
            <v>MARKTANTEIL</v>
          </cell>
          <cell r="C449" t="str">
            <v>Marktanteil - Haushaltsgeräte</v>
          </cell>
          <cell r="E449" t="str">
            <v>Market share - household appliances</v>
          </cell>
        </row>
        <row r="450">
          <cell r="A450" t="str">
            <v>MARKTANTEIL_HERDE</v>
          </cell>
          <cell r="B450" t="str">
            <v>MARKTANTEIL_HAUSHALTSGERAETE</v>
          </cell>
          <cell r="C450" t="str">
            <v>Marktanteil - Herde</v>
          </cell>
          <cell r="E450" t="str">
            <v>Market share - cookers</v>
          </cell>
        </row>
        <row r="451">
          <cell r="A451" t="str">
            <v>MARKTANTEIL_HERDE_ELEKTROHERD_DURCHSCHNITT_UNSCHARFE_KLASSE_I</v>
          </cell>
          <cell r="B451" t="str">
            <v>MARKTANTEIL_HERDE</v>
          </cell>
          <cell r="C451" t="str">
            <v>Marktanteil - Elektroherd (Unscharfe-Klasse I, Durschnitt)</v>
          </cell>
          <cell r="E451" t="str">
            <v>Market share - electric cookers (unsharp class I, average)</v>
          </cell>
        </row>
        <row r="452">
          <cell r="A452" t="str">
            <v>MARKTANTEIL_HERDE_ELEKTROHERD_DURCHSCHNITT_UNSCHARFE_KLASSE_II</v>
          </cell>
          <cell r="B452" t="str">
            <v>MARKTANTEIL_HERDE</v>
          </cell>
          <cell r="C452" t="str">
            <v>Marktanteil - Elektroherd (Unscharfe-Klasse II, Durschnitt)</v>
          </cell>
          <cell r="E452" t="str">
            <v>Market share - electric cookers (fuzzy class II, average)</v>
          </cell>
        </row>
        <row r="453">
          <cell r="A453" t="str">
            <v>MARKTANTEIL_HERDE_ELEKTROHERD_DURCHSCHNITT_UNSCHARFE_KLASSE_III</v>
          </cell>
          <cell r="B453" t="str">
            <v>MARKTANTEIL_HERDE</v>
          </cell>
          <cell r="C453" t="str">
            <v>Marktanteil - Elektroherd (Unscharfe-Klasse III, Durschnitt)</v>
          </cell>
          <cell r="E453" t="str">
            <v>Market share - electric cookers (fuzzy class III, average)</v>
          </cell>
        </row>
        <row r="454">
          <cell r="A454" t="str">
            <v>MARKTANTEIL_HERDE_GAS_HERDE_DURCHSCHNITT_UNSCHARFE_KLASSE_I</v>
          </cell>
          <cell r="B454" t="str">
            <v>MARKTANTEIL_HERDE</v>
          </cell>
          <cell r="C454" t="str">
            <v>Marktanteil - Gasherde (Unscharfe-Klasse I, Durchschnitt)</v>
          </cell>
          <cell r="E454" t="str">
            <v>Market share - gas ovens (unsharp class I, average)</v>
          </cell>
        </row>
        <row r="455">
          <cell r="A455" t="str">
            <v>MARKTANTEIL_HERDE_GAS_HERDE_DURCHSCHNITT_UNSCHARFE_KLASSE_II</v>
          </cell>
          <cell r="B455" t="str">
            <v>MARKTANTEIL_HERDE</v>
          </cell>
          <cell r="C455" t="str">
            <v>Marktanteil - Gasherde (Unscharfe-Klasse II, Durchschnitt)</v>
          </cell>
          <cell r="E455" t="str">
            <v>Market share - gas ovens (unsharp class II, average)</v>
          </cell>
        </row>
        <row r="456">
          <cell r="A456" t="str">
            <v>MARKTANTEIL_HERDE_GAS_HERDE_DURCHSCHNITT_UNSCHARFE_KLASSE_III</v>
          </cell>
          <cell r="B456" t="str">
            <v>MARKTANTEIL_HERDE</v>
          </cell>
          <cell r="C456" t="str">
            <v>Marktanteil - Gasherde (Unscharfe-Klasse III, Durchschnitt)</v>
          </cell>
          <cell r="E456" t="str">
            <v>Market share - gas cookers (fuzzy class III, average)</v>
          </cell>
        </row>
        <row r="457">
          <cell r="A457" t="str">
            <v>MARKTANTEIL_INFORMATIONS_UND_KOMMUNIKATIONSTECHNIK</v>
          </cell>
          <cell r="B457" t="str">
            <v>MARKTANTEIL</v>
          </cell>
          <cell r="C457" t="str">
            <v>Marktanteil - Informations- und Kommunikationstechnik</v>
          </cell>
          <cell r="E457" t="str">
            <v>Market share - information and communication technology</v>
          </cell>
        </row>
        <row r="458">
          <cell r="A458" t="str">
            <v>MARKTANTEIL_KLIMAANLAGEN</v>
          </cell>
          <cell r="B458" t="str">
            <v>MARKTANTEIL</v>
          </cell>
          <cell r="C458" t="str">
            <v>Marktanteil - Klimaanlagen</v>
          </cell>
          <cell r="E458" t="str">
            <v>Market share - air conditioning systems</v>
          </cell>
        </row>
        <row r="459">
          <cell r="A459" t="str">
            <v>MARKTANTEIL_KLIMAANLAGEN_KUEHLSPLIT_ANLAGE_A</v>
          </cell>
          <cell r="B459" t="str">
            <v>MARKTANTEIL_KLIMAANLAGEN</v>
          </cell>
          <cell r="C459" t="str">
            <v>Marktanteil - Kühlsplitanlage (Effizienzklasse A)</v>
          </cell>
          <cell r="E459" t="str">
            <v>Market share - cooling split system (efficiency class A)</v>
          </cell>
        </row>
        <row r="460">
          <cell r="A460" t="str">
            <v>MARKTANTEIL_KLIMAANLAGEN_KUEHLSPLIT_ANLAGE_B</v>
          </cell>
          <cell r="B460" t="str">
            <v>MARKTANTEIL_KLIMAANLAGEN</v>
          </cell>
          <cell r="C460" t="str">
            <v>Marktanteil - Kühlsplitanlage (Effizienzklasse B)</v>
          </cell>
          <cell r="E460" t="str">
            <v>Market share - cooling split system (efficiency class B)</v>
          </cell>
        </row>
        <row r="461">
          <cell r="A461" t="str">
            <v>MARKTANTEIL_KLIMAANLAGEN_KUEHLSPLIT_ANLAGE_C</v>
          </cell>
          <cell r="B461" t="str">
            <v>MARKTANTEIL_KLIMAANLAGEN</v>
          </cell>
          <cell r="C461" t="str">
            <v>Marktanteil - Kühlsplitanlage (Effizienzklasse C)</v>
          </cell>
          <cell r="E461" t="str">
            <v>Market share - cooling split system (efficiency class C)</v>
          </cell>
        </row>
        <row r="462">
          <cell r="A462" t="str">
            <v>MARKTANTEIL_KLIMAANLAGEN_MOBILE_KLIMAGERAETE_C</v>
          </cell>
          <cell r="B462" t="str">
            <v>MARKTANTEIL_KLIMAANLAGEN</v>
          </cell>
          <cell r="C462" t="str">
            <v>Marktanteil - Mobile Klimageräte (Effizienzklasse C)</v>
          </cell>
          <cell r="E462" t="str">
            <v>Market share - mobile air conditioning units (efficiency class C)</v>
          </cell>
        </row>
        <row r="463">
          <cell r="A463" t="str">
            <v>MARKTANTEIL_KLIMAANLAGEN_MOBILE_KLIMAGERAETE_D</v>
          </cell>
          <cell r="B463" t="str">
            <v>MARKTANTEIL_KLIMAANLAGEN</v>
          </cell>
          <cell r="C463" t="str">
            <v>Marktanteil - Mobile Klimageräte (Effizienzklasse D)</v>
          </cell>
          <cell r="E463" t="str">
            <v>Market share - mobile air conditioning units (efficiency class D)</v>
          </cell>
        </row>
        <row r="464">
          <cell r="A464" t="str">
            <v>MARKTANTEIL_KLIMAANLAGEN_MOBILE_KLIMAGERAETE_E</v>
          </cell>
          <cell r="B464" t="str">
            <v>MARKTANTEIL_KLIMAANLAGEN</v>
          </cell>
          <cell r="C464" t="str">
            <v>Marktanteil - Mobile Klimageräte (Effizienzklasse E)</v>
          </cell>
          <cell r="E464" t="str">
            <v>Market share - mobile air conditioning units (efficiency class E)</v>
          </cell>
        </row>
        <row r="465">
          <cell r="A465" t="str">
            <v>MARKTANTEIL_KLIMAANLAGEN_MOBILE_KLIMAGERAETE_F</v>
          </cell>
          <cell r="B465" t="str">
            <v>MARKTANTEIL_KLIMAANLAGEN</v>
          </cell>
          <cell r="C465" t="str">
            <v>Marktanteil - Mobile Klimageräte (Effizienzklasse F)</v>
          </cell>
          <cell r="E465" t="str">
            <v>Market share - Mobile air conditioning units (efficiency class F)</v>
          </cell>
        </row>
        <row r="466">
          <cell r="A466" t="str">
            <v>MARKTANTEIL_KLIMAANLAGEN_MOBILE_KLIMAGERAETE_G</v>
          </cell>
          <cell r="B466" t="str">
            <v>MARKTANTEIL_KLIMAANLAGEN</v>
          </cell>
          <cell r="C466" t="str">
            <v>Marktanteil - Mobile Klimageräte (Effizienzklasse G)</v>
          </cell>
          <cell r="E466" t="str">
            <v>Market share - Mobile air conditioning units (efficiency class G)</v>
          </cell>
        </row>
        <row r="467">
          <cell r="A467" t="str">
            <v>MARKTANTEIL_KLIMAANLAGEN_REVERSIBLE_SPLITANLAGE_A</v>
          </cell>
          <cell r="B467" t="str">
            <v>MARKTANTEIL_KLIMAANLAGEN</v>
          </cell>
          <cell r="C467" t="str">
            <v>Marktanteil - Reversible Splitanlagen (Effizienzklasse A)</v>
          </cell>
          <cell r="E467" t="str">
            <v>Market share - Reversible split systems (efficiency class A)</v>
          </cell>
        </row>
        <row r="468">
          <cell r="A468" t="str">
            <v>MARKTANTEIL_KLIMAANLAGEN_REVERSIBLE_SPLITANLAGE_B</v>
          </cell>
          <cell r="B468" t="str">
            <v>MARKTANTEIL_KLIMAANLAGEN</v>
          </cell>
          <cell r="C468" t="str">
            <v>Marktanteil - Reversible Splitanlagen (Effizienzklasse B)</v>
          </cell>
          <cell r="E468" t="str">
            <v>Market share - reversible split systems (efficiency class B)</v>
          </cell>
        </row>
        <row r="469">
          <cell r="A469" t="str">
            <v>MARKTANTEIL_KLIMAANLAGEN_REVERSIBLE_SPLITANLAGE_C</v>
          </cell>
          <cell r="B469" t="str">
            <v>MARKTANTEIL_KLIMAANLAGEN</v>
          </cell>
          <cell r="C469" t="str">
            <v>Marktanteil - Reversible Splitanlagen (Effizienzklasse C)</v>
          </cell>
          <cell r="E469" t="str">
            <v>Market share - Reversible split systems (efficiency class C)</v>
          </cell>
        </row>
        <row r="470">
          <cell r="A470" t="str">
            <v>MARKTANTEIL_KUEHLSCHRAENKE</v>
          </cell>
          <cell r="B470" t="str">
            <v>MARKTANTEIL_HAUSHALTSGERAETE</v>
          </cell>
          <cell r="C470" t="str">
            <v>Marktanteil - Kühlschrank</v>
          </cell>
          <cell r="E470" t="str">
            <v>Market share - Refrigerator</v>
          </cell>
        </row>
        <row r="471">
          <cell r="A471" t="str">
            <v>MARKTANTEIL_KUEHLSCHRAENKE_KUEHLSCHRANK_A_P</v>
          </cell>
          <cell r="B471" t="str">
            <v>MARKTANTEIL_KUEHLSCHRAENKE</v>
          </cell>
          <cell r="C471" t="str">
            <v>Marktanteil - Kühlschrank (Effizienzklasse A+)</v>
          </cell>
          <cell r="E471" t="str">
            <v>Market share - Refrigerator (efficiency class A+)</v>
          </cell>
        </row>
        <row r="472">
          <cell r="A472" t="str">
            <v>MARKTANTEIL_KUEHLSCHRAENKE_KUEHLSCHRANK_A_PP</v>
          </cell>
          <cell r="B472" t="str">
            <v>MARKTANTEIL_KUEHLSCHRAENKE</v>
          </cell>
          <cell r="C472" t="str">
            <v>Marktanteil - Kühlschrank (Effizienzklasse A++)</v>
          </cell>
          <cell r="E472" t="str">
            <v>Market share - Refrigerator (efficiency class A++)</v>
          </cell>
        </row>
        <row r="473">
          <cell r="A473" t="str">
            <v>MARKTANTEIL_KUEHLSCHRAENKE_KUEHLSCHRANK_A_PPP</v>
          </cell>
          <cell r="B473" t="str">
            <v>MARKTANTEIL_KUEHLSCHRAENKE</v>
          </cell>
          <cell r="C473" t="str">
            <v>Marktanteil - Kühlschrank (Effizienzklasse A+++)</v>
          </cell>
          <cell r="E473" t="str">
            <v>Market share - refrigerator (efficiency class A+++)</v>
          </cell>
        </row>
        <row r="474">
          <cell r="A474" t="str">
            <v>MARKTANTEIL_KUEHLSCHRAENKE_KUEHLSCHRANK_NEUE_KLASSE</v>
          </cell>
          <cell r="B474" t="str">
            <v>MARKTANTEIL_KUEHLSCHRAENKE</v>
          </cell>
          <cell r="C474" t="str">
            <v>Marktanteil - Kühlschrank (neue Klasse)</v>
          </cell>
          <cell r="E474" t="str">
            <v>Market share - refrigerator (new class)</v>
          </cell>
        </row>
        <row r="475">
          <cell r="A475" t="str">
            <v>MARKTANTEIL_LAPTOPS_LAPTOP_UNSCHARFE_KLASSE_I</v>
          </cell>
          <cell r="B475" t="str">
            <v>MARKTANTEIL_INFORMATIONS_UND_KOMMUNIKATIONSTECHNIK</v>
          </cell>
          <cell r="C475" t="str">
            <v>Marktanteil - Laptop-Computer (Unscharfe-Klasse I)</v>
          </cell>
          <cell r="E475" t="str">
            <v>Market share - laptop computers (fuzzy class I)</v>
          </cell>
        </row>
        <row r="476">
          <cell r="A476" t="str">
            <v>MARKTANTEIL_LAPTOPS_LAPTOP_UNSCHARFE_KLASSE_II</v>
          </cell>
          <cell r="B476" t="str">
            <v>MARKTANTEIL_INFORMATIONS_UND_KOMMUNIKATIONSTECHNIK</v>
          </cell>
          <cell r="C476" t="str">
            <v>Marktanteil - Laptop-Computer (Unscharfe-Klasse II)</v>
          </cell>
          <cell r="E476" t="str">
            <v>Market share - laptop computers (fuzzy class II)</v>
          </cell>
        </row>
        <row r="477">
          <cell r="A477" t="str">
            <v>MARKTANTEIL_LAPTOPS_LAPTOP_UNSCHARFE_KLASSE_III</v>
          </cell>
          <cell r="B477" t="str">
            <v>MARKTANTEIL_INFORMATIONS_UND_KOMMUNIKATIONSTECHNIK</v>
          </cell>
          <cell r="C477" t="str">
            <v>Marktanteil - Laptop-Computer (Unscharfe-Klasse III)</v>
          </cell>
          <cell r="E477" t="str">
            <v>Market share - laptop computers (fuzzy class III)</v>
          </cell>
        </row>
        <row r="478">
          <cell r="A478" t="str">
            <v>MARKTANTEIL_LAPTOPS_LAPTOP_UNSCHARFE_KLASSE_IV</v>
          </cell>
          <cell r="B478" t="str">
            <v>MARKTANTEIL_INFORMATIONS_UND_KOMMUNIKATIONSTECHNIK</v>
          </cell>
          <cell r="C478" t="str">
            <v>Marktanteil - Laptop-Computer (Unscharfe-Klasse  IV)</v>
          </cell>
          <cell r="E478" t="str">
            <v>Market share - laptop computers (fuzzy class  IV)</v>
          </cell>
        </row>
        <row r="479">
          <cell r="A479" t="str">
            <v>MARKTANTEIL_MODEMS_ROUTER_MODEM_ROUTER_UNSCHARFE_KLASSE_I</v>
          </cell>
          <cell r="B479" t="str">
            <v>MARKTANTEIL_INFORMATIONS_UND_KOMMUNIKATIONSTECHNIK</v>
          </cell>
          <cell r="C479" t="str">
            <v>Marktanteil - Modems und Router (Unscharfe-Klasse I)</v>
          </cell>
          <cell r="E479" t="str">
            <v>Market share - modems and routers (fuzzy class I)</v>
          </cell>
        </row>
        <row r="480">
          <cell r="A480" t="str">
            <v>MARKTANTEIL_MODEMS_ROUTER_MODEM_ROUTER_UNSCHARFE_KLASSE_II</v>
          </cell>
          <cell r="B480" t="str">
            <v>MARKTANTEIL_INFORMATIONS_UND_KOMMUNIKATIONSTECHNIK</v>
          </cell>
          <cell r="C480" t="str">
            <v>Marktanteil - Modems und Router (Unscharfe-Klasse II)</v>
          </cell>
          <cell r="E480" t="str">
            <v>Market share - modems and routers (fuzzy class II)</v>
          </cell>
        </row>
        <row r="481">
          <cell r="A481" t="str">
            <v>MARKTANTEIL_MODEMS_ROUTER_MODEM_ROUTER_UNSCHARFE_KLASSE_III</v>
          </cell>
          <cell r="B481" t="str">
            <v>MARKTANTEIL_INFORMATIONS_UND_KOMMUNIKATIONSTECHNIK</v>
          </cell>
          <cell r="C481" t="str">
            <v>Marktanteil - Modems und Router (Unscharfe-Klasse III)</v>
          </cell>
          <cell r="E481" t="str">
            <v>Market share - modems and routers (fuzzy class III)</v>
          </cell>
        </row>
        <row r="482">
          <cell r="A482" t="str">
            <v>MARKTANTEIL_SET_TOP_BOXEN_ESTB_PVR_SET_TOP_BOX_UNSCHARFE_KLASSE_I</v>
          </cell>
          <cell r="B482" t="str">
            <v>MARKTANTEIL_INFORMATIONS_UND_KOMMUNIKATIONSTECHNIK</v>
          </cell>
          <cell r="C482" t="str">
            <v>Marktanteil - Set-Top-Boxen (ESTB PVR, Unscharfe-Klasse I)</v>
          </cell>
          <cell r="E482" t="str">
            <v>Market share - set-top boxes (ESTB PVR, fuzzy class I)</v>
          </cell>
        </row>
        <row r="483">
          <cell r="A483" t="str">
            <v>MARKTANTEIL_SET_TOP_BOXEN_ESTB_PVR_SET_TOP_BOX_UNSCHARFE_KLASSE_II</v>
          </cell>
          <cell r="B483" t="str">
            <v>MARKTANTEIL_INFORMATIONS_UND_KOMMUNIKATIONSTECHNIK</v>
          </cell>
          <cell r="C483" t="str">
            <v>Marktanteil - Set-Top-Boxen (ESTB PVR, Unscharfe-Klasse II)</v>
          </cell>
          <cell r="E483" t="str">
            <v>Market share - set-top boxes (ESTB PVR, fuzzy class II)</v>
          </cell>
        </row>
        <row r="484">
          <cell r="A484" t="str">
            <v>MARKTANTEIL_SET_TOP_BOXEN_ESTB_PVR_SET_TOP_BOX_UNSCHARFE_KLASSE_III</v>
          </cell>
          <cell r="B484" t="str">
            <v>MARKTANTEIL_INFORMATIONS_UND_KOMMUNIKATIONSTECHNIK</v>
          </cell>
          <cell r="C484" t="str">
            <v>Marktanteil - Set-Top-Boxen (ESTB PVR, Unscharfe-Klasse III)</v>
          </cell>
          <cell r="E484" t="str">
            <v>Market share - set-top boxes (ESTB PVR, fuzzy class III)</v>
          </cell>
        </row>
        <row r="485">
          <cell r="A485" t="str">
            <v>MARKTANTEIL_SET_TOP_BOXEN_ESTB_SET_TOP_BOX_UNSCHARFE_KLASSE_I</v>
          </cell>
          <cell r="B485" t="str">
            <v>MARKTANTEIL_INFORMATIONS_UND_KOMMUNIKATIONSTECHNIK</v>
          </cell>
          <cell r="C485" t="str">
            <v>Marktanteil - Set-Top-Boxen (ESTB, Unscharfe-Klasse I)</v>
          </cell>
          <cell r="E485" t="str">
            <v>Market share - set-top boxes (ESTB, fuzzy class I)</v>
          </cell>
        </row>
        <row r="486">
          <cell r="A486" t="str">
            <v>MARKTANTEIL_SET_TOP_BOXEN_ESTB_SET_TOP_BOX_UNSCHARFE_KLASSE_II</v>
          </cell>
          <cell r="B486" t="str">
            <v>MARKTANTEIL_INFORMATIONS_UND_KOMMUNIKATIONSTECHNIK</v>
          </cell>
          <cell r="C486" t="str">
            <v>Marktanteil - Set-Top-Boxen (ESTB, Unscharfe-Klasse II)</v>
          </cell>
          <cell r="E486" t="str">
            <v>Market share - set-top boxes (ESTB, fuzzy class II)</v>
          </cell>
        </row>
        <row r="487">
          <cell r="A487" t="str">
            <v>MARKTANTEIL_SET_TOP_BOXEN_ESTB_SET_TOP_BOX_UNSCHARFE_KLASSE_III</v>
          </cell>
          <cell r="B487" t="str">
            <v>MARKTANTEIL_INFORMATIONS_UND_KOMMUNIKATIONSTECHNIK</v>
          </cell>
          <cell r="C487" t="str">
            <v>Marktanteil - Set-Top-Boxen (ESTB, Unscharfe-Klasse III)</v>
          </cell>
          <cell r="E487" t="str">
            <v>Market share - set-top boxes (ESTB, fuzzy class III)</v>
          </cell>
        </row>
        <row r="488">
          <cell r="A488" t="str">
            <v>MARKTANTEIL_TROCKNER</v>
          </cell>
          <cell r="B488" t="str">
            <v>MARKTANTEIL_HAUSHALTSGERAETE</v>
          </cell>
          <cell r="C488" t="str">
            <v>Marktanteil - Wäschetrockner</v>
          </cell>
          <cell r="E488" t="str">
            <v>Market share - tumble dryers</v>
          </cell>
        </row>
        <row r="489">
          <cell r="A489" t="str">
            <v>MARKTANTEIL_TROCKNER_TROCKNER_A</v>
          </cell>
          <cell r="B489" t="str">
            <v>MARKTANTEIL_TROCKNER</v>
          </cell>
          <cell r="C489" t="str">
            <v>Marktanteil - Wäschetrockner (Effizienzklasse A)</v>
          </cell>
          <cell r="E489" t="str">
            <v>Market share - tumble dryers (efficiency class A)</v>
          </cell>
        </row>
        <row r="490">
          <cell r="A490" t="str">
            <v>MARKTANTEIL_TROCKNER_TROCKNER_A_P</v>
          </cell>
          <cell r="B490" t="str">
            <v>MARKTANTEIL_TROCKNER</v>
          </cell>
          <cell r="C490" t="str">
            <v>Marktanteil - Wäschetrockner (Effizienzklasse A+)</v>
          </cell>
          <cell r="E490" t="str">
            <v>Market share - tumble dryers (efficiency class A+)</v>
          </cell>
        </row>
        <row r="491">
          <cell r="A491" t="str">
            <v>MARKTANTEIL_TROCKNER_TROCKNER_A_PP</v>
          </cell>
          <cell r="B491" t="str">
            <v>MARKTANTEIL_TROCKNER</v>
          </cell>
          <cell r="C491" t="str">
            <v>Marktanteil - Wäschetrockner (Effizienzklasse A++)</v>
          </cell>
          <cell r="E491" t="str">
            <v>Market share - tumble dryers (efficiency class A++)</v>
          </cell>
        </row>
        <row r="492">
          <cell r="A492" t="str">
            <v>MARKTANTEIL_TROCKNER_TROCKNER_A_PPP</v>
          </cell>
          <cell r="B492" t="str">
            <v>MARKTANTEIL_TROCKNER</v>
          </cell>
          <cell r="C492" t="str">
            <v>Marktanteil - Wäschetrockner (Effizienzklasse A+++)</v>
          </cell>
          <cell r="E492" t="str">
            <v>Market share - tumble dryers (efficiency class A+++)</v>
          </cell>
        </row>
        <row r="493">
          <cell r="A493" t="str">
            <v>MARKTANTEIL_TROCKNER_TROCKNER_B</v>
          </cell>
          <cell r="B493" t="str">
            <v>MARKTANTEIL_TROCKNER</v>
          </cell>
          <cell r="C493" t="str">
            <v>Marktanteil - Wäschetrockner (Effizienzklasse B)</v>
          </cell>
          <cell r="E493" t="str">
            <v>Market share - tumble dryers (efficiency class B)</v>
          </cell>
        </row>
        <row r="494">
          <cell r="A494" t="str">
            <v>MARKTANTEIL_TROCKNER_TROCKNER_NEUE_KLASSE</v>
          </cell>
          <cell r="B494" t="str">
            <v>MARKTANTEIL_TROCKNER</v>
          </cell>
          <cell r="C494" t="str">
            <v>Marktanteil - Wäschetrockner (neue Klasse)</v>
          </cell>
          <cell r="E494" t="str">
            <v>Market share - tumble dryers (new class)</v>
          </cell>
        </row>
        <row r="495">
          <cell r="A495" t="str">
            <v>MARKTANTEIL_WASCHMASCHINEN</v>
          </cell>
          <cell r="B495" t="str">
            <v>MARKTANTEIL_HAUSHALTSGERAETE</v>
          </cell>
          <cell r="C495" t="str">
            <v>Marktanteil - Waschmaschinen</v>
          </cell>
          <cell r="E495" t="str">
            <v>Market share - washing machines</v>
          </cell>
        </row>
        <row r="496">
          <cell r="A496" t="str">
            <v>MARKTANTEIL_WASCHMASCHINEN_WASCHMASCHINE_A_P</v>
          </cell>
          <cell r="B496" t="str">
            <v>MARKTANTEIL_WASCHMASCHINEN</v>
          </cell>
          <cell r="C496" t="str">
            <v>Marktanteil - Waschmaschinen (Effizienzklasse A+)</v>
          </cell>
          <cell r="E496" t="str">
            <v>Market share - washing machines (efficiency class A+)</v>
          </cell>
        </row>
        <row r="497">
          <cell r="A497" t="str">
            <v>MARKTANTEIL_WASCHMASCHINEN_WASCHMASCHINE_A_PP</v>
          </cell>
          <cell r="B497" t="str">
            <v>MARKTANTEIL_WASCHMASCHINEN</v>
          </cell>
          <cell r="C497" t="str">
            <v>Marktanteil - Waschmaschinen (Effizienzklasse A++)</v>
          </cell>
          <cell r="E497" t="str">
            <v>Market share - washing machines (efficiency class A++)</v>
          </cell>
        </row>
        <row r="498">
          <cell r="A498" t="str">
            <v>MARKTANTEIL_WASCHMASCHINEN_WASCHMASCHINE_A_PPP</v>
          </cell>
          <cell r="B498" t="str">
            <v>MARKTANTEIL_WASCHMASCHINEN</v>
          </cell>
          <cell r="C498" t="str">
            <v>Marktanteil - Waschmaschinen (Effizienzklasse A+++)</v>
          </cell>
          <cell r="E498" t="str">
            <v>Market share - washing machines (efficiency class A+++)</v>
          </cell>
        </row>
        <row r="499">
          <cell r="A499" t="str">
            <v>MARKTANTEIL_WASCHMASCHINEN_WASCHMASCHINE_NEUE_KLASSE</v>
          </cell>
          <cell r="B499" t="str">
            <v>MARKTANTEIL_WASCHMASCHINEN</v>
          </cell>
          <cell r="C499" t="str">
            <v>Marktanteil - Waschmaschinen (neue Klasse)</v>
          </cell>
          <cell r="E499" t="str">
            <v>Market share - washing machines (new class)</v>
          </cell>
        </row>
        <row r="500">
          <cell r="A500" t="str">
            <v>MINDERUNG_GGUE_1990</v>
          </cell>
          <cell r="C500" t="str">
            <v>Minderung ggü. 1990</v>
          </cell>
          <cell r="E500" t="str">
            <v>Reduction compared to 1990</v>
          </cell>
        </row>
        <row r="501">
          <cell r="A501" t="str">
            <v>MINDERUNGSPOTENZIAL</v>
          </cell>
          <cell r="C501" t="str">
            <v>Minderungspotenzial</v>
          </cell>
          <cell r="E501" t="str">
            <v>Reduction potential</v>
          </cell>
        </row>
        <row r="502">
          <cell r="A502" t="str">
            <v>MINDERUNGSZIEL_BUNDES_KLIMASCHUTZGESETZ_2021</v>
          </cell>
          <cell r="C502" t="str">
            <v>Minderungsziel Bundes-Klimaschutzgesetz 2021</v>
          </cell>
          <cell r="E502" t="str">
            <v>Reduction target Federal Climate Protection Act 2021</v>
          </cell>
        </row>
        <row r="503">
          <cell r="A503" t="str">
            <v>MINERALDUENGEREINSATZ</v>
          </cell>
          <cell r="C503" t="str">
            <v>Mineraldüngereinsatz</v>
          </cell>
          <cell r="E503" t="str">
            <v>Mineral fertiliser use</v>
          </cell>
        </row>
        <row r="504">
          <cell r="A504" t="str">
            <v>NACHFRAGE_NACH_ELEKTROLYSEWASSERSTOFF</v>
          </cell>
          <cell r="C504" t="str">
            <v>Nachfrage nach Elektrolysewasserstoff</v>
          </cell>
          <cell r="E504" t="str">
            <v>Demand for electrolysis hydrogen</v>
          </cell>
        </row>
        <row r="505">
          <cell r="A505" t="str">
            <v>NACHFRAGE_STROMBASIERTE_SYNTHETISCHE_FLUESSIGKRAFTSTOFFE</v>
          </cell>
          <cell r="C505" t="str">
            <v>Nachfrage strombasierte synthetische Flüssigkraftstoffe</v>
          </cell>
          <cell r="E505" t="str">
            <v>Demand for electricity-based synthetic liquid fuels</v>
          </cell>
        </row>
        <row r="506">
          <cell r="A506" t="str">
            <v>NEHS</v>
          </cell>
          <cell r="C506" t="str">
            <v>Nationaler Emissionshandel (nEHS)</v>
          </cell>
          <cell r="E506" t="str">
            <v>National emissions trading (nEHS)</v>
          </cell>
        </row>
        <row r="507">
          <cell r="A507" t="str">
            <v>NEHS_AKTIVITAETSRATE</v>
          </cell>
          <cell r="B507" t="str">
            <v>NEHS</v>
          </cell>
          <cell r="C507" t="str">
            <v>Nationaler Emissionshandel  - Aktivitätsrate</v>
          </cell>
          <cell r="E507" t="str">
            <v>National emissions trading - activity rate</v>
          </cell>
        </row>
        <row r="508">
          <cell r="A508" t="str">
            <v>NEHS_EMISSION</v>
          </cell>
          <cell r="B508" t="str">
            <v>NEHS</v>
          </cell>
          <cell r="C508" t="str">
            <v>Nationaler Emissionshandel - Emission von Treibhausgasen</v>
          </cell>
          <cell r="E508" t="str">
            <v>National emissions trading - greenhouse gas emissions</v>
          </cell>
        </row>
        <row r="509">
          <cell r="A509" t="str">
            <v>NEHS_PRICE</v>
          </cell>
          <cell r="B509" t="str">
            <v>NEHS</v>
          </cell>
          <cell r="C509" t="str">
            <v>Preis im nationalen Emissionshandel (nEHS)</v>
          </cell>
          <cell r="E509" t="str">
            <v>Price in national emissions trading (nEHS)</v>
          </cell>
        </row>
        <row r="510">
          <cell r="A510" t="str">
            <v>NUTZUNG_ERDGAS_KOHLEN_OELE</v>
          </cell>
          <cell r="C510" t="str">
            <v>Nutzung Erdgas, Kohlen und Oele</v>
          </cell>
          <cell r="D510" t="str">
            <v xml:space="preserve"> </v>
          </cell>
          <cell r="E510" t="str">
            <v>Utilisation of natural gas, coal and oil</v>
          </cell>
        </row>
        <row r="511">
          <cell r="A511" t="str">
            <v>NUTZUNG_ERNEUERBARER_ENERGIEN_BIOMASSE</v>
          </cell>
          <cell r="C511" t="str">
            <v>Nutzung erneuerbarer Energien - Biomasse</v>
          </cell>
          <cell r="E511" t="str">
            <v>Utilisation of renewable energies - biomass</v>
          </cell>
        </row>
        <row r="512">
          <cell r="A512" t="str">
            <v>NUTZUNG_ERNEUERBARER_ENERGIEN_WAERMEPUMPEN</v>
          </cell>
          <cell r="C512" t="str">
            <v>Nutzung erneuerbarer Energien - Wärmepumpen</v>
          </cell>
          <cell r="E512" t="str">
            <v>Utilisation of renewable energies - heat pumps</v>
          </cell>
        </row>
        <row r="513">
          <cell r="A513" t="str">
            <v>NUTZUNG_FOSSILER_HEIZARTEN_ERDGAS_HEIZOEL_UND_KOHLE</v>
          </cell>
          <cell r="C513" t="str">
            <v>Nutzung fossiler Heizarten, Erdgas, Heizoel und Kohle</v>
          </cell>
          <cell r="E513" t="str">
            <v>Use of fossil fuels, natural gas, heating oil and coal</v>
          </cell>
        </row>
        <row r="514">
          <cell r="A514" t="str">
            <v>OIL_PRICE_BRENT</v>
          </cell>
          <cell r="C514" t="str">
            <v>Energiepreis Rohöl Brent</v>
          </cell>
          <cell r="E514" t="str">
            <v>Energy price of Brent crude oil</v>
          </cell>
        </row>
        <row r="515">
          <cell r="A515" t="str">
            <v>OPEX_SUBVENTION</v>
          </cell>
          <cell r="C515" t="str">
            <v>Subventionen Betriebskosten</v>
          </cell>
          <cell r="E515" t="str">
            <v>Subsidies Operating costs</v>
          </cell>
        </row>
        <row r="516">
          <cell r="A516" t="str">
            <v>PERSONENVERKEHRSLEISTUNG</v>
          </cell>
          <cell r="B516" t="str">
            <v>VERKEHRSLEISTUNG</v>
          </cell>
          <cell r="C516" t="str">
            <v>Personenverkehrsleistung</v>
          </cell>
          <cell r="E516" t="str">
            <v>Passenger transport performance</v>
          </cell>
        </row>
        <row r="517">
          <cell r="A517" t="str">
            <v>PERSONENVERKEHRSLEISTUNG_VERKEHRSLEISTUNG_BAHN</v>
          </cell>
          <cell r="B517" t="str">
            <v>PERSONENVERKEHRSLEISTUNG</v>
          </cell>
          <cell r="C517" t="str">
            <v>Personenverkehrsleistung - Bahn</v>
          </cell>
          <cell r="E517" t="str">
            <v>Passenger transport performance - rail</v>
          </cell>
        </row>
        <row r="518">
          <cell r="A518" t="str">
            <v>PERSONENVERKEHRSLEISTUNG_VERKEHRSLEISTUNG_FUSS</v>
          </cell>
          <cell r="B518" t="str">
            <v>PERSONENVERKEHRSLEISTUNG</v>
          </cell>
          <cell r="C518" t="str">
            <v>Personenverkehrsleistung - Fuss</v>
          </cell>
          <cell r="E518" t="str">
            <v>Passenger transport performance - foot</v>
          </cell>
        </row>
        <row r="519">
          <cell r="A519" t="str">
            <v>PERSONENVERKEHRSLEISTUNG_VERKEHRSLEISTUNG_OEV</v>
          </cell>
          <cell r="B519" t="str">
            <v>PERSONENVERKEHRSLEISTUNG</v>
          </cell>
          <cell r="C519" t="str">
            <v>Personenverkehrsleistung - Oeffentlicher Verkehr</v>
          </cell>
          <cell r="E519" t="str">
            <v>Passenger transport performance - public transport</v>
          </cell>
        </row>
        <row r="520">
          <cell r="A520" t="str">
            <v>PERSONENVERKEHRSLEISTUNG_VERKEHRSLEISTUNG_PKW_FKM</v>
          </cell>
          <cell r="B520" t="str">
            <v>PERSONENVERKEHRSLEISTUNG</v>
          </cell>
          <cell r="C520" t="str">
            <v>Personenverkehrsleistung - Pkw (Fahrzeugkilometer)</v>
          </cell>
          <cell r="E520" t="str">
            <v>Passenger transport performance - car (vehicle kilometres)</v>
          </cell>
        </row>
        <row r="521">
          <cell r="A521" t="str">
            <v>PERSONENVERKEHRSLEISTUNG_VERKEHRSLEISTUNG_PKW_PKM</v>
          </cell>
          <cell r="B521" t="str">
            <v>PERSONENVERKEHRSLEISTUNG</v>
          </cell>
          <cell r="C521" t="str">
            <v>Personenverkehrsleistung - Pkw (Personenkilometer)</v>
          </cell>
          <cell r="E521" t="str">
            <v>Passenger transport performance - car (passenger kilometres)</v>
          </cell>
        </row>
        <row r="522">
          <cell r="A522" t="str">
            <v>PERSONENVERKEHRSLEISTUNG_VERKEHRSLEISTUNG_RAD</v>
          </cell>
          <cell r="B522" t="str">
            <v>PERSONENVERKEHRSLEISTUNG</v>
          </cell>
          <cell r="C522" t="str">
            <v>Personenverkehrsleistung - Rad</v>
          </cell>
          <cell r="E522" t="str">
            <v>Passenger transport performance - bicycle</v>
          </cell>
        </row>
        <row r="523">
          <cell r="A523" t="str">
            <v>PREISSPREAD_ZWISCHEN_STROM_SUBVENTION_UND_ERDGAS_CO2</v>
          </cell>
          <cell r="C523" t="str">
            <v>Preisspread zwischen (Strom+Subvention) und (Erdgas+CO2)</v>
          </cell>
          <cell r="E523" t="str">
            <v>Price spread between (electricity+subsidy) and (natural gas+CO2)</v>
          </cell>
        </row>
        <row r="524">
          <cell r="A524" t="str">
            <v>PRIMAERENERGIEVERBRAUCH</v>
          </cell>
          <cell r="C524" t="str">
            <v>Primärenergieverbrauch</v>
          </cell>
          <cell r="E524" t="str">
            <v>Primary energy consumption</v>
          </cell>
        </row>
        <row r="525">
          <cell r="A525" t="str">
            <v>PROD_MENGEN</v>
          </cell>
          <cell r="C525" t="str">
            <v>Produktionsmengen</v>
          </cell>
          <cell r="E525" t="str">
            <v>Production volumes</v>
          </cell>
        </row>
        <row r="526">
          <cell r="A526" t="str">
            <v>PROD_MENGEN_AL_P</v>
          </cell>
          <cell r="B526" t="str">
            <v>PROD_MENGEN</v>
          </cell>
          <cell r="C526" t="str">
            <v>Produktionsmengen - Aluminium (primär)</v>
          </cell>
          <cell r="E526" t="str">
            <v>Production volumes - Aluminium (primary)</v>
          </cell>
        </row>
        <row r="527">
          <cell r="A527" t="str">
            <v>PROD_MENGEN_AL_S</v>
          </cell>
          <cell r="B527" t="str">
            <v>PROD_MENGEN</v>
          </cell>
          <cell r="C527" t="str">
            <v>Produktionsmengen - Aluminium (sekundär)</v>
          </cell>
          <cell r="E527" t="str">
            <v>Production volumes - Aluminium (secondary)</v>
          </cell>
        </row>
        <row r="528">
          <cell r="A528" t="str">
            <v>PROD_MENGEN_AMMON</v>
          </cell>
          <cell r="B528" t="str">
            <v>PROD_MENGEN</v>
          </cell>
          <cell r="C528" t="str">
            <v>Produktionsmengen - Ammoniak</v>
          </cell>
          <cell r="E528" t="str">
            <v>Production volumes - ammonia</v>
          </cell>
        </row>
        <row r="529">
          <cell r="A529" t="str">
            <v>PROD_MENGEN_CHLOR</v>
          </cell>
          <cell r="B529" t="str">
            <v>PROD_MENGEN</v>
          </cell>
          <cell r="C529" t="str">
            <v>Produktionsmengen - Chlor</v>
          </cell>
          <cell r="E529" t="str">
            <v>Production volumes - chlorine</v>
          </cell>
        </row>
        <row r="530">
          <cell r="A530" t="str">
            <v>PROD_MENGEN_CU_P</v>
          </cell>
          <cell r="B530" t="str">
            <v>PROD_MENGEN</v>
          </cell>
          <cell r="C530" t="str">
            <v>Produktionsmengen - Kupfer (primär)</v>
          </cell>
          <cell r="E530" t="str">
            <v>Production volumes - Copper (primary)</v>
          </cell>
        </row>
        <row r="531">
          <cell r="A531" t="str">
            <v>PROD_MENGEN_CU_S</v>
          </cell>
          <cell r="B531" t="str">
            <v>PROD_MENGEN</v>
          </cell>
          <cell r="C531" t="str">
            <v>Produktionsmengen - Kupfer (sekundär)</v>
          </cell>
          <cell r="E531" t="str">
            <v>Production volumes - Copper (secondary)</v>
          </cell>
        </row>
        <row r="532">
          <cell r="A532" t="str">
            <v>PROD_MENGEN_ELEKTRISCHE_GLASSCHMELZE</v>
          </cell>
          <cell r="B532" t="str">
            <v>PROD_MENGEN</v>
          </cell>
          <cell r="C532" t="str">
            <v>Produktionsmengen - Elektrische Glasschmelze</v>
          </cell>
          <cell r="E532" t="str">
            <v>Production volumes - Electrical glass melting</v>
          </cell>
        </row>
        <row r="533">
          <cell r="A533" t="str">
            <v>PROD_MENGEN_ETHYLEN</v>
          </cell>
          <cell r="B533" t="str">
            <v>PROD_MENGEN</v>
          </cell>
          <cell r="C533" t="str">
            <v>Produktionsmengen - Ethylen</v>
          </cell>
          <cell r="E533" t="str">
            <v>Production volumes - Ethylene</v>
          </cell>
        </row>
        <row r="534">
          <cell r="A534" t="str">
            <v>PROD_MENGEN_H2_BASIERTES_AMMONIAK</v>
          </cell>
          <cell r="B534" t="str">
            <v>PROD_MENGEN</v>
          </cell>
          <cell r="C534" t="str">
            <v>Produktionsmengen - Ammoniak (H2 basiert)</v>
          </cell>
          <cell r="E534" t="str">
            <v>Production volumes - Ammonia (H2 based)</v>
          </cell>
        </row>
        <row r="535">
          <cell r="A535" t="str">
            <v>PROD_MENGEN_H2_BASIERTES_ETHYLEN</v>
          </cell>
          <cell r="B535" t="str">
            <v>PROD_MENGEN</v>
          </cell>
          <cell r="C535" t="str">
            <v>Produktionsmengen - Ethylen (H2 basiert)</v>
          </cell>
          <cell r="E535" t="str">
            <v>Production volumes - Ethylene (H2 based)</v>
          </cell>
        </row>
        <row r="536">
          <cell r="A536" t="str">
            <v>PROD_MENGEN_H2_DRI</v>
          </cell>
          <cell r="B536" t="str">
            <v>PROD_MENGEN</v>
          </cell>
          <cell r="C536" t="str">
            <v>Produktionsmengen - Eisenschwamm (H2 basiert)</v>
          </cell>
          <cell r="E536" t="str">
            <v>Production volumes - Sponge iron (H2 based)</v>
          </cell>
        </row>
        <row r="537">
          <cell r="A537" t="str">
            <v>PROD_MENGEN_KALKSTEINREDUZIERTE_BINDEMITTEL</v>
          </cell>
          <cell r="B537" t="str">
            <v>PROD_MENGEN</v>
          </cell>
          <cell r="C537" t="str">
            <v>Produktionsmengen - Kalksteinreduzierte Bindemittel</v>
          </cell>
          <cell r="E537" t="str">
            <v>Production volumes - limestone-reduced binders</v>
          </cell>
        </row>
        <row r="538">
          <cell r="A538" t="str">
            <v>PROD_MENGEN_KOKS</v>
          </cell>
          <cell r="B538" t="str">
            <v>PROD_MENGEN</v>
          </cell>
          <cell r="C538" t="str">
            <v>Produktionsmengen - Koks</v>
          </cell>
          <cell r="E538" t="str">
            <v>Production volumes - coke</v>
          </cell>
        </row>
        <row r="539">
          <cell r="A539" t="str">
            <v>PROD_MENGEN_METHANOL</v>
          </cell>
          <cell r="B539" t="str">
            <v>PROD_MENGEN</v>
          </cell>
          <cell r="C539" t="str">
            <v>Produktionsmengen - Methanol</v>
          </cell>
          <cell r="E539" t="str">
            <v>Production volumes - methanol</v>
          </cell>
        </row>
        <row r="540">
          <cell r="A540" t="str">
            <v>PROD_MENGEN_PAPIER_CHEM</v>
          </cell>
          <cell r="B540" t="str">
            <v>PROD_MENGEN</v>
          </cell>
          <cell r="C540" t="str">
            <v>Produktionsmengen - Papierfasern (chemisch)</v>
          </cell>
          <cell r="E540" t="str">
            <v>Production volumes - paper fibres (chemical)</v>
          </cell>
        </row>
        <row r="541">
          <cell r="A541" t="str">
            <v>PROD_MENGEN_PAPIER_MECH</v>
          </cell>
          <cell r="B541" t="str">
            <v>PROD_MENGEN</v>
          </cell>
          <cell r="C541" t="str">
            <v>Produktionsmengen - Papierfasern (mechanisch)</v>
          </cell>
          <cell r="E541" t="str">
            <v>Production volumes - paper fibres (mechanical)</v>
          </cell>
        </row>
        <row r="542">
          <cell r="A542" t="str">
            <v>PROD_MENGEN_ZEMENT</v>
          </cell>
          <cell r="B542" t="str">
            <v>PROD_MENGEN</v>
          </cell>
          <cell r="C542" t="str">
            <v>Produktionsmengen - Zement</v>
          </cell>
          <cell r="E542" t="str">
            <v>Production volumes - cement</v>
          </cell>
        </row>
        <row r="543">
          <cell r="A543" t="str">
            <v>PROD_MENGEN_ZN_P</v>
          </cell>
          <cell r="B543" t="str">
            <v>PROD_MENGEN</v>
          </cell>
          <cell r="C543" t="str">
            <v>Produktionsmengen - Zink (primär)</v>
          </cell>
          <cell r="E543" t="str">
            <v>Production volumes - Zinc (primary)</v>
          </cell>
        </row>
        <row r="544">
          <cell r="A544" t="str">
            <v>PROD_MENGEN_ZN_S</v>
          </cell>
          <cell r="B544" t="str">
            <v>PROD_MENGEN</v>
          </cell>
          <cell r="C544" t="str">
            <v>Produktionsmengen - Zink (sekundär)</v>
          </cell>
          <cell r="E544" t="str">
            <v>Production volumes - Zinc (secondary)</v>
          </cell>
        </row>
        <row r="545">
          <cell r="A545" t="str">
            <v>SPEZIFISCHER_STROMVERBRAUCH</v>
          </cell>
          <cell r="C545" t="str">
            <v>Spezifischer Stromverbrauch</v>
          </cell>
          <cell r="E545" t="str">
            <v>Specific electricity consumption</v>
          </cell>
        </row>
        <row r="546">
          <cell r="A546" t="str">
            <v>SPEZIFISCHER_STROMVERBRAUCH_BELEUCHTUNG_BELEUCHTUNG</v>
          </cell>
          <cell r="B546" t="str">
            <v>SPEZIFISCHER_STROMVERBRAUCH</v>
          </cell>
          <cell r="C546" t="str">
            <v>Spezifischer Stromverbrauch - Bleuchtung</v>
          </cell>
          <cell r="E546" t="str">
            <v>Specific electricity consumption - lighting</v>
          </cell>
        </row>
        <row r="547">
          <cell r="A547" t="str">
            <v>SPEZIFISCHER_STROMVERBRAUCH_ELEKTRISCHER_GERAETE_IM_BESTAND_BELEUCHTUNG</v>
          </cell>
          <cell r="B547" t="str">
            <v>SPEZIFISCHER_STROMVERBRAUCH</v>
          </cell>
          <cell r="C547" t="str">
            <v>Spezifischer Stromverbrauch - Beleuchtung (Bestand)</v>
          </cell>
          <cell r="E547" t="str">
            <v>Specific electricity consumption - lighting (stock)</v>
          </cell>
        </row>
        <row r="548">
          <cell r="A548" t="str">
            <v>SPEZIFISCHER_STROMVERBRAUCH_ELEKTRISCHER_GERAETE_IM_BESTAND_FERNSEHER</v>
          </cell>
          <cell r="B548" t="str">
            <v>SPEZIFISCHER_STROMVERBRAUCH</v>
          </cell>
          <cell r="C548" t="str">
            <v>Spezifischer Stromverbrauch - Fernseher (Bestand)</v>
          </cell>
          <cell r="E548" t="str">
            <v>Specific electricity consumption - televisions (stock)</v>
          </cell>
        </row>
        <row r="549">
          <cell r="A549" t="str">
            <v>SPEZIFISCHER_STROMVERBRAUCH_ELEKTRISCHER_GERAETE_IM_BESTAND_KUEHLSCHRAENKE</v>
          </cell>
          <cell r="B549" t="str">
            <v>SPEZIFISCHER_STROMVERBRAUCH</v>
          </cell>
          <cell r="C549" t="str">
            <v>Spezifischer Stromverbrauch - Kühlschränke (Bestand)</v>
          </cell>
          <cell r="E549" t="str">
            <v>Specific electricity consumption - refrigerators (stock)</v>
          </cell>
        </row>
        <row r="550">
          <cell r="A550" t="str">
            <v>SPEZIFISCHER_STROMVERBRAUCH_ELEKTRISCHER_GERAETE_IM_BESTAND_WASCHMASCHINEN</v>
          </cell>
          <cell r="B550" t="str">
            <v>SPEZIFISCHER_STROMVERBRAUCH</v>
          </cell>
          <cell r="C550" t="str">
            <v>Spezifischer Stromverbrauch - Waschmaschinen (Bestand)</v>
          </cell>
          <cell r="E550" t="str">
            <v>Specific electricity consumption - washing machines (stock)</v>
          </cell>
        </row>
        <row r="551">
          <cell r="A551" t="str">
            <v>SPEZIFISCHER_STROMVERBRAUCH_IUK_COMPUTER_BILDSCHIRME</v>
          </cell>
          <cell r="B551" t="str">
            <v>SPEZIFISCHER_STROMVERBRAUCH</v>
          </cell>
          <cell r="C551" t="str">
            <v>Spezifischer Stromverbrauch - Computerbildschirme</v>
          </cell>
          <cell r="E551" t="str">
            <v>Specific electricity consumption - computer monitors</v>
          </cell>
        </row>
        <row r="552">
          <cell r="A552" t="str">
            <v>SPEZIFISCHER_STROMVERBRAUCH_IUK_DESKTOP_PCS</v>
          </cell>
          <cell r="B552" t="str">
            <v>SPEZIFISCHER_STROMVERBRAUCH</v>
          </cell>
          <cell r="C552" t="str">
            <v>Spezifischer Stromverbrauch - Desktop-PC</v>
          </cell>
          <cell r="E552" t="str">
            <v>Specific electricity consumption - desktop PC</v>
          </cell>
        </row>
        <row r="553">
          <cell r="A553" t="str">
            <v>SPEZIFISCHER_STROMVERBRAUCH_IUK_FERNSEHER</v>
          </cell>
          <cell r="B553" t="str">
            <v>SPEZIFISCHER_STROMVERBRAUCH</v>
          </cell>
          <cell r="C553" t="str">
            <v>Spezifischer Stromverbrauch - Fernseher</v>
          </cell>
          <cell r="E553" t="str">
            <v>Specific electricity consumption - televisions</v>
          </cell>
        </row>
        <row r="554">
          <cell r="A554" t="str">
            <v>SPEZIFISCHER_STROMVERBRAUCH_IUK_LAPTOPS</v>
          </cell>
          <cell r="B554" t="str">
            <v>SPEZIFISCHER_STROMVERBRAUCH</v>
          </cell>
          <cell r="C554" t="str">
            <v>Spezifischer Stromverbrauch - Laptops</v>
          </cell>
          <cell r="E554" t="str">
            <v>Specific electricity consumption - laptops</v>
          </cell>
        </row>
        <row r="555">
          <cell r="A555" t="str">
            <v>SPEZIFISCHER_STROMVERBRAUCH_IUK_MODEMS_ROUTER</v>
          </cell>
          <cell r="B555" t="str">
            <v>SPEZIFISCHER_STROMVERBRAUCH</v>
          </cell>
          <cell r="C555" t="str">
            <v>Spezifischer Stromverbrauch - Modems und Router</v>
          </cell>
          <cell r="E555" t="str">
            <v>Specific electricity consumption - modems and routers</v>
          </cell>
        </row>
        <row r="556">
          <cell r="A556" t="str">
            <v>SPEZIFISCHER_STROMVERBRAUCH_IUK_SET_TOP_BOXEN</v>
          </cell>
          <cell r="B556" t="str">
            <v>SPEZIFISCHER_STROMVERBRAUCH</v>
          </cell>
          <cell r="C556" t="str">
            <v>Spezifischer Stromverbrauch - Set-Top-Boxen</v>
          </cell>
          <cell r="E556" t="str">
            <v>Specific electricity consumption - set-top boxes</v>
          </cell>
        </row>
        <row r="557">
          <cell r="A557" t="str">
            <v>SPEZIFISCHER_STROMVERBRAUCH_KOCHEN_HERDE</v>
          </cell>
          <cell r="B557" t="str">
            <v>SPEZIFISCHER_STROMVERBRAUCH</v>
          </cell>
          <cell r="C557" t="str">
            <v>Spezifischer Stromverbrauch - Herde</v>
          </cell>
          <cell r="E557" t="str">
            <v>Specific electricity consumption - cookers</v>
          </cell>
        </row>
        <row r="558">
          <cell r="A558" t="str">
            <v>SPEZIFISCHER_STROMVERBRAUCH_NEUER_ELEKTRISCHER_GERAETE_BELEUCHTUNG</v>
          </cell>
          <cell r="B558" t="str">
            <v>SPEZIFISCHER_STROMVERBRAUCH</v>
          </cell>
          <cell r="C558" t="str">
            <v>Spezifischer Stromverbrauch - Beleuchtung (Neubeschaffung)</v>
          </cell>
          <cell r="E558" t="str">
            <v>Specific electricity consumption - lighting (new purchases)</v>
          </cell>
        </row>
        <row r="559">
          <cell r="A559" t="str">
            <v>SPEZIFISCHER_STROMVERBRAUCH_NEUER_ELEKTRISCHER_GERAETE_FERNSEHER</v>
          </cell>
          <cell r="B559" t="str">
            <v>SPEZIFISCHER_STROMVERBRAUCH</v>
          </cell>
          <cell r="C559" t="str">
            <v>Spezifischer Stromverbrauch - Fernseher (Neubeschaffung)</v>
          </cell>
          <cell r="E559" t="str">
            <v>Specific electricity consumption - televisions (new purchases)</v>
          </cell>
        </row>
        <row r="560">
          <cell r="A560" t="str">
            <v>SPEZIFISCHER_STROMVERBRAUCH_NEUER_ELEKTRISCHER_GERAETE_KUEHLSCHRAENKE</v>
          </cell>
          <cell r="B560" t="str">
            <v>SPEZIFISCHER_STROMVERBRAUCH</v>
          </cell>
          <cell r="C560" t="str">
            <v>Spezifischer Stromverbrauch - Kühlschränke (Neubeschaffung)</v>
          </cell>
          <cell r="E560" t="str">
            <v>Specific electricity consumption - refrigerators (new purchases)</v>
          </cell>
        </row>
        <row r="561">
          <cell r="A561" t="str">
            <v>SPEZIFISCHER_STROMVERBRAUCH_NEUER_ELEKTRISCHER_GERAETE_WASCHMASCHINEN</v>
          </cell>
          <cell r="B561" t="str">
            <v>SPEZIFISCHER_STROMVERBRAUCH</v>
          </cell>
          <cell r="C561" t="str">
            <v>Spezifischer Stromverbrauch - Waschmaschinen (Neubeschaffung)</v>
          </cell>
          <cell r="E561" t="str">
            <v>Specific electricity consumption - washing machines (new purchases)</v>
          </cell>
        </row>
        <row r="562">
          <cell r="A562" t="str">
            <v>SPEZIFISCHER_STROMVERBRAUCH_RAUMKUEHLUNG_KLIMAANLAGEN</v>
          </cell>
          <cell r="B562" t="str">
            <v>SPEZIFISCHER_STROMVERBRAUCH</v>
          </cell>
          <cell r="C562" t="str">
            <v>Spezifischer Stromverbrauch - Klimaanlagen</v>
          </cell>
          <cell r="E562" t="str">
            <v>Specific electricity consumption - Air conditioners</v>
          </cell>
        </row>
        <row r="563">
          <cell r="A563" t="str">
            <v>SPEZIFISCHER_STROMVERBRAUCH_WEISSE_WARE_GEFRIERSCHRAENKE</v>
          </cell>
          <cell r="B563" t="str">
            <v>SPEZIFISCHER_STROMVERBRAUCH</v>
          </cell>
          <cell r="C563" t="str">
            <v>Spezifischer Stromverbrauch - Gefrierschränke</v>
          </cell>
          <cell r="E563" t="str">
            <v>Specific electricity consumption - Freezers</v>
          </cell>
        </row>
        <row r="564">
          <cell r="A564" t="str">
            <v>SPEZIFISCHER_STROMVERBRAUCH_WEISSE_WARE_GESCHIRRSPUELER</v>
          </cell>
          <cell r="B564" t="str">
            <v>SPEZIFISCHER_STROMVERBRAUCH</v>
          </cell>
          <cell r="C564" t="str">
            <v>Spezifischer Stromverbrauch - Geschirrspüler</v>
          </cell>
          <cell r="E564" t="str">
            <v>Specific electricity consumption - Dishwashers</v>
          </cell>
        </row>
        <row r="565">
          <cell r="A565" t="str">
            <v>SPEZIFISCHER_STROMVERBRAUCH_WEISSE_WARE_KUEHLSCHRAENKE</v>
          </cell>
          <cell r="B565" t="str">
            <v>SPEZIFISCHER_STROMVERBRAUCH</v>
          </cell>
          <cell r="C565" t="str">
            <v>Spezifischer Stromverbrauch - Kühlschränke</v>
          </cell>
          <cell r="E565" t="str">
            <v>Specific electricity consumption - Refrigerators</v>
          </cell>
        </row>
        <row r="566">
          <cell r="A566" t="str">
            <v>SPEZIFISCHER_STROMVERBRAUCH_WEISSE_WARE_TROCKNER</v>
          </cell>
          <cell r="B566" t="str">
            <v>SPEZIFISCHER_STROMVERBRAUCH</v>
          </cell>
          <cell r="C566" t="str">
            <v>Spezifischer Stromverbrauch - Trockner</v>
          </cell>
          <cell r="E566" t="str">
            <v>Specific electricity consumption - dryers</v>
          </cell>
        </row>
        <row r="567">
          <cell r="A567" t="str">
            <v>SPEZIFISCHER_STROMVERBRAUCH_WEISSE_WARE_WASCHMASCHINEN</v>
          </cell>
          <cell r="B567" t="str">
            <v>SPEZIFISCHER_STROMVERBRAUCH</v>
          </cell>
          <cell r="C567" t="str">
            <v>Spezifischer Stromverbrauch - Waschmaschinen</v>
          </cell>
          <cell r="E567" t="str">
            <v>Specific electricity consumption - washing machines</v>
          </cell>
        </row>
        <row r="568">
          <cell r="A568" t="str">
            <v>STEIGENDE_AUSSENTEMPERATUR</v>
          </cell>
          <cell r="C568" t="str">
            <v>Steigende Außentemperatur</v>
          </cell>
          <cell r="E568" t="str">
            <v>Rising outdoor temperature</v>
          </cell>
        </row>
        <row r="569">
          <cell r="A569" t="str">
            <v>STROMERZEUGUNG</v>
          </cell>
          <cell r="C569" t="str">
            <v>Stromerzeugung</v>
          </cell>
          <cell r="E569" t="str">
            <v>Electricity generation</v>
          </cell>
        </row>
        <row r="570">
          <cell r="A570" t="str">
            <v>STROMERZEUGUNG_AUS_EE</v>
          </cell>
          <cell r="B570" t="str">
            <v>STROMERZEUGUNG</v>
          </cell>
          <cell r="C570" t="str">
            <v>Stromerzeugung - Erneuerbare Energien</v>
          </cell>
          <cell r="E570" t="str">
            <v>Electricity generation - Renewable energies</v>
          </cell>
        </row>
        <row r="571">
          <cell r="A571" t="str">
            <v>STROMERZEUGUNG_AUS_ERDGAS</v>
          </cell>
          <cell r="B571" t="str">
            <v>STROMERZEUGUNG</v>
          </cell>
          <cell r="C571" t="str">
            <v>Stromerzeugung - Erdgas</v>
          </cell>
          <cell r="E571" t="str">
            <v>Electricity generation - natural gas</v>
          </cell>
        </row>
        <row r="572">
          <cell r="A572" t="str">
            <v>STROMERZEUGUNG_AUS_KOHLEKRAFT</v>
          </cell>
          <cell r="B572" t="str">
            <v>STROMERZEUGUNG</v>
          </cell>
          <cell r="C572" t="str">
            <v>Stromerzeugung - Kohlekraft</v>
          </cell>
          <cell r="E572" t="str">
            <v>Electricity generation - coal power</v>
          </cell>
        </row>
        <row r="573">
          <cell r="A573" t="str">
            <v>SUBVENTION_AN_HAUSHALTE_GEBAEUDE</v>
          </cell>
          <cell r="C573" t="str">
            <v>Subventionen Gebäude für Haushalte</v>
          </cell>
          <cell r="E573" t="str">
            <v>Subsidies for buildings for households</v>
          </cell>
        </row>
        <row r="574">
          <cell r="A574" t="str">
            <v>SUBVENTION_AN_UNTERNEHMEN_GEBAEUDE</v>
          </cell>
          <cell r="C574" t="str">
            <v>Subventionen Gebäude für Unternehmen</v>
          </cell>
          <cell r="E574" t="str">
            <v>Subsidies for buildings for companies</v>
          </cell>
        </row>
        <row r="575">
          <cell r="A575" t="str">
            <v>SUBVENTION_AN_UNTERNEHMEN_INDUSTRIE</v>
          </cell>
          <cell r="C575" t="str">
            <v>Subventionen Industrie für Unternehmen</v>
          </cell>
          <cell r="E575" t="str">
            <v>Subsidies for industry for companies</v>
          </cell>
        </row>
        <row r="576">
          <cell r="A576" t="str">
            <v>TECHNOLOGIEMIX_VON_KLIMANEUTRALER_WAERMEVERSORGUNG_GEOTHERMIE</v>
          </cell>
          <cell r="C576" t="str">
            <v>Technologiemix von klimaneutraler Wärmeversorgung - Geothermie</v>
          </cell>
          <cell r="E576" t="str">
            <v>Technology mix of climate-neutral heat supply - geothermal energy</v>
          </cell>
        </row>
        <row r="577">
          <cell r="A577" t="str">
            <v>TECHNOLOGIEMIX_VON_KLIMANEUTRALER_WAERMEVERSORGUNG_HEIZWERKE</v>
          </cell>
          <cell r="C577" t="str">
            <v>Technologiemix von klimaneutraler Wärmeversorgung - Heizwerke</v>
          </cell>
          <cell r="E577" t="str">
            <v>Technology mix of climate-neutral heat supply - heating plants</v>
          </cell>
        </row>
        <row r="578">
          <cell r="A578" t="str">
            <v>TECHNOLOGIEMIX_VON_KLIMANEUTRALER_WAERMEVERSORGUNG_KWK_WASSERSTOFF</v>
          </cell>
          <cell r="C578" t="str">
            <v>Technologiemix von klimaneutraler Wärmeversorgung - KWK Wasserstoff</v>
          </cell>
          <cell r="E578" t="str">
            <v>Technology mix of climate-neutral heat supply - CHP hydrogen</v>
          </cell>
        </row>
        <row r="579">
          <cell r="A579" t="str">
            <v>TECHNOLOGIEMIX_VON_KLIMANEUTRALER_WAERMEVERSORGUNG_POWER_TO_HEAT</v>
          </cell>
          <cell r="C579" t="str">
            <v>Technologiemix von klimaneutraler Wärmeversorgung - Power-to-heat</v>
          </cell>
          <cell r="E579" t="str">
            <v>Technology mix of climate-neutral heat supply - power-to-heat</v>
          </cell>
        </row>
        <row r="580">
          <cell r="A580" t="str">
            <v>TECHNOLOGIEMIX_VON_KLIMANEUTRALER_WAERMEVERSORGUNG_SOLARTHERMIE</v>
          </cell>
          <cell r="C580" t="str">
            <v>Technologiemix von klimaneutraler Wärmeversorgung - Solarthermie</v>
          </cell>
          <cell r="E580" t="str">
            <v>Technology mix of climate-neutral heat supply - solar thermal energy</v>
          </cell>
        </row>
        <row r="581">
          <cell r="A581" t="str">
            <v>TECHNOLOGIEMIX_VON_KLIMANEUTRALER_WAERMEVERSORGUNG_WAERMEPUMPEN_KLEIN_GROSS</v>
          </cell>
          <cell r="C581" t="str">
            <v>Technologiemix von klimaneutraler Wärmeversorgung - Wärmepumpen (klein + groß)</v>
          </cell>
          <cell r="E581" t="str">
            <v>Technology mix of climate-neutral heat supply - heat pumps (small + large)</v>
          </cell>
        </row>
        <row r="582">
          <cell r="A582" t="str">
            <v>VERKEHRSLEISTUNG</v>
          </cell>
          <cell r="C582" t="str">
            <v>Verkehrsleistung</v>
          </cell>
          <cell r="E582" t="str">
            <v>transport performance</v>
          </cell>
        </row>
        <row r="583">
          <cell r="A583" t="str">
            <v>WASSERSTOFFBEDARF</v>
          </cell>
          <cell r="C583" t="str">
            <v>Wasserstoffbedarf</v>
          </cell>
          <cell r="E583" t="str">
            <v>Hydrogen demand</v>
          </cell>
        </row>
        <row r="584">
          <cell r="A584" t="str">
            <v>WASSERSTOFFBEDARF_ALS_CHEMISCHER_ROHSTOFF</v>
          </cell>
          <cell r="B584" t="str">
            <v>WASSERSTOFFBEDARF</v>
          </cell>
          <cell r="C584" t="str">
            <v>Wasserstoffbedarf - chemischer Rohstoff</v>
          </cell>
          <cell r="E584" t="str">
            <v>Hydrogen demand - chemical raw material</v>
          </cell>
        </row>
        <row r="585">
          <cell r="A585" t="str">
            <v>WASSERSTOFFBEDARF_FUER_INDUSTRIE_GESAMT_OHNE_CHEMISCHEN_ROHSTOFF</v>
          </cell>
          <cell r="B585" t="str">
            <v>WASSERSTOFFBEDARF</v>
          </cell>
          <cell r="C585" t="str">
            <v>Wasserstoffbedarf - Industrie gesamt (ohne chemischen Rohstoff)</v>
          </cell>
          <cell r="E585" t="str">
            <v>Hydrogen demand - industry total (without chemical raw material)</v>
          </cell>
        </row>
        <row r="586">
          <cell r="A586" t="str">
            <v>WASSERSTOFFBEDARF_FUER_STAHL</v>
          </cell>
          <cell r="B586" t="str">
            <v>WASSERSTOFFBEDARF</v>
          </cell>
          <cell r="C586" t="str">
            <v>Wasserstoffbedarf - Stahl</v>
          </cell>
          <cell r="E586" t="str">
            <v>Hydrogen demand - steel</v>
          </cell>
        </row>
        <row r="587">
          <cell r="A587" t="str">
            <v>WASSERSTOFFIMPORT</v>
          </cell>
          <cell r="C587" t="str">
            <v>Wasserstoffimport</v>
          </cell>
          <cell r="E587" t="str">
            <v>Hydrogen import</v>
          </cell>
        </row>
        <row r="588">
          <cell r="A588" t="str">
            <v>WIRTSCHAFTSDUENGERAUSBRINGUNG</v>
          </cell>
          <cell r="C588" t="str">
            <v>Wirtschaftsdüngerausbringung</v>
          </cell>
          <cell r="E588" t="str">
            <v>Farm fertiliser application</v>
          </cell>
        </row>
        <row r="589">
          <cell r="A589" t="str">
            <v>AENDERUNG_ENDENERGIEVERBRAUCH_GEBAEUDESEKTOR_IM_VERGLEICH_ZU_2022_DURCH_AUSTAUSCH_DES_WAERMEVERSORGUNGSSYSTEMS</v>
          </cell>
          <cell r="C589" t="str">
            <v>Änderung Endenergieverbrauch Gebäudesektor im Vergleich zu 2022 durch Austausch des Wärmeversorgungssystems</v>
          </cell>
        </row>
        <row r="590">
          <cell r="A590" t="str">
            <v>AENDERUNG_ENDENERGIEVERBRAUCH_GEBAEUDESEKTOR_IM_VERGLEICH_ZU_2022_DURCH_GEBAEUDESANIERUNG</v>
          </cell>
          <cell r="C590" t="str">
            <v>Änderung Endenergieverbrauch Gebäudesektor im Vergleich zu 2022 durch Gebäudesanierung</v>
          </cell>
        </row>
        <row r="591">
          <cell r="A591" t="str">
            <v>AENDERUNG_ENDENERGIEVERBRAUCH_GEBAEUDESEKTOR_IM_VERGLEICH_ZU_2022_DURCH_STEIGENDE_AUSSENTEMPERATUR</v>
          </cell>
          <cell r="C591" t="str">
            <v>Änderung Endenergieverbrauch Gebäudesektor im Vergleich zu 2022 durch steigende Außentemperatur</v>
          </cell>
        </row>
        <row r="592">
          <cell r="A592" t="str">
            <v>ANSCHLUESSE_AN_WAERMENETZE_ANZAHL_GEBAEUDE</v>
          </cell>
          <cell r="C592" t="str">
            <v>Anschlüsse an Wärmenetze [Anzahl Gebäude]</v>
          </cell>
        </row>
        <row r="593">
          <cell r="A593" t="str">
            <v>ANTEIL_ANTEIL_EE_WAERME_INKL_SEKUNDAERENERGIETRAEGER_STROM_UND_FERNWAERME</v>
          </cell>
          <cell r="C593" t="str">
            <v>Anteil „Anteil EE-Wärme“ inkl. Sekundärenergieträger Strom und Fernwärme</v>
          </cell>
        </row>
        <row r="594">
          <cell r="A594" t="str">
            <v>ANTEIL_ANTEIL_EE_WAERME_OHNE_SEKUNDAERENERGIETRAEGER_STROM_INKL_FERNWAERME</v>
          </cell>
          <cell r="C594" t="str">
            <v>Anteil „Anteil EE-Wärme“ ohne Sekundärenergieträger Strom inkl. Fernwärme</v>
          </cell>
        </row>
        <row r="595">
          <cell r="A595" t="str">
            <v>ANTEIL_ANTEIL_EE_WAERME_OHNE_SEKUNDAERENERGIETRAEGER_STROM_UND_FERNWAERME</v>
          </cell>
          <cell r="C595" t="str">
            <v>Anteil „Anteil EE-Wärme“ ohne Sekundärenergieträger Strom und Fernwärme</v>
          </cell>
        </row>
        <row r="596">
          <cell r="A596" t="str">
            <v>ANTEIL_FOSSILE_ENERGIEN_AN_ENDENERGIEVERBRAUCH</v>
          </cell>
          <cell r="C596" t="str">
            <v>Anteil fossile Energien an Endenergieverbrauch</v>
          </cell>
        </row>
        <row r="597">
          <cell r="A597" t="str">
            <v>ANTEIL_FOSSILE_ENERGIETRAEGER_AN_ENDENERGIEBEDARF</v>
          </cell>
          <cell r="C597" t="str">
            <v>Anteil fossile Energieträger an Endenergiebedarf</v>
          </cell>
        </row>
        <row r="598">
          <cell r="A598" t="str">
            <v>ANTEIL_STROM_UND_UMGEBUNGSWAERME_AUS_WAERMEPUMPEN_AN_PROZESSWAERMEERZEUGUNG</v>
          </cell>
          <cell r="C598" t="str">
            <v>Anteil Strom (und Umgebungswärme aus Wärmepumpen) an Prozesswärmeerzeugung</v>
          </cell>
        </row>
        <row r="599">
          <cell r="A599" t="str">
            <v>ANZAHL_FCEV_LKW_NEUZULASSUNGEN</v>
          </cell>
          <cell r="C599" t="str">
            <v>Anzahl FCEV-Lkw - Neuzulassungen</v>
          </cell>
        </row>
        <row r="600">
          <cell r="A600" t="str">
            <v>ANZAHL_KONVENTIONELLE_PKW_NEUZULASSUNGEN_INKL_HYBRID_E_PKW</v>
          </cell>
          <cell r="C600" t="str">
            <v>Anzahl konventionelle Pkw - Neuzulassungen (inkl. Hybrid-E-Pkw)</v>
          </cell>
        </row>
        <row r="601">
          <cell r="A601" t="str">
            <v>ANZAHL_PLUG_IN_HYBRID_E_PKW_BESTAND</v>
          </cell>
          <cell r="C601" t="str">
            <v>Anzahl Plug-In-Hybrid-E-Pkw - Bestand</v>
          </cell>
        </row>
        <row r="602">
          <cell r="A602" t="str">
            <v>BESTANDSZUGEHOERIGKEIT_E_PKW</v>
          </cell>
          <cell r="C602" t="str">
            <v>Bestandszugehörigkeit - E-Pkw</v>
          </cell>
        </row>
        <row r="603">
          <cell r="A603" t="str">
            <v>BESTANDSZUGEHOERIGKEIT_KONVENTIONELLE_PKW</v>
          </cell>
          <cell r="C603" t="str">
            <v>Bestandszugehörigkeit - konventionelle Pkw</v>
          </cell>
        </row>
        <row r="604">
          <cell r="A604" t="str">
            <v>BRUTTOINLANDSPRODUKT_WACHSTUM_GGUE_VORJAHR</v>
          </cell>
          <cell r="C604" t="str">
            <v>Bruttoinlandsprodukt - Wachstum ggü. Vorjahr</v>
          </cell>
        </row>
        <row r="605">
          <cell r="A605" t="str">
            <v>BRUTTOSTROMERZEUGUNG_BIOGAS</v>
          </cell>
          <cell r="C605" t="str">
            <v>Bruttostromerzeugung - Biogas</v>
          </cell>
        </row>
        <row r="606">
          <cell r="A606" t="str">
            <v>BRUTTOSTROMERZEUGUNG_GESAMT</v>
          </cell>
          <cell r="C606" t="str">
            <v>Bruttostromerzeugung - gesamt</v>
          </cell>
        </row>
        <row r="607">
          <cell r="A607" t="str">
            <v>CO2_ABSCHEIDEKOSTEN_KALK</v>
          </cell>
          <cell r="C607" t="str">
            <v>CO2-Abscheidekosten - Kalk</v>
          </cell>
        </row>
        <row r="608">
          <cell r="A608" t="str">
            <v>CO2_ABSCHEIDEKOSTEN_KALK_INKLUSIVE_ANNAHMEN_ZU_TRANSPORT_UND_SPEICHERUNG</v>
          </cell>
          <cell r="C608" t="str">
            <v>CO2-Abscheidekosten - Kalk (inklusive Annahmen zu Transport- und Speicherung)</v>
          </cell>
        </row>
        <row r="609">
          <cell r="A609" t="str">
            <v>CO2_ABSCHEIDEKOSTEN_ZEMENT</v>
          </cell>
          <cell r="C609" t="str">
            <v>CO2-Abscheidekosten - Zement</v>
          </cell>
        </row>
        <row r="610">
          <cell r="A610" t="str">
            <v>CO2_ABSCHEIDEKOSTEN_ZEMENT_INKLUSIVE_ANNAHMEN_ZU_TRANSPORT_UND_SPEICHERUNG</v>
          </cell>
          <cell r="C610" t="str">
            <v>CO2-Abscheidekosten - Zement (inklusive Annahmen zu Transport- und Speicherung)</v>
          </cell>
        </row>
        <row r="611">
          <cell r="A611" t="str">
            <v>CO2_ABSCHEIDUNG_GESAMT</v>
          </cell>
          <cell r="C611" t="str">
            <v>CO2-Abscheidung - gesamt</v>
          </cell>
        </row>
        <row r="612">
          <cell r="A612" t="str">
            <v>CO2_ABSCHEIDUNG_KALK</v>
          </cell>
          <cell r="C612" t="str">
            <v>CO2-Abscheidung - Kalk</v>
          </cell>
        </row>
        <row r="613">
          <cell r="A613" t="str">
            <v>CO2_ABSCHEIDUNG_KALK_OHNE_TRANSPORT_UND_SPEICHERUNG</v>
          </cell>
          <cell r="C613" t="str">
            <v>CO2-Abscheidung - Kalk (ohne Transport und Speicherung)</v>
          </cell>
        </row>
        <row r="614">
          <cell r="A614" t="str">
            <v>CO2_ABSCHEIDUNG_ZEMENT</v>
          </cell>
          <cell r="C614" t="str">
            <v>CO2-Abscheidung - Zement</v>
          </cell>
        </row>
        <row r="615">
          <cell r="A615" t="str">
            <v>CO2_ABSCHEIDUNG_ZEMENT_OHNE_TRANSPORT_UND_SPEICHERUNG</v>
          </cell>
          <cell r="C615" t="str">
            <v>CO2-Abscheidung - Zement (ohne Transport und Speicherung)</v>
          </cell>
        </row>
        <row r="616">
          <cell r="A616" t="str">
            <v>DIFFERENZKOSTEN_CO2_ARMER_PRODUKTIONSVERFAHREN_GLASSCHMELZE_BEHAELTERGLAS_VOLLELEKTRISCH_ZU_ERDGAS_CO2_PREIS_BEREITS_INBEGRIFFEN</v>
          </cell>
          <cell r="C616" t="str">
            <v>Differenzkosten CO2-armer Produktionsverfahren - (Glasschmelze Behälterglas vollelektrisch zu Erdgas), CO2-Preis bereits inbegriffen</v>
          </cell>
        </row>
        <row r="617">
          <cell r="A617" t="str">
            <v>DIFFERENZKOSTEN_CO2_ARMER_PRODUKTIONSVERFAHREN_GLASSCHMELZE_FLACHGLAS_VOLLELEKTRISCH_ZU_ERDGAS_CO2_PREIS_BEREITS_INBEGRIFFEN</v>
          </cell>
          <cell r="C617" t="str">
            <v>Differenzkosten CO2-armer Produktionsverfahren - (Glasschmelze Flachglas vollelektrisch zu Erdgas), CO2-Preis bereits inbegriffen</v>
          </cell>
        </row>
        <row r="618">
          <cell r="A618" t="str">
            <v>DURCHSCHNITTLICHER_ANSCHAFFUNGSPREIS_LKW_LAST_UND_SATTELZUG_BATTERIEELEKTRISCH</v>
          </cell>
          <cell r="C618" t="str">
            <v>durchschnittlicher Anschaffungspreis - Lkw (Last- und Sattelzug) - Batterieelektrisch</v>
          </cell>
        </row>
        <row r="619">
          <cell r="A619" t="str">
            <v>DURCHSCHNITTLICHER_ANSCHAFFUNGSPREIS_LKW_LAST_UND_SATTELZUG_BRENNSTOFFZELLE</v>
          </cell>
          <cell r="C619" t="str">
            <v>durchschnittlicher Anschaffungspreis - Lkw (Last- und Sattelzug) - Brennstoffzelle</v>
          </cell>
        </row>
        <row r="620">
          <cell r="A620" t="str">
            <v>DURCHSCHNITTLICHER_ANSCHAFFUNGSPREIS_LKW_LAST_UND_SATTELZUG_DIESEL</v>
          </cell>
          <cell r="C620" t="str">
            <v>durchschnittlicher Anschaffungspreis - Lkw (Last- und Sattelzug) - Diesel</v>
          </cell>
        </row>
        <row r="621">
          <cell r="A621" t="str">
            <v>DURCHSCHNITTLICHER_ANSCHAFFUNGSPREIS_PKW_MITTEL_BATTERIEELEKTRISCH</v>
          </cell>
          <cell r="C621" t="str">
            <v>durchschnittlicher Anschaffungspreis - Pkw (mittel) - Batterieelektrisch</v>
          </cell>
        </row>
        <row r="622">
          <cell r="A622" t="str">
            <v>DURCHSCHNITTLICHER_ANSCHAFFUNGSPREIS_PKW_MITTEL_BENZIN</v>
          </cell>
          <cell r="C622" t="str">
            <v>durchschnittlicher Anschaffungspreis - Pkw (mittel) - Benzin</v>
          </cell>
        </row>
        <row r="623">
          <cell r="A623" t="str">
            <v>DURCHSCHNITTLICHER_ANSCHAFFUNGSPREIS_PKW_MITTEL_DIESEL</v>
          </cell>
          <cell r="C623" t="str">
            <v>durchschnittlicher Anschaffungspreis - Pkw (mittel) - Diesel</v>
          </cell>
        </row>
        <row r="624">
          <cell r="A624" t="str">
            <v>DURCHSCHNITTLICHER_ANSCHAFFUNGSPREIS_PKW_MITTEL_PLUG_IN_HYBRID</v>
          </cell>
          <cell r="C624" t="str">
            <v>durchschnittlicher Anschaffungspreis - Pkw (mittel) - Plug-In-Hybrid</v>
          </cell>
        </row>
        <row r="625">
          <cell r="A625" t="str">
            <v>DURCHSCHNITTLICHER_ANTEIL_KLIMANEUTRALER_WAERMEVERSORGUNG_AN_NEUINSTALLATIONEN_TECHNOLOGIEMIX_DES_MARKTABSATZES_VON_HEIZUNGSANLAGEN</v>
          </cell>
          <cell r="C625" t="str">
            <v>Durchschnittlicher Anteil klimaneutraler Wärmeversorgung an Neuinstallationen (Technologiemix des Marktabsatzes von Heizungsanlagen)*</v>
          </cell>
        </row>
        <row r="626">
          <cell r="A626" t="str">
            <v>EEV_RAUMWAERME_PRO_QM_WOHNFLAECHE</v>
          </cell>
          <cell r="C626" t="str">
            <v>EEV Raumwärme pro qm Wohnfläche</v>
          </cell>
        </row>
        <row r="627">
          <cell r="A627" t="str">
            <v>EEV_WARMWASSER_PRO_QM_WOHNFLAECHE</v>
          </cell>
          <cell r="C627" t="str">
            <v>EEV Warmwasser pro qm Wohnfläche</v>
          </cell>
        </row>
        <row r="628">
          <cell r="A628" t="str">
            <v>ELEKTRISCHE_HAUSHALTSGERAETE_SPEZIFISCHER_STROMVERBRAUCH_IM_BESTAND_BELEUCHTUNG</v>
          </cell>
          <cell r="C628" t="str">
            <v>Elektrische Haushaltsgeräte - spezifischer Stromverbrauch im Bestand - Beleuchtung</v>
          </cell>
        </row>
        <row r="629">
          <cell r="A629" t="str">
            <v>ELEKTRISCHE_HAUSHALTSGERAETE_SPEZIFISCHER_STROMVERBRAUCH_IM_BESTAND_FERNSEHER</v>
          </cell>
          <cell r="C629" t="str">
            <v>Elektrische Haushaltsgeräte - spezifischer Stromverbrauch im Bestand - Fernseher</v>
          </cell>
        </row>
        <row r="630">
          <cell r="A630" t="str">
            <v>ELEKTRISCHE_HAUSHALTSGERAETE_SPEZIFISCHER_STROMVERBRAUCH_IM_BESTAND_KUEHLSCHRAENKE</v>
          </cell>
          <cell r="C630" t="str">
            <v>Elektrische Haushaltsgeräte - spezifischer Stromverbrauch im Bestand - Kühlschränke</v>
          </cell>
        </row>
        <row r="631">
          <cell r="A631" t="str">
            <v>ELEKTRISCHE_HAUSHALTSGERAETE_SPEZIFISCHER_STROMVERBRAUCH_IM_BESTAND_WASCHMASCHINEN</v>
          </cell>
          <cell r="C631" t="str">
            <v>Elektrische Haushaltsgeräte - spezifischer Stromverbrauch im Bestand - Waschmaschinen</v>
          </cell>
        </row>
        <row r="632">
          <cell r="A632" t="str">
            <v>ELEKTRISCHE_HAUSHALTSGERAETE_SPEZIFISCHER_STROMVERBRAUCH_NEUER_ELEKTRISCHER_GERAETE_BELEUCHTUNG</v>
          </cell>
          <cell r="C632" t="str">
            <v>Elektrische Haushaltsgeräte - spezifischer Stromverbrauch neuer elektrischer Geräte - Beleuchtung</v>
          </cell>
        </row>
        <row r="633">
          <cell r="A633" t="str">
            <v>ELEKTRISCHE_HAUSHALTSGERAETE_SPEZIFISCHER_STROMVERBRAUCH_NEUER_ELEKTRISCHER_GERAETE_FERNSEHER</v>
          </cell>
          <cell r="C633" t="str">
            <v>Elektrische Haushaltsgeräte - spezifischer Stromverbrauch neuer elektrischer Geräte - Fernseher</v>
          </cell>
        </row>
        <row r="634">
          <cell r="A634" t="str">
            <v>ELEKTRISCHE_HAUSHALTSGERAETE_SPEZIFISCHER_STROMVERBRAUCH_NEUER_ELEKTRISCHER_GERAETE_KUEHLSCHRAENKE</v>
          </cell>
          <cell r="C634" t="str">
            <v>Elektrische Haushaltsgeräte - spezifischer Stromverbrauch neuer elektrischer Geräte - Kühlschränke</v>
          </cell>
        </row>
        <row r="635">
          <cell r="A635" t="str">
            <v>ELEKTRISCHE_HAUSHALTSGERAETE_SPEZIFISCHER_STROMVERBRAUCH_NEUER_ELEKTRISCHER_GERAETE_WASCHMASCHINEN</v>
          </cell>
          <cell r="C635" t="str">
            <v>Elektrische Haushaltsgeräte - spezifischer Stromverbrauch neuer elektrischer Geräte - Waschmaschinen</v>
          </cell>
        </row>
        <row r="636">
          <cell r="A636" t="str">
            <v>ELEKTRISCHE_LEISTUNG_FOSSILE_KWK_SCHEIBEN</v>
          </cell>
          <cell r="C636" t="str">
            <v>Elektrische Leistung - fossile KWK-Scheiben</v>
          </cell>
        </row>
        <row r="637">
          <cell r="A637" t="str">
            <v>ENDENERGIEVERBRAUCH_1_A_4_C</v>
          </cell>
          <cell r="C637" t="str">
            <v>Endenergieverbrauch 1.A.4.c</v>
          </cell>
        </row>
        <row r="638">
          <cell r="A638" t="str">
            <v>ENDENERGIEVERBRAUCH_BIOMASSE_EINSCHLIESSLICH_ORGANISCHEM_ANTEIL_DES_MUELLS</v>
          </cell>
          <cell r="C638" t="str">
            <v>Endenergieverbrauch - Biomasse (einschließlich organischem Anteil des Mülls)</v>
          </cell>
        </row>
        <row r="639">
          <cell r="A639" t="str">
            <v>ENDENERGIEVERBRAUCH_BRAUNKOHLE</v>
          </cell>
          <cell r="C639" t="str">
            <v>Endenergieverbrauch - Braunkohle</v>
          </cell>
        </row>
        <row r="640">
          <cell r="A640" t="str">
            <v>ENDENERGIEVERBRAUCH_ENDENERGIEVERBRAUCH_GESAMT</v>
          </cell>
          <cell r="C640" t="str">
            <v>Endenergieverbrauch - Endenergieverbrauch gesamt</v>
          </cell>
        </row>
        <row r="641">
          <cell r="A641" t="str">
            <v>ENDENERGIEVERBRAUCH_FERNWAERME</v>
          </cell>
          <cell r="C641" t="str">
            <v>Endenergieverbrauch - Fernwärme</v>
          </cell>
        </row>
        <row r="642">
          <cell r="A642" t="str">
            <v>ENDENERGIEVERBRAUCH_FOSSILE_GASE</v>
          </cell>
          <cell r="C642" t="str">
            <v>Endenergieverbrauch - Fossile Gase</v>
          </cell>
        </row>
        <row r="643">
          <cell r="A643" t="str">
            <v>ENDENERGIEVERBRAUCH_GEOTHERMIE_UND_UMWELTWAERME</v>
          </cell>
          <cell r="C643" t="str">
            <v>Endenergieverbrauch - Geothermie und Umweltwärme</v>
          </cell>
        </row>
        <row r="644">
          <cell r="A644" t="str">
            <v>ENDENERGIEVERBRAUCH_GESAMT</v>
          </cell>
          <cell r="C644" t="str">
            <v>Endenergieverbrauch - gesamt</v>
          </cell>
        </row>
        <row r="645">
          <cell r="A645" t="str">
            <v>ENDENERGIEVERBRAUCH_GESAMT_AENDERUNG_GGUE_2008</v>
          </cell>
          <cell r="C645" t="str">
            <v>Endenergieverbrauch -  gesamt - Änderung ggü. 2008</v>
          </cell>
        </row>
        <row r="646">
          <cell r="A646" t="str">
            <v>ENDENERGIEVERBRAUCH_GESAMT_NACH_EU_DEFINITION_OHNE_UMWELTWAERME</v>
          </cell>
          <cell r="C646" t="str">
            <v>Endenergieverbrauch - gesamt - nach EU-Definition (ohne Umweltwärme)</v>
          </cell>
        </row>
        <row r="647">
          <cell r="A647" t="str">
            <v>ENDENERGIEVERBRAUCH_GESAMT_NACH_EU_DEFINITION_OHNE_UMWELTWAERME_AENDERUNG_GEGENUEBER_2008</v>
          </cell>
          <cell r="C647" t="str">
            <v>Endenergieverbrauch - gesamt - nach EU-Definition (ohne Umweltwärme) - Änderung gegenüber 2008</v>
          </cell>
        </row>
        <row r="648">
          <cell r="A648" t="str">
            <v>ENDENERGIEVERBRAUCH_MINERALOEL</v>
          </cell>
          <cell r="C648" t="str">
            <v>Endenergieverbrauch - Mineralöl</v>
          </cell>
        </row>
        <row r="649">
          <cell r="A649" t="str">
            <v>ENDENERGIEVERBRAUCH_MUELL</v>
          </cell>
          <cell r="C649" t="str">
            <v>Endenergieverbrauch - Müll</v>
          </cell>
        </row>
        <row r="650">
          <cell r="A650" t="str">
            <v>ENDENERGIEVERBRAUCH_SOLARENERGIE</v>
          </cell>
          <cell r="C650" t="str">
            <v>Endenergieverbrauch - Solarenergie</v>
          </cell>
        </row>
        <row r="651">
          <cell r="A651" t="str">
            <v>ENDENERGIEVERBRAUCH_SONSTIGE</v>
          </cell>
          <cell r="C651" t="str">
            <v>Endenergieverbrauch - Sonstige</v>
          </cell>
        </row>
        <row r="652">
          <cell r="A652" t="str">
            <v>ENDENERGIEVERBRAUCH_SONSTIGE_EE</v>
          </cell>
          <cell r="C652" t="str">
            <v>Endenergieverbrauch - Sonstige EE</v>
          </cell>
        </row>
        <row r="653">
          <cell r="A653" t="str">
            <v>ENDENERGIEVERBRAUCH_STEINKOHLE</v>
          </cell>
          <cell r="C653" t="str">
            <v>Endenergieverbrauch - Steinkohle</v>
          </cell>
        </row>
        <row r="654">
          <cell r="A654" t="str">
            <v>ENDENERGIEVERBRAUCH_STROM</v>
          </cell>
          <cell r="C654" t="str">
            <v>Endenergieverbrauch - Strom</v>
          </cell>
        </row>
        <row r="655">
          <cell r="A655" t="str">
            <v>ENDENERGIEVERBRAUCH_SYNTHETISCHE_KRAFTSTOFFE</v>
          </cell>
          <cell r="C655" t="str">
            <v>Endenergieverbrauch - Synthetische Kraftstoffe</v>
          </cell>
        </row>
        <row r="656">
          <cell r="A656" t="str">
            <v>ENERGIEMENGE_FOSSILE_WAERMEERZEUGUNG_AUS_KWK</v>
          </cell>
          <cell r="C656" t="str">
            <v>Energiemenge - fossile Wärmeerzeugung aus KWK</v>
          </cell>
        </row>
        <row r="657">
          <cell r="A657" t="str">
            <v>ENTWICKLUNG_DER_HEIZGRADTAGE</v>
          </cell>
          <cell r="C657" t="str">
            <v>Entwicklung der Heizgradtage</v>
          </cell>
        </row>
        <row r="658">
          <cell r="A658" t="str">
            <v>ENTWICKLUNG_DES_ENDENERGIEVERBRAUCHS</v>
          </cell>
          <cell r="C658" t="str">
            <v>Entwicklung des Endenergieverbrauchs</v>
          </cell>
        </row>
        <row r="659">
          <cell r="A659" t="str">
            <v>FOSSILE_HEIZUNGEN_IM_BESTAND_ANZAHL_GEBAEUDE</v>
          </cell>
          <cell r="C659" t="str">
            <v>Fossile Heizungen im Bestand [Anzahl Gebäude]</v>
          </cell>
        </row>
        <row r="660">
          <cell r="A660" t="str">
            <v>GESAMTINVESTITIONEN_MIT_INSTANDSETZUNG_UND_NEUBAU</v>
          </cell>
          <cell r="C660" t="str">
            <v>Gesamtinvestitionen (mit Instandsetzung und Neubau)</v>
          </cell>
        </row>
        <row r="661">
          <cell r="A661" t="str">
            <v>GUETERVERKEHRSLEISTUNG_FAHRLEISTUNG_BRENNSTOFFZELLEN_LKW</v>
          </cell>
          <cell r="C661" t="str">
            <v>Güterverkehrsleistung - Fahrleistung Brennstoffzellen-Lkw</v>
          </cell>
        </row>
        <row r="662">
          <cell r="A662" t="str">
            <v>GUETERVERKEHRSLEISTUNG_FAHRLEISTUNG_DIESEL_LKW</v>
          </cell>
          <cell r="C662" t="str">
            <v>Güterverkehrsleistung - Fahrleistung Diesel-Lkw</v>
          </cell>
        </row>
        <row r="663">
          <cell r="A663" t="str">
            <v>GUETERVERKEHRSLEISTUNG_STRASSE</v>
          </cell>
          <cell r="C663" t="str">
            <v>Güterverkehrsleistung -  Straße</v>
          </cell>
        </row>
        <row r="664">
          <cell r="A664" t="str">
            <v>IMPORTSALDO</v>
          </cell>
          <cell r="C664" t="str">
            <v>Importsaldo</v>
          </cell>
        </row>
        <row r="665">
          <cell r="A665" t="str">
            <v>INSTALLIERTE_LEISTUNG_BRAUNKOHLE</v>
          </cell>
          <cell r="C665" t="str">
            <v>Installierte Leistung - Braunkohle</v>
          </cell>
        </row>
        <row r="666">
          <cell r="A666" t="str">
            <v>INSTALLIERTE_LEISTUNG_GROSSBATTERIESPEICHER</v>
          </cell>
          <cell r="C666" t="str">
            <v>Installierte Leistung - Großbatteriespeicher</v>
          </cell>
        </row>
        <row r="667">
          <cell r="A667" t="str">
            <v>INSTALLIERTE_LEISTUNG_STEINKOHLE</v>
          </cell>
          <cell r="C667" t="str">
            <v>Installierte Leistung - Steinkohle</v>
          </cell>
        </row>
        <row r="668">
          <cell r="A668" t="str">
            <v>INSTALLIERTE_LEISTUNG_WIND_AN_LAND_JAHRESENDE</v>
          </cell>
          <cell r="C668" t="str">
            <v>Installierte Leistung - Wind an Land (Jahresende)</v>
          </cell>
        </row>
        <row r="669">
          <cell r="A669" t="str">
            <v>KRAFTSTOFFMIX_BIOGEN_AUS_FUTTER_UND_NAHRUNGSMITTELN_AUS_ALTSPEISEOELEN_UND_TIERFETTEN</v>
          </cell>
          <cell r="C669" t="str">
            <v>Kraftstoffmix - biogen - aus Futter- und Nahrungsmitteln / aus Altspeiseölen und Tierfetten</v>
          </cell>
        </row>
        <row r="670">
          <cell r="A670" t="str">
            <v>KRAFTSTOFFMIX_BIOGEN_FORTSCHRITTLICH_NACH_ANHANG_IX_TEIL_A_DER_RED</v>
          </cell>
          <cell r="C670" t="str">
            <v>Kraftstoffmix - biogen fortschrittlich - nach Anhang IX Teil A der RED</v>
          </cell>
        </row>
        <row r="671">
          <cell r="A671" t="str">
            <v>KRAFTSTOFFMIX_FOSSIL</v>
          </cell>
          <cell r="C671" t="str">
            <v>Kraftstoffmix - fossil</v>
          </cell>
        </row>
        <row r="672">
          <cell r="A672" t="str">
            <v>KRAFTSTOFFMIX_PTL_H2</v>
          </cell>
          <cell r="C672" t="str">
            <v>Kraftstoffmix - PtL/H2</v>
          </cell>
        </row>
        <row r="673">
          <cell r="A673" t="str">
            <v>MINDERUNGSWIRKUNG</v>
          </cell>
          <cell r="C673" t="str">
            <v>Minderungswirkung</v>
          </cell>
        </row>
        <row r="674">
          <cell r="A674" t="str">
            <v>NETTOSTROMERZEUGUNG_ERNEUERBARE_ENERGIEN</v>
          </cell>
          <cell r="C674" t="str">
            <v>Nettostromerzeugung - erneuerbare Energien</v>
          </cell>
        </row>
        <row r="675">
          <cell r="A675" t="str">
            <v>NETTOSTROMERZEUGUNG_PHOTOVOLTAIK</v>
          </cell>
          <cell r="C675" t="str">
            <v>Nettostromerzeugung - Photovoltaik</v>
          </cell>
        </row>
        <row r="676">
          <cell r="A676" t="str">
            <v>NETTOSTROMERZEUGUNG_WIND_AN_LAND</v>
          </cell>
          <cell r="C676" t="str">
            <v>Nettostromerzeugung - Wind an Land</v>
          </cell>
        </row>
        <row r="677">
          <cell r="A677" t="str">
            <v>NETTOSTROMERZEUGUNG_WIND_AUF_SEE</v>
          </cell>
          <cell r="C677" t="str">
            <v>Nettostromerzeugung - Wind auf See</v>
          </cell>
        </row>
        <row r="678">
          <cell r="A678" t="str">
            <v>PERSONENVERKEHRSLEISTUNG_LUFT</v>
          </cell>
          <cell r="C678" t="str">
            <v>Personenverkehrsleistung - Luft</v>
          </cell>
        </row>
        <row r="679">
          <cell r="A679" t="str">
            <v>PERSONENVERKEHRSLEISTUNG_PKW</v>
          </cell>
          <cell r="C679" t="str">
            <v>Personenverkehrsleistung - Pkw</v>
          </cell>
        </row>
        <row r="680">
          <cell r="A680" t="str">
            <v>PRIMAERENERGIEVERBRAUCH_INKL_NEV_BIOMASSE</v>
          </cell>
          <cell r="C680" t="str">
            <v>Primärenergieverbrauch (inkl. NEV) - Biomasse</v>
          </cell>
        </row>
        <row r="681">
          <cell r="A681" t="str">
            <v>PRIMAERENERGIEVERBRAUCH_INKL_NEV_BRAUNKOHLE</v>
          </cell>
          <cell r="C681" t="str">
            <v>Primärenergieverbrauch (inkl. NEV) - Braunkohle</v>
          </cell>
        </row>
        <row r="682">
          <cell r="A682" t="str">
            <v>PRIMAERENERGIEVERBRAUCH_INKL_NEV_FOSSILE_GASE</v>
          </cell>
          <cell r="C682" t="str">
            <v>Primärenergieverbrauch (inkl. NEV) - Fossile Gase</v>
          </cell>
        </row>
        <row r="683">
          <cell r="A683" t="str">
            <v>PRIMAERENERGIEVERBRAUCH_INKL_NEV_GEOTHERMIE_UND_UMWELTWAERME</v>
          </cell>
          <cell r="C683" t="str">
            <v>Primärenergieverbrauch (inkl. NEV) - Geothermie und Umweltwärme</v>
          </cell>
        </row>
        <row r="684">
          <cell r="A684" t="str">
            <v>PRIMAERENERGIEVERBRAUCH_INKL_NEV_GESAMT</v>
          </cell>
          <cell r="C684" t="str">
            <v>Primärenergieverbrauch (inkl. NEV) -  gesamt</v>
          </cell>
        </row>
        <row r="685">
          <cell r="A685" t="str">
            <v>PRIMAERENERGIEVERBRAUCH_INKL_NEV_GESAMT_AENDERUNG_GGUE_2008</v>
          </cell>
          <cell r="C685" t="str">
            <v>Primärenergieverbrauch (inkl. NEV) -  gesamt - Änderung ggü. 2008</v>
          </cell>
        </row>
        <row r="686">
          <cell r="A686" t="str">
            <v>PRIMAERENERGIEVERBRAUCH_INKL_NEV_GESAMT_ERNEUERBARER_ANTEIL_AM_PRIMAERENERGIEVERBRAUCH</v>
          </cell>
          <cell r="C686" t="str">
            <v>Primärenergieverbrauch (inkl. NEV) - gesamt - Erneuerbarer Anteil am Primärenergieverbrauch</v>
          </cell>
        </row>
        <row r="687">
          <cell r="A687" t="str">
            <v>PRIMAERENERGIEVERBRAUCH_INKL_NEV_GESAMT_NACH_EU_DEFINITION_OHNE_NICHTENERGTISCHEN_VERBRAUCH_OHNE_ENDENERGIEVERBRAUCH_AN_UMWELTWAERME</v>
          </cell>
          <cell r="C687" t="str">
            <v>Primärenergieverbrauch (inkl. NEV) - gesamt - nach EU-Definition (ohne nichtenergtischen Verbrauch, ohne Endenergieverbrauch an Umweltwärme)</v>
          </cell>
        </row>
        <row r="688">
          <cell r="A688" t="str">
            <v>PRIMAERENERGIEVERBRAUCH_INKL_NEV_GESAMT_NACH_EU_DEFINITION_OHNE_NICHTENERGTISCHEN_VERBRAUCH_OHNE_ENDENERGIEVERBRAUCH_AN_UMWELTWAERME_AENDERUNG_GEGENUEBER_2008</v>
          </cell>
          <cell r="C688" t="str">
            <v>Primärenergieverbrauch (inkl. NEV) - gesamt - nach EU-Definition (ohne nichtenergtischen Verbrauch, ohne Endenergieverbrauch an Umweltwärme) - Änderung gegenüber 2008</v>
          </cell>
        </row>
        <row r="689">
          <cell r="A689" t="str">
            <v>PRIMAERENERGIEVERBRAUCH_INKL_NEV_KERNENERGIE</v>
          </cell>
          <cell r="C689" t="str">
            <v>Primärenergieverbrauch (inkl. NEV) - Kernenergie</v>
          </cell>
        </row>
        <row r="690">
          <cell r="A690" t="str">
            <v>PRIMAERENERGIEVERBRAUCH_INKL_NEV_MINERALOEL</v>
          </cell>
          <cell r="C690" t="str">
            <v>Primärenergieverbrauch (inkl. NEV) - Mineralöl</v>
          </cell>
        </row>
        <row r="691">
          <cell r="A691" t="str">
            <v>PRIMAERENERGIEVERBRAUCH_INKL_NEV_MUELL</v>
          </cell>
          <cell r="C691" t="str">
            <v>Primärenergieverbrauch (inkl. NEV) - Müll</v>
          </cell>
        </row>
        <row r="692">
          <cell r="A692" t="str">
            <v>PRIMAERENERGIEVERBRAUCH_INKL_NEV_SOLARENERGIE</v>
          </cell>
          <cell r="C692" t="str">
            <v>Primärenergieverbrauch (inkl. NEV) - Solarenergie</v>
          </cell>
        </row>
        <row r="693">
          <cell r="A693" t="str">
            <v>PRIMAERENERGIEVERBRAUCH_INKL_NEV_SONSTIGE_EE</v>
          </cell>
          <cell r="C693" t="str">
            <v>Primärenergieverbrauch (inkl. NEV) - Sonstige EE</v>
          </cell>
        </row>
        <row r="694">
          <cell r="A694" t="str">
            <v>PRIMAERENERGIEVERBRAUCH_INKL_NEV_STEINKOHLE</v>
          </cell>
          <cell r="C694" t="str">
            <v>Primärenergieverbrauch (inkl. NEV) - Steinkohle</v>
          </cell>
        </row>
        <row r="695">
          <cell r="A695" t="str">
            <v>PRIMAERENERGIEVERBRAUCH_INKL_NEV_STROMHANDELSSALDO</v>
          </cell>
          <cell r="C695" t="str">
            <v>Primärenergieverbrauch (inkl. NEV) - Stromhandelssaldo</v>
          </cell>
        </row>
        <row r="696">
          <cell r="A696" t="str">
            <v>PRIMAERENERGIEVERBRAUCH_INKL_NEV_SYNTHETISCHE_KRAFTSTOFFE</v>
          </cell>
          <cell r="C696" t="str">
            <v>Primärenergieverbrauch (inkl. NEV) - Synthetische Kraftstoffe</v>
          </cell>
        </row>
        <row r="697">
          <cell r="A697" t="str">
            <v>PRIMAERENERGIEVERBRAUCH_INKL_NEV_WASSERKRAFT</v>
          </cell>
          <cell r="C697" t="str">
            <v>Primärenergieverbrauch (inkl. NEV) - Wasserkraft</v>
          </cell>
        </row>
        <row r="698">
          <cell r="A698" t="str">
            <v>PRIMAERENERGIEVERBRAUCH_INKL_NEV_WINDENERGIE</v>
          </cell>
          <cell r="C698" t="str">
            <v>Primärenergieverbrauch (inkl. NEV) - Windenergie</v>
          </cell>
        </row>
        <row r="699">
          <cell r="A699" t="str">
            <v>PRODUKTIONSMENGEN_PRODUKTIONSINDEX</v>
          </cell>
          <cell r="C699" t="str">
            <v>Produktionsmengen/Produktionsindex</v>
          </cell>
        </row>
        <row r="700">
          <cell r="A700" t="str">
            <v>STROM</v>
          </cell>
          <cell r="C700" t="str">
            <v>Strom</v>
          </cell>
        </row>
        <row r="701">
          <cell r="A701" t="str">
            <v>STROMERZEUGUNG_BRAUNKOHLE</v>
          </cell>
          <cell r="C701" t="str">
            <v>Stromerzeugung - Braunkohle</v>
          </cell>
        </row>
        <row r="702">
          <cell r="A702" t="str">
            <v>STROMERZEUGUNG_STEINKOHLE</v>
          </cell>
          <cell r="C702" t="str">
            <v>Stromerzeugung - Steinkohle</v>
          </cell>
        </row>
        <row r="703">
          <cell r="A703" t="str">
            <v>STROMSPEICHERKAPAZITAET_PUMPSPEICHER</v>
          </cell>
          <cell r="C703" t="str">
            <v>Stromspeicherkapazität  - Pumpspeicher</v>
          </cell>
        </row>
        <row r="704">
          <cell r="A704" t="str">
            <v>TECHNISCHE_SENKEN_NACH_3B_KSG</v>
          </cell>
          <cell r="C704" t="str">
            <v>Technische Senken nach § 3b KSG</v>
          </cell>
        </row>
        <row r="705">
          <cell r="A705" t="str">
            <v>TECHNOLOGIEMIX_KLIMANEUTRALER_WAERMEVERSORGUNG_GROSSWAERMEPUMPEN</v>
          </cell>
          <cell r="C705" t="str">
            <v>Technologiemix klimaneutraler Wärmeversorgung - Großwärmepumpen</v>
          </cell>
        </row>
        <row r="706">
          <cell r="A706" t="str">
            <v>TECHNOLOGIEMIX_KLIMANEUTRALER_WAERMEVERSORGUNG_HEIZWERKE_BIOGEN</v>
          </cell>
          <cell r="C706" t="str">
            <v>Technologiemix klimaneutraler Wärmeversorgung - Heizwerke biogen</v>
          </cell>
        </row>
        <row r="707">
          <cell r="A707" t="str">
            <v>THG_EMISSIONEN_DER_EFFORT_SHARING_SEKTOREN</v>
          </cell>
          <cell r="C707" t="str">
            <v>THG-Emissionen der Effort-Sharing Sektoren</v>
          </cell>
        </row>
        <row r="708">
          <cell r="A708" t="str">
            <v>THG_EMISSIONEN_DER_EFFORT_SHARING_SEKTOREN_AENDERUNG_GEGENUEBER_2005</v>
          </cell>
          <cell r="C708" t="str">
            <v>THG-Emissionen der Effort-Sharing Sektoren - Änderung gegenüber 2005</v>
          </cell>
        </row>
        <row r="709">
          <cell r="A709" t="str">
            <v>THG_EMISSIONEN_ENERGIEVERBRAUCH_AUS_MOBILEN_QUELLEN_1_A_4_C_II</v>
          </cell>
          <cell r="C709" t="str">
            <v>THG-Emissionen Energieverbrauch aus mobilen Quellen (1.A.4.c.II)</v>
          </cell>
        </row>
        <row r="710">
          <cell r="A710" t="str">
            <v>THG_EMISSIONEN_ENERGIEVERBRAUCH_STATIONAERE_QUELLEN_1_A_4_C_I</v>
          </cell>
          <cell r="C710" t="str">
            <v>THG-Emissionen Energieverbrauch stationäre Quellen (1.A.4.c.I)</v>
          </cell>
        </row>
        <row r="711">
          <cell r="A711" t="str">
            <v>WAERMEPUMPEN_IM_BESTAND_ANZAHL_GEBAEUDE</v>
          </cell>
          <cell r="C711" t="str">
            <v>Wärmepumpen im Bestand [Anzahl Gebäude]</v>
          </cell>
        </row>
        <row r="712">
          <cell r="A712" t="str">
            <v>FOSSILE_HEIZUNGEN_IM_BESTAND_GAS_ANZAHL_GEBAEUDE</v>
          </cell>
          <cell r="C712" t="str">
            <v>Fossile Gasheizungen im Bestand [Anzahl Gebäude]</v>
          </cell>
        </row>
        <row r="713">
          <cell r="A713" t="str">
            <v>FOSSILE_HEIZUNGEN_IM_BESTAND_OEL_ANZAHL_GEBAEUDE</v>
          </cell>
          <cell r="C713" t="str">
            <v>Fossile Ölheizungen im Bestand [Anzahl Gebäude]</v>
          </cell>
        </row>
        <row r="714">
          <cell r="A714" t="str">
            <v>SANIERUNGSRATE_NWG</v>
          </cell>
          <cell r="C714" t="str">
            <v>Sanierungsrate Nichtwohngebäude</v>
          </cell>
        </row>
        <row r="715">
          <cell r="A715" t="str">
            <v>SANIERUNGSRATE_WG</v>
          </cell>
          <cell r="C715" t="str">
            <v>Sanierungsrate Wohngebäude</v>
          </cell>
        </row>
        <row r="716">
          <cell r="A716" t="str">
            <v>THG_EMISSIONEN_BEHG</v>
          </cell>
          <cell r="C716" t="str">
            <v>THG-Emissionen - BEHG</v>
          </cell>
        </row>
        <row r="717">
          <cell r="A717" t="str">
            <v>THG_EMISSIONEN_EFFORT_SHARING</v>
          </cell>
          <cell r="C717" t="str">
            <v>THG-Emissionen - Effort Sharing</v>
          </cell>
        </row>
        <row r="718">
          <cell r="A718" t="str">
            <v>VLS_BRAUNKOHLE</v>
          </cell>
          <cell r="C718" t="str">
            <v>Volllaststunden - Braunkohle</v>
          </cell>
        </row>
        <row r="719">
          <cell r="A719" t="str">
            <v>VLS_ERDGAS</v>
          </cell>
          <cell r="C719" t="str">
            <v>Volllaststunden - Erdgas</v>
          </cell>
        </row>
        <row r="720">
          <cell r="A720" t="str">
            <v>VLS_PHOTOVOLTAIK</v>
          </cell>
          <cell r="C720" t="str">
            <v>Volllaststunden - Photovoltaik</v>
          </cell>
        </row>
        <row r="721">
          <cell r="A721" t="str">
            <v>VLS_STEINKOHLE</v>
          </cell>
          <cell r="C721" t="str">
            <v>Volllaststunden - Steinkohle</v>
          </cell>
        </row>
        <row r="722">
          <cell r="A722" t="str">
            <v>VLS_WIND_AN_LAND</v>
          </cell>
          <cell r="C722" t="str">
            <v>Volllaststunden - Wind an Land</v>
          </cell>
        </row>
        <row r="723">
          <cell r="A723" t="str">
            <v>VLS_WIND_AUF_SEE</v>
          </cell>
          <cell r="C723" t="str">
            <v>Volllaststunden - Wind auf See</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
      <sheetName val="Pre-Processing KI"/>
      <sheetName val="Dekomposition_EEV"/>
      <sheetName val="Vergleich ÖI-IREES"/>
      <sheetName val="codes"/>
    </sheetNames>
    <sheetDataSet>
      <sheetData sheetId="0">
        <row r="3">
          <cell r="K3">
            <v>677.08520113581517</v>
          </cell>
          <cell r="L3">
            <v>661.65471196601857</v>
          </cell>
          <cell r="M3">
            <v>639.70039468273262</v>
          </cell>
          <cell r="N3">
            <v>612.46951948239837</v>
          </cell>
          <cell r="O3">
            <v>597.78509660695579</v>
          </cell>
          <cell r="P3">
            <v>575.38189337149231</v>
          </cell>
          <cell r="Q3">
            <v>563.95264533578666</v>
          </cell>
          <cell r="R3">
            <v>552.27043489376649</v>
          </cell>
          <cell r="S3">
            <v>539.44993990356511</v>
          </cell>
          <cell r="T3">
            <v>528.57596290786705</v>
          </cell>
          <cell r="U3">
            <v>517.09362450573781</v>
          </cell>
          <cell r="V3">
            <v>506.49941455957759</v>
          </cell>
          <cell r="W3">
            <v>497.83584446663542</v>
          </cell>
          <cell r="X3">
            <v>488.03736106352335</v>
          </cell>
          <cell r="Y3">
            <v>477.89806064560241</v>
          </cell>
          <cell r="Z3">
            <v>468.30192523480093</v>
          </cell>
          <cell r="AA3">
            <v>460.24599358299815</v>
          </cell>
          <cell r="AB3">
            <v>452.73682297549851</v>
          </cell>
          <cell r="AC3">
            <v>445.32368018722377</v>
          </cell>
          <cell r="AD3">
            <v>436.684388798589</v>
          </cell>
          <cell r="AE3">
            <v>429.75534127087298</v>
          </cell>
        </row>
        <row r="5">
          <cell r="K5">
            <v>3138.7174362324577</v>
          </cell>
          <cell r="L5">
            <v>3133.7497555739692</v>
          </cell>
          <cell r="M5">
            <v>3122.5192827688479</v>
          </cell>
          <cell r="N5">
            <v>3108.509952046848</v>
          </cell>
          <cell r="O5">
            <v>3108.1541195664581</v>
          </cell>
          <cell r="P5">
            <v>3097.6445286882113</v>
          </cell>
          <cell r="Q5">
            <v>3091.8127358858342</v>
          </cell>
          <cell r="R5">
            <v>3090.3745554968077</v>
          </cell>
          <cell r="S5">
            <v>3081.1931743443847</v>
          </cell>
          <cell r="T5">
            <v>3077.7390492240597</v>
          </cell>
          <cell r="U5">
            <v>3065.7114542275026</v>
          </cell>
          <cell r="V5">
            <v>3054.1783631058161</v>
          </cell>
          <cell r="W5">
            <v>3051.5568694797439</v>
          </cell>
          <cell r="X5">
            <v>3046.8041095810818</v>
          </cell>
          <cell r="Y5">
            <v>3041.602495879205</v>
          </cell>
          <cell r="Z5">
            <v>3034.1208746743878</v>
          </cell>
          <cell r="AA5">
            <v>3031.0192221095758</v>
          </cell>
          <cell r="AB5">
            <v>3019.547660632476</v>
          </cell>
          <cell r="AC5">
            <v>3010.5903084516362</v>
          </cell>
          <cell r="AD5">
            <v>3003.1742367667648</v>
          </cell>
          <cell r="AE5">
            <v>3001.0352788945079</v>
          </cell>
        </row>
        <row r="10">
          <cell r="K10">
            <v>66.824196597353506</v>
          </cell>
          <cell r="L10">
            <v>82.867448151487821</v>
          </cell>
          <cell r="M10">
            <v>88.047138047138048</v>
          </cell>
          <cell r="N10">
            <v>92.38493723849372</v>
          </cell>
          <cell r="O10">
            <v>100.22497704315887</v>
          </cell>
          <cell r="P10">
            <v>100</v>
          </cell>
          <cell r="Q10">
            <v>100</v>
          </cell>
          <cell r="R10">
            <v>100</v>
          </cell>
          <cell r="S10">
            <v>100</v>
          </cell>
          <cell r="T10">
            <v>100</v>
          </cell>
          <cell r="U10">
            <v>100</v>
          </cell>
          <cell r="V10">
            <v>100</v>
          </cell>
          <cell r="W10">
            <v>100</v>
          </cell>
          <cell r="X10">
            <v>100</v>
          </cell>
          <cell r="Y10">
            <v>100</v>
          </cell>
          <cell r="Z10">
            <v>100</v>
          </cell>
          <cell r="AA10">
            <v>100</v>
          </cell>
          <cell r="AB10">
            <v>100</v>
          </cell>
          <cell r="AC10">
            <v>100</v>
          </cell>
          <cell r="AD10">
            <v>100</v>
          </cell>
          <cell r="AE10">
            <v>100</v>
          </cell>
        </row>
        <row r="12">
          <cell r="K12">
            <v>365000</v>
          </cell>
          <cell r="L12">
            <v>455000</v>
          </cell>
          <cell r="M12">
            <v>546000</v>
          </cell>
          <cell r="N12">
            <v>571000</v>
          </cell>
          <cell r="O12">
            <v>597000</v>
          </cell>
          <cell r="P12">
            <v>623000</v>
          </cell>
          <cell r="Q12">
            <v>613000</v>
          </cell>
          <cell r="R12">
            <v>604000</v>
          </cell>
          <cell r="S12">
            <v>595000</v>
          </cell>
          <cell r="T12">
            <v>586000</v>
          </cell>
          <cell r="U12">
            <v>577000</v>
          </cell>
          <cell r="V12">
            <v>604000</v>
          </cell>
          <cell r="W12">
            <v>632000</v>
          </cell>
          <cell r="X12">
            <v>660000</v>
          </cell>
          <cell r="Y12">
            <v>688000</v>
          </cell>
          <cell r="Z12">
            <v>728000</v>
          </cell>
          <cell r="AA12">
            <v>769000</v>
          </cell>
          <cell r="AB12">
            <v>810000</v>
          </cell>
          <cell r="AC12">
            <v>851000</v>
          </cell>
          <cell r="AD12">
            <v>561000</v>
          </cell>
          <cell r="AE12">
            <v>272000</v>
          </cell>
        </row>
        <row r="14">
          <cell r="K14">
            <v>129000</v>
          </cell>
          <cell r="L14">
            <v>126000</v>
          </cell>
          <cell r="M14">
            <v>124000</v>
          </cell>
          <cell r="N14">
            <v>127000</v>
          </cell>
          <cell r="O14">
            <v>129000</v>
          </cell>
          <cell r="P14">
            <v>131000</v>
          </cell>
          <cell r="Q14">
            <v>135000</v>
          </cell>
          <cell r="R14">
            <v>139000</v>
          </cell>
          <cell r="S14">
            <v>143000</v>
          </cell>
          <cell r="T14">
            <v>147000</v>
          </cell>
          <cell r="U14">
            <v>151000</v>
          </cell>
          <cell r="V14">
            <v>152000</v>
          </cell>
          <cell r="W14">
            <v>152000</v>
          </cell>
          <cell r="X14">
            <v>153000</v>
          </cell>
          <cell r="Y14">
            <v>154000</v>
          </cell>
          <cell r="Z14">
            <v>156000</v>
          </cell>
          <cell r="AA14">
            <v>158000</v>
          </cell>
          <cell r="AB14">
            <v>160000</v>
          </cell>
          <cell r="AC14">
            <v>162000</v>
          </cell>
          <cell r="AD14">
            <v>161000</v>
          </cell>
          <cell r="AE14">
            <v>160000</v>
          </cell>
        </row>
        <row r="16">
          <cell r="K16">
            <v>2.1</v>
          </cell>
          <cell r="L16">
            <v>2.6</v>
          </cell>
          <cell r="M16">
            <v>3.2</v>
          </cell>
          <cell r="N16">
            <v>3.8</v>
          </cell>
          <cell r="O16">
            <v>4.3</v>
          </cell>
          <cell r="P16">
            <v>4.9000000000000004</v>
          </cell>
          <cell r="Q16">
            <v>5.5</v>
          </cell>
          <cell r="R16">
            <v>6.2</v>
          </cell>
          <cell r="S16">
            <v>6.8</v>
          </cell>
          <cell r="T16">
            <v>7.4</v>
          </cell>
          <cell r="U16">
            <v>8</v>
          </cell>
          <cell r="V16">
            <v>8.6999999999999993</v>
          </cell>
          <cell r="W16">
            <v>9.3000000000000007</v>
          </cell>
          <cell r="X16">
            <v>10</v>
          </cell>
          <cell r="Y16">
            <v>10.7</v>
          </cell>
          <cell r="Z16">
            <v>11.6</v>
          </cell>
          <cell r="AA16">
            <v>12.6</v>
          </cell>
          <cell r="AB16">
            <v>13.6</v>
          </cell>
          <cell r="AC16">
            <v>14.6</v>
          </cell>
          <cell r="AD16">
            <v>14.9</v>
          </cell>
          <cell r="AE16">
            <v>15.1</v>
          </cell>
        </row>
        <row r="18">
          <cell r="K18">
            <v>1.9</v>
          </cell>
          <cell r="L18">
            <v>2.1</v>
          </cell>
          <cell r="M18">
            <v>2.2000000000000002</v>
          </cell>
          <cell r="N18">
            <v>2.4</v>
          </cell>
          <cell r="O18">
            <v>2.6</v>
          </cell>
          <cell r="P18">
            <v>2.8</v>
          </cell>
          <cell r="Q18">
            <v>3.1</v>
          </cell>
          <cell r="R18">
            <v>3.3</v>
          </cell>
          <cell r="S18">
            <v>3.5</v>
          </cell>
          <cell r="T18">
            <v>3.8</v>
          </cell>
          <cell r="U18">
            <v>4</v>
          </cell>
          <cell r="V18">
            <v>4.2</v>
          </cell>
          <cell r="W18">
            <v>4.5</v>
          </cell>
          <cell r="X18">
            <v>4.7</v>
          </cell>
          <cell r="Y18">
            <v>4.9000000000000004</v>
          </cell>
          <cell r="Z18">
            <v>5.2</v>
          </cell>
          <cell r="AA18">
            <v>5.6</v>
          </cell>
          <cell r="AB18">
            <v>5.9</v>
          </cell>
          <cell r="AC18">
            <v>6.2</v>
          </cell>
          <cell r="AD18">
            <v>6.3</v>
          </cell>
          <cell r="AE18">
            <v>6.3</v>
          </cell>
        </row>
        <row r="20">
          <cell r="K20">
            <v>104.15895282711358</v>
          </cell>
          <cell r="L20">
            <v>100.94141598858597</v>
          </cell>
          <cell r="M20">
            <v>96.792491738821496</v>
          </cell>
          <cell r="N20">
            <v>92.893510917499043</v>
          </cell>
          <cell r="O20">
            <v>90.021689487868116</v>
          </cell>
          <cell r="P20">
            <v>86.078791702638966</v>
          </cell>
          <cell r="Q20">
            <v>83.497848585487233</v>
          </cell>
          <cell r="R20">
            <v>80.982266051219867</v>
          </cell>
          <cell r="S20">
            <v>78.374267355662894</v>
          </cell>
          <cell r="T20">
            <v>76.052423853196515</v>
          </cell>
          <cell r="U20">
            <v>73.714270378959426</v>
          </cell>
          <cell r="V20">
            <v>71.516888557211217</v>
          </cell>
          <cell r="W20">
            <v>69.759756642297319</v>
          </cell>
          <cell r="X20">
            <v>67.835049543347239</v>
          </cell>
          <cell r="Y20">
            <v>65.843765590191865</v>
          </cell>
          <cell r="Z20">
            <v>63.933492268933549</v>
          </cell>
          <cell r="AA20">
            <v>62.19701290745509</v>
          </cell>
          <cell r="AB20">
            <v>60.522387263860537</v>
          </cell>
          <cell r="AC20">
            <v>58.897274018658194</v>
          </cell>
          <cell r="AD20">
            <v>57.146498665980495</v>
          </cell>
          <cell r="AE20">
            <v>55.649708226056092</v>
          </cell>
        </row>
        <row r="22">
          <cell r="K22">
            <v>24.879188882540753</v>
          </cell>
          <cell r="L22">
            <v>24.430686895006936</v>
          </cell>
          <cell r="M22">
            <v>23.993790878160372</v>
          </cell>
          <cell r="N22">
            <v>23.598259710666166</v>
          </cell>
          <cell r="O22">
            <v>23.198795823632778</v>
          </cell>
          <cell r="P22">
            <v>22.804103972383508</v>
          </cell>
          <cell r="Q22">
            <v>22.486207739551745</v>
          </cell>
          <cell r="R22">
            <v>22.193784433868441</v>
          </cell>
          <cell r="S22">
            <v>21.876262359653495</v>
          </cell>
          <cell r="T22">
            <v>21.564101014234712</v>
          </cell>
          <cell r="U22">
            <v>21.335460248581732</v>
          </cell>
          <cell r="V22">
            <v>21.128724886154632</v>
          </cell>
          <cell r="W22">
            <v>20.924653262051475</v>
          </cell>
          <cell r="X22">
            <v>20.741530040666635</v>
          </cell>
          <cell r="Y22">
            <v>20.568528774310149</v>
          </cell>
          <cell r="Z22">
            <v>20.390160586458755</v>
          </cell>
          <cell r="AA22">
            <v>20.302668581495059</v>
          </cell>
          <cell r="AB22">
            <v>20.248261092773181</v>
          </cell>
          <cell r="AC22">
            <v>20.118450170598798</v>
          </cell>
          <cell r="AD22">
            <v>19.88637213638134</v>
          </cell>
          <cell r="AE22">
            <v>19.638155437995653</v>
          </cell>
        </row>
        <row r="24">
          <cell r="K24">
            <v>20.391661880356413</v>
          </cell>
          <cell r="L24">
            <v>21.871310702652284</v>
          </cell>
          <cell r="M24">
            <v>23.49869090889894</v>
          </cell>
          <cell r="N24">
            <v>25.416892589477776</v>
          </cell>
          <cell r="O24">
            <v>28.143435624060075</v>
          </cell>
          <cell r="P24">
            <v>30.084880756835926</v>
          </cell>
          <cell r="Q24">
            <v>32.037649933153986</v>
          </cell>
          <cell r="R24">
            <v>34.304335796676483</v>
          </cell>
          <cell r="S24">
            <v>36.289203577665369</v>
          </cell>
          <cell r="T24">
            <v>37.545078331490238</v>
          </cell>
          <cell r="U24">
            <v>39.894422856862754</v>
          </cell>
          <cell r="V24">
            <v>41.480679997736374</v>
          </cell>
          <cell r="W24">
            <v>42.846781791600087</v>
          </cell>
          <cell r="X24">
            <v>44.319466285843575</v>
          </cell>
          <cell r="Y24">
            <v>45.584032668833345</v>
          </cell>
          <cell r="Z24">
            <v>47.06716134109282</v>
          </cell>
          <cell r="AA24">
            <v>50.40432220547887</v>
          </cell>
          <cell r="AB24">
            <v>54.5599741977272</v>
          </cell>
          <cell r="AC24">
            <v>54.539043749367565</v>
          </cell>
          <cell r="AD24">
            <v>54.649124215348863</v>
          </cell>
          <cell r="AE24">
            <v>54.717857556399217</v>
          </cell>
        </row>
        <row r="26">
          <cell r="K26">
            <v>29.923585607546372</v>
          </cell>
          <cell r="L26">
            <v>32.067272894943123</v>
          </cell>
          <cell r="M26">
            <v>34.323068207042866</v>
          </cell>
          <cell r="N26">
            <v>37.09434013977824</v>
          </cell>
          <cell r="O26">
            <v>40.460066181559455</v>
          </cell>
          <cell r="P26">
            <v>43.233049072454399</v>
          </cell>
          <cell r="Q26">
            <v>46.278368535144196</v>
          </cell>
          <cell r="R26">
            <v>50.004750728713077</v>
          </cell>
          <cell r="S26">
            <v>53.118182545815529</v>
          </cell>
          <cell r="T26">
            <v>55.035574820659313</v>
          </cell>
          <cell r="U26">
            <v>59.019921822249607</v>
          </cell>
          <cell r="V26">
            <v>61.325167131699402</v>
          </cell>
          <cell r="W26">
            <v>63.51625809502773</v>
          </cell>
          <cell r="X26">
            <v>65.760111962243556</v>
          </cell>
          <cell r="Y26">
            <v>67.673711373381408</v>
          </cell>
          <cell r="Z26">
            <v>69.495490996094858</v>
          </cell>
          <cell r="AA26">
            <v>74.891438314076936</v>
          </cell>
          <cell r="AB26">
            <v>81.179542539329006</v>
          </cell>
          <cell r="AC26">
            <v>82.067300864728907</v>
          </cell>
          <cell r="AD26">
            <v>82.035444856078527</v>
          </cell>
          <cell r="AE26">
            <v>81.988243558828756</v>
          </cell>
        </row>
        <row r="28">
          <cell r="K28">
            <v>35.575950363914927</v>
          </cell>
          <cell r="L28">
            <v>38.122614958261224</v>
          </cell>
          <cell r="M28">
            <v>40.935161867740192</v>
          </cell>
          <cell r="N28">
            <v>44.351605354424528</v>
          </cell>
          <cell r="O28">
            <v>48.303208988615367</v>
          </cell>
          <cell r="P28">
            <v>51.752687401693699</v>
          </cell>
          <cell r="Q28">
            <v>55.456270536103716</v>
          </cell>
          <cell r="R28">
            <v>59.848843349574096</v>
          </cell>
          <cell r="S28">
            <v>63.705193297919372</v>
          </cell>
          <cell r="T28">
            <v>66.101225211809535</v>
          </cell>
          <cell r="U28">
            <v>70.779721347911277</v>
          </cell>
          <cell r="V28">
            <v>73.561612780344021</v>
          </cell>
          <cell r="W28">
            <v>76.225346008479036</v>
          </cell>
          <cell r="X28">
            <v>78.980654850369632</v>
          </cell>
          <cell r="Y28">
            <v>81.382263657457472</v>
          </cell>
          <cell r="Z28">
            <v>83.712404091297842</v>
          </cell>
          <cell r="AA28">
            <v>90.16747749551763</v>
          </cell>
          <cell r="AB28">
            <v>98.100996012084323</v>
          </cell>
          <cell r="AC28">
            <v>99.850314949103421</v>
          </cell>
          <cell r="AD28">
            <v>99.993112618897854</v>
          </cell>
          <cell r="AE28">
            <v>100</v>
          </cell>
        </row>
        <row r="30">
          <cell r="K30">
            <v>88.028617152441427</v>
          </cell>
          <cell r="L30">
            <v>87.547927298657115</v>
          </cell>
          <cell r="M30">
            <v>85.911885353143319</v>
          </cell>
          <cell r="N30">
            <v>83.80113763554489</v>
          </cell>
          <cell r="O30">
            <v>82.875941403339212</v>
          </cell>
          <cell r="P30">
            <v>79.812975919302616</v>
          </cell>
          <cell r="Q30">
            <v>79.16647348028151</v>
          </cell>
          <cell r="R30">
            <v>78.547242007674583</v>
          </cell>
          <cell r="S30">
            <v>76.527527284954516</v>
          </cell>
          <cell r="T30">
            <v>74.462117496815111</v>
          </cell>
          <cell r="U30">
            <v>71.862522902056142</v>
          </cell>
          <cell r="V30">
            <v>69.962067484336373</v>
          </cell>
          <cell r="W30">
            <v>67.61457617352275</v>
          </cell>
          <cell r="X30">
            <v>65.335347316683965</v>
          </cell>
          <cell r="Y30">
            <v>63.045724926039647</v>
          </cell>
          <cell r="Z30">
            <v>61.108264921191783</v>
          </cell>
          <cell r="AA30">
            <v>59.664503241253271</v>
          </cell>
          <cell r="AB30">
            <v>57.821875969299583</v>
          </cell>
          <cell r="AC30">
            <v>55.542388470017258</v>
          </cell>
          <cell r="AD30">
            <v>53.176163358851966</v>
          </cell>
          <cell r="AE30">
            <v>51.240246863586336</v>
          </cell>
        </row>
        <row r="32">
          <cell r="K32">
            <v>14.942728105673419</v>
          </cell>
          <cell r="L32">
            <v>18.112145587112</v>
          </cell>
          <cell r="M32">
            <v>21.426111731695887</v>
          </cell>
          <cell r="N32">
            <v>24.940220504667128</v>
          </cell>
          <cell r="O32">
            <v>28.091259276072734</v>
          </cell>
          <cell r="P32">
            <v>31.499244937151687</v>
          </cell>
          <cell r="Q32">
            <v>34.824960204781682</v>
          </cell>
          <cell r="R32">
            <v>38.526463842285999</v>
          </cell>
          <cell r="S32">
            <v>41.74705662568774</v>
          </cell>
          <cell r="T32">
            <v>43.643953533275166</v>
          </cell>
          <cell r="U32">
            <v>47.410017630496149</v>
          </cell>
          <cell r="V32">
            <v>49.314969653119029</v>
          </cell>
          <cell r="W32">
            <v>51.396077560396179</v>
          </cell>
          <cell r="X32">
            <v>53.354136417951374</v>
          </cell>
          <cell r="Y32">
            <v>55.033133138638021</v>
          </cell>
          <cell r="Z32">
            <v>56.793438498680196</v>
          </cell>
          <cell r="AA32">
            <v>61.903145044925502</v>
          </cell>
          <cell r="AB32">
            <v>69.145860390730931</v>
          </cell>
          <cell r="AC32">
            <v>72.424929545148785</v>
          </cell>
          <cell r="AD32">
            <v>72.089733171521061</v>
          </cell>
          <cell r="AE32">
            <v>71.221186223371191</v>
          </cell>
        </row>
        <row r="34">
          <cell r="K34">
            <v>436.20570605832415</v>
          </cell>
          <cell r="L34">
            <v>409.41463377002106</v>
          </cell>
          <cell r="M34">
            <v>377.83800265078321</v>
          </cell>
          <cell r="N34">
            <v>340.82945528542461</v>
          </cell>
          <cell r="O34">
            <v>309.03571209010164</v>
          </cell>
          <cell r="P34">
            <v>277.60630072899733</v>
          </cell>
          <cell r="Q34">
            <v>251.20554064285926</v>
          </cell>
          <cell r="R34">
            <v>221.74296744818463</v>
          </cell>
          <cell r="S34">
            <v>195.7923129424891</v>
          </cell>
          <cell r="T34">
            <v>179.18077525064709</v>
          </cell>
          <cell r="U34">
            <v>151.09619797276179</v>
          </cell>
          <cell r="V34">
            <v>133.91027648655171</v>
          </cell>
          <cell r="W34">
            <v>118.35874946770909</v>
          </cell>
          <cell r="X34">
            <v>102.58225738108978</v>
          </cell>
          <cell r="Y34">
            <v>88.97380091712229</v>
          </cell>
          <cell r="Z34">
            <v>76.275125214916912</v>
          </cell>
          <cell r="AA34">
            <v>45.253790895026718</v>
          </cell>
          <cell r="AB34">
            <v>8.5974903230675466</v>
          </cell>
          <cell r="AC34">
            <v>0.66658297734280891</v>
          </cell>
          <cell r="AD34">
            <v>3.0076118070152456E-2</v>
          </cell>
          <cell r="AE34">
            <v>0</v>
          </cell>
        </row>
        <row r="36">
          <cell r="K36">
            <v>16.600000000000001</v>
          </cell>
          <cell r="L36">
            <v>31.7</v>
          </cell>
          <cell r="M36">
            <v>46.8</v>
          </cell>
          <cell r="N36">
            <v>40.700000000000003</v>
          </cell>
          <cell r="O36">
            <v>34.5</v>
          </cell>
          <cell r="P36">
            <v>28.4</v>
          </cell>
          <cell r="Q36">
            <v>26.3</v>
          </cell>
          <cell r="R36">
            <v>24.3</v>
          </cell>
          <cell r="S36">
            <v>22.2</v>
          </cell>
          <cell r="T36">
            <v>20.2</v>
          </cell>
          <cell r="U36">
            <v>18.100000000000001</v>
          </cell>
          <cell r="V36">
            <v>18.600000000000001</v>
          </cell>
          <cell r="W36">
            <v>19.100000000000001</v>
          </cell>
          <cell r="X36">
            <v>19.600000000000001</v>
          </cell>
          <cell r="Y36">
            <v>20.100000000000001</v>
          </cell>
          <cell r="Z36">
            <v>19.2</v>
          </cell>
          <cell r="AA36">
            <v>18.3</v>
          </cell>
          <cell r="AB36">
            <v>17.399999999999999</v>
          </cell>
          <cell r="AC36">
            <v>16.5</v>
          </cell>
          <cell r="AD36">
            <v>15.9</v>
          </cell>
          <cell r="AE36">
            <v>15.4</v>
          </cell>
        </row>
        <row r="38">
          <cell r="K38">
            <v>34</v>
          </cell>
          <cell r="L38">
            <v>50.5</v>
          </cell>
          <cell r="M38">
            <v>67</v>
          </cell>
          <cell r="N38">
            <v>65.8</v>
          </cell>
          <cell r="O38">
            <v>64.599999999999994</v>
          </cell>
          <cell r="P38">
            <v>63.4</v>
          </cell>
          <cell r="Q38">
            <v>58.4</v>
          </cell>
          <cell r="R38">
            <v>53.4</v>
          </cell>
          <cell r="S38">
            <v>48.5</v>
          </cell>
          <cell r="T38">
            <v>43.5</v>
          </cell>
          <cell r="U38">
            <v>38.5</v>
          </cell>
          <cell r="V38">
            <v>39.200000000000003</v>
          </cell>
          <cell r="W38">
            <v>39.9</v>
          </cell>
          <cell r="X38">
            <v>40.6</v>
          </cell>
          <cell r="Y38">
            <v>41.4</v>
          </cell>
          <cell r="Z38">
            <v>39.9</v>
          </cell>
          <cell r="AA38">
            <v>38.4</v>
          </cell>
          <cell r="AB38">
            <v>36.9</v>
          </cell>
          <cell r="AC38">
            <v>35.5</v>
          </cell>
          <cell r="AD38">
            <v>34.6</v>
          </cell>
          <cell r="AE38">
            <v>33.799999999999997</v>
          </cell>
        </row>
        <row r="39">
          <cell r="K39">
            <v>23.5</v>
          </cell>
          <cell r="L39">
            <v>25.8</v>
          </cell>
          <cell r="M39">
            <v>28.1</v>
          </cell>
          <cell r="N39">
            <v>27.4</v>
          </cell>
          <cell r="O39">
            <v>26.7</v>
          </cell>
          <cell r="P39">
            <v>26</v>
          </cell>
          <cell r="Q39">
            <v>25.2</v>
          </cell>
          <cell r="R39">
            <v>24.4</v>
          </cell>
          <cell r="S39">
            <v>23.6</v>
          </cell>
          <cell r="T39">
            <v>22.8</v>
          </cell>
          <cell r="U39">
            <v>22.1</v>
          </cell>
          <cell r="V39">
            <v>21.7</v>
          </cell>
          <cell r="W39">
            <v>21.3</v>
          </cell>
          <cell r="X39">
            <v>20.9</v>
          </cell>
          <cell r="Y39">
            <v>20.5</v>
          </cell>
          <cell r="Z39">
            <v>19.600000000000001</v>
          </cell>
          <cell r="AA39">
            <v>18.7</v>
          </cell>
          <cell r="AB39">
            <v>17.7</v>
          </cell>
          <cell r="AC39">
            <v>16.8</v>
          </cell>
          <cell r="AD39">
            <v>10.4</v>
          </cell>
          <cell r="AE39">
            <v>4</v>
          </cell>
        </row>
        <row r="40">
          <cell r="K40">
            <v>71.599999999999994</v>
          </cell>
          <cell r="L40">
            <v>71.900000000000006</v>
          </cell>
          <cell r="M40">
            <v>72.099999999999994</v>
          </cell>
          <cell r="N40">
            <v>73.2</v>
          </cell>
          <cell r="O40">
            <v>74.3</v>
          </cell>
          <cell r="P40">
            <v>75.400000000000006</v>
          </cell>
          <cell r="Q40">
            <v>76.3</v>
          </cell>
          <cell r="R40">
            <v>77.2</v>
          </cell>
          <cell r="S40">
            <v>78.099999999999994</v>
          </cell>
          <cell r="T40">
            <v>79</v>
          </cell>
          <cell r="U40">
            <v>79.900000000000006</v>
          </cell>
          <cell r="V40">
            <v>79.400000000000006</v>
          </cell>
          <cell r="W40">
            <v>78.900000000000006</v>
          </cell>
          <cell r="X40">
            <v>78.400000000000006</v>
          </cell>
          <cell r="Y40">
            <v>78</v>
          </cell>
          <cell r="Z40">
            <v>77.900000000000006</v>
          </cell>
          <cell r="AA40">
            <v>77.900000000000006</v>
          </cell>
          <cell r="AB40">
            <v>77.900000000000006</v>
          </cell>
          <cell r="AC40">
            <v>77.900000000000006</v>
          </cell>
          <cell r="AD40">
            <v>78.099999999999994</v>
          </cell>
          <cell r="AE40">
            <v>78.3</v>
          </cell>
        </row>
        <row r="41">
          <cell r="K41">
            <v>4</v>
          </cell>
          <cell r="L41">
            <v>4</v>
          </cell>
          <cell r="M41">
            <v>4.0999999999999996</v>
          </cell>
          <cell r="N41">
            <v>4.0999999999999996</v>
          </cell>
          <cell r="O41">
            <v>4.0999999999999996</v>
          </cell>
          <cell r="P41">
            <v>4.0999999999999996</v>
          </cell>
          <cell r="Q41">
            <v>4.2</v>
          </cell>
          <cell r="R41">
            <v>4.2</v>
          </cell>
          <cell r="S41">
            <v>4.2</v>
          </cell>
          <cell r="T41">
            <v>4.2</v>
          </cell>
          <cell r="U41">
            <v>4.2</v>
          </cell>
          <cell r="V41">
            <v>4.3</v>
          </cell>
          <cell r="W41">
            <v>4.3</v>
          </cell>
          <cell r="X41">
            <v>4.3</v>
          </cell>
          <cell r="Y41">
            <v>4.3</v>
          </cell>
          <cell r="Z41">
            <v>4.3</v>
          </cell>
          <cell r="AA41">
            <v>4.4000000000000004</v>
          </cell>
          <cell r="AB41">
            <v>4.4000000000000004</v>
          </cell>
          <cell r="AC41">
            <v>4.4000000000000004</v>
          </cell>
          <cell r="AD41">
            <v>4.4000000000000004</v>
          </cell>
          <cell r="AE41">
            <v>4.4000000000000004</v>
          </cell>
        </row>
        <row r="42">
          <cell r="K42">
            <v>1.8</v>
          </cell>
          <cell r="L42">
            <v>1.8</v>
          </cell>
          <cell r="M42">
            <v>1.8</v>
          </cell>
          <cell r="N42">
            <v>1.8</v>
          </cell>
          <cell r="O42">
            <v>1.8</v>
          </cell>
          <cell r="P42">
            <v>1.9</v>
          </cell>
          <cell r="Q42">
            <v>1.9</v>
          </cell>
          <cell r="R42">
            <v>1.9</v>
          </cell>
          <cell r="S42">
            <v>1.9</v>
          </cell>
          <cell r="T42">
            <v>1.9</v>
          </cell>
          <cell r="U42">
            <v>1.9</v>
          </cell>
          <cell r="V42">
            <v>1.9</v>
          </cell>
          <cell r="W42">
            <v>1.9</v>
          </cell>
          <cell r="X42">
            <v>1.9</v>
          </cell>
          <cell r="Y42">
            <v>1.9</v>
          </cell>
          <cell r="Z42">
            <v>1.9</v>
          </cell>
          <cell r="AA42">
            <v>1.9</v>
          </cell>
          <cell r="AB42">
            <v>2</v>
          </cell>
          <cell r="AC42">
            <v>2</v>
          </cell>
          <cell r="AD42">
            <v>2</v>
          </cell>
          <cell r="AE42">
            <v>2</v>
          </cell>
        </row>
        <row r="43">
          <cell r="K43">
            <v>0.52474686432888429</v>
          </cell>
          <cell r="L43">
            <v>0.5248301092509674</v>
          </cell>
          <cell r="M43">
            <v>0.52491335417305052</v>
          </cell>
          <cell r="N43">
            <v>0.52499659909513363</v>
          </cell>
          <cell r="O43">
            <v>0.52507984401721675</v>
          </cell>
          <cell r="P43">
            <v>0.52516308893929964</v>
          </cell>
          <cell r="Q43">
            <v>0.52660527482297437</v>
          </cell>
          <cell r="R43">
            <v>0.5280474607066491</v>
          </cell>
          <cell r="S43">
            <v>0.52948964659032383</v>
          </cell>
          <cell r="T43">
            <v>0.53093183247399856</v>
          </cell>
          <cell r="U43">
            <v>0.53237401835767306</v>
          </cell>
          <cell r="V43">
            <v>0.55049887085485327</v>
          </cell>
          <cell r="W43">
            <v>0.56862372335203348</v>
          </cell>
          <cell r="X43">
            <v>0.58674857584921369</v>
          </cell>
          <cell r="Y43">
            <v>0.6048734283463939</v>
          </cell>
          <cell r="Z43">
            <v>0.62299828084357434</v>
          </cell>
          <cell r="AA43">
            <v>0.62139237123245583</v>
          </cell>
          <cell r="AB43">
            <v>0.61978646162133733</v>
          </cell>
          <cell r="AC43">
            <v>0.61818055201021882</v>
          </cell>
          <cell r="AD43">
            <v>0.61657464239910031</v>
          </cell>
          <cell r="AE43">
            <v>0.61496873278798203</v>
          </cell>
        </row>
        <row r="45">
          <cell r="K45">
            <v>1.5763475271320369</v>
          </cell>
          <cell r="L45">
            <v>1.5763475271320369</v>
          </cell>
          <cell r="M45">
            <v>1.5763475271320369</v>
          </cell>
          <cell r="N45">
            <v>1.5763475271320369</v>
          </cell>
          <cell r="O45">
            <v>1.5763475271320369</v>
          </cell>
          <cell r="P45">
            <v>2.0546668853035381</v>
          </cell>
          <cell r="Q45">
            <v>2.0546668853035381</v>
          </cell>
          <cell r="R45">
            <v>2.0546668853035381</v>
          </cell>
          <cell r="S45">
            <v>2.0546668853035381</v>
          </cell>
          <cell r="T45">
            <v>2.0546668853035381</v>
          </cell>
          <cell r="U45">
            <v>2.0546668853035381</v>
          </cell>
          <cell r="V45">
            <v>2.0546668853035381</v>
          </cell>
          <cell r="W45">
            <v>2.0546668853035381</v>
          </cell>
          <cell r="X45">
            <v>2.0546668853035381</v>
          </cell>
          <cell r="Y45">
            <v>2.0546668853035381</v>
          </cell>
          <cell r="Z45">
            <v>2.0492797340684357</v>
          </cell>
          <cell r="AA45">
            <v>2.0492797340684357</v>
          </cell>
          <cell r="AB45">
            <v>2.0492797340684357</v>
          </cell>
          <cell r="AC45">
            <v>2.0492797340684357</v>
          </cell>
          <cell r="AD45">
            <v>2.0492797340684357</v>
          </cell>
          <cell r="AE45">
            <v>2.0492797340684357</v>
          </cell>
        </row>
        <row r="47">
          <cell r="K47">
            <v>1.4000000000000001</v>
          </cell>
          <cell r="L47">
            <v>1.4000000000000001</v>
          </cell>
          <cell r="M47">
            <v>1.4000000000000001</v>
          </cell>
          <cell r="N47">
            <v>1.4000000000000001</v>
          </cell>
          <cell r="O47">
            <v>1.4000000000000001</v>
          </cell>
          <cell r="P47">
            <v>1.8102927916142577</v>
          </cell>
          <cell r="Q47">
            <v>1.8102927916142577</v>
          </cell>
          <cell r="R47">
            <v>1.8102927916142577</v>
          </cell>
          <cell r="S47">
            <v>1.8102927916142577</v>
          </cell>
          <cell r="T47">
            <v>1.8102927916142577</v>
          </cell>
          <cell r="U47">
            <v>1.8102927916142577</v>
          </cell>
          <cell r="V47">
            <v>1.8102927916142577</v>
          </cell>
          <cell r="W47">
            <v>1.8102927916142577</v>
          </cell>
          <cell r="X47">
            <v>1.8102927916142577</v>
          </cell>
          <cell r="Y47">
            <v>1.8102927916142577</v>
          </cell>
          <cell r="Z47">
            <v>1.2222086272801782</v>
          </cell>
          <cell r="AA47">
            <v>1.2222086272801782</v>
          </cell>
          <cell r="AB47">
            <v>1.2222086272801782</v>
          </cell>
          <cell r="AC47">
            <v>1.2222086272801782</v>
          </cell>
          <cell r="AD47">
            <v>1.2222086272801782</v>
          </cell>
          <cell r="AE47">
            <v>1.2222086272801782</v>
          </cell>
        </row>
        <row r="49">
          <cell r="K49">
            <v>4.3</v>
          </cell>
          <cell r="L49">
            <v>4.2</v>
          </cell>
          <cell r="M49">
            <v>4</v>
          </cell>
          <cell r="N49">
            <v>3.8</v>
          </cell>
          <cell r="O49">
            <v>3.6</v>
          </cell>
          <cell r="P49">
            <v>3.4</v>
          </cell>
          <cell r="Q49">
            <v>3.1</v>
          </cell>
          <cell r="R49">
            <v>2.9</v>
          </cell>
          <cell r="S49">
            <v>2.7</v>
          </cell>
          <cell r="T49">
            <v>2.5</v>
          </cell>
          <cell r="U49">
            <v>2.2999999999999998</v>
          </cell>
          <cell r="V49">
            <v>2</v>
          </cell>
          <cell r="W49">
            <v>1.8</v>
          </cell>
          <cell r="X49">
            <v>1.6</v>
          </cell>
          <cell r="Y49">
            <v>1.4</v>
          </cell>
          <cell r="Z49">
            <v>1.1000000000000001</v>
          </cell>
          <cell r="AA49">
            <v>0.7</v>
          </cell>
          <cell r="AB49">
            <v>0.4</v>
          </cell>
          <cell r="AC49">
            <v>0.1</v>
          </cell>
          <cell r="AD49">
            <v>0.1</v>
          </cell>
          <cell r="AE49">
            <v>0</v>
          </cell>
        </row>
      </sheetData>
      <sheetData sheetId="1"/>
      <sheetData sheetId="2"/>
      <sheetData sheetId="3"/>
      <sheetData sheetId="4">
        <row r="1">
          <cell r="A1" t="str">
            <v>Code</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
      <sheetName val="codes"/>
    </sheetNames>
    <sheetDataSet>
      <sheetData sheetId="0">
        <row r="53">
          <cell r="K53">
            <v>10.896561</v>
          </cell>
          <cell r="L53">
            <v>10.902323000000001</v>
          </cell>
          <cell r="M53">
            <v>10.908065000000001</v>
          </cell>
          <cell r="N53">
            <v>10.913792000000001</v>
          </cell>
          <cell r="O53">
            <v>10.919510000000001</v>
          </cell>
          <cell r="P53">
            <v>10.925214</v>
          </cell>
          <cell r="Q53">
            <v>10.930899999999999</v>
          </cell>
          <cell r="R53">
            <v>10.936565999999999</v>
          </cell>
          <cell r="S53">
            <v>10.942223</v>
          </cell>
          <cell r="T53">
            <v>10.947868</v>
          </cell>
          <cell r="U53">
            <v>10.953499000000001</v>
          </cell>
          <cell r="V53">
            <v>10.959182999999999</v>
          </cell>
          <cell r="W53">
            <v>10.964850999999999</v>
          </cell>
          <cell r="X53">
            <v>10.970497</v>
          </cell>
          <cell r="Y53">
            <v>10.976138000000001</v>
          </cell>
          <cell r="Z53">
            <v>10.98176</v>
          </cell>
          <cell r="AA53">
            <v>10.987537</v>
          </cell>
          <cell r="AB53">
            <v>10.993292</v>
          </cell>
          <cell r="AC53">
            <v>10.999024</v>
          </cell>
          <cell r="AD53">
            <v>11.004752</v>
          </cell>
          <cell r="AE53">
            <v>11.010467</v>
          </cell>
          <cell r="AF53">
            <v>11.016450000000001</v>
          </cell>
          <cell r="AG53">
            <v>11.022418999999999</v>
          </cell>
          <cell r="AH53">
            <v>11.028359999999999</v>
          </cell>
          <cell r="AI53">
            <v>11.03429</v>
          </cell>
          <cell r="AJ53">
            <v>11.040213</v>
          </cell>
        </row>
        <row r="55">
          <cell r="K55">
            <v>12.258475000000001</v>
          </cell>
          <cell r="L55">
            <v>12.230798999999999</v>
          </cell>
          <cell r="M55">
            <v>12.203137</v>
          </cell>
          <cell r="N55">
            <v>12.175476</v>
          </cell>
          <cell r="O55">
            <v>12.147835000000001</v>
          </cell>
          <cell r="P55">
            <v>12.120201</v>
          </cell>
          <cell r="Q55">
            <v>12.098635</v>
          </cell>
          <cell r="R55">
            <v>12.077104</v>
          </cell>
          <cell r="S55">
            <v>12.055574</v>
          </cell>
          <cell r="T55">
            <v>12.034045000000001</v>
          </cell>
          <cell r="U55">
            <v>12.012529000000001</v>
          </cell>
          <cell r="V55">
            <v>11.996008</v>
          </cell>
          <cell r="W55">
            <v>11.979504</v>
          </cell>
          <cell r="X55">
            <v>11.963001</v>
          </cell>
          <cell r="Y55">
            <v>11.946524</v>
          </cell>
          <cell r="Z55">
            <v>11.930044000000001</v>
          </cell>
          <cell r="AA55">
            <v>11.917927000000001</v>
          </cell>
          <cell r="AB55">
            <v>11.905832</v>
          </cell>
          <cell r="AC55">
            <v>11.893736000000001</v>
          </cell>
          <cell r="AD55">
            <v>11.881644</v>
          </cell>
          <cell r="AE55">
            <v>11.86956</v>
          </cell>
          <cell r="AF55">
            <v>11.859768000000001</v>
          </cell>
          <cell r="AG55">
            <v>11.849982000000001</v>
          </cell>
          <cell r="AH55">
            <v>11.840195</v>
          </cell>
          <cell r="AI55">
            <v>11.83043</v>
          </cell>
          <cell r="AJ55">
            <v>11.820665999999999</v>
          </cell>
        </row>
        <row r="57">
          <cell r="K57">
            <v>6.8489630000000004</v>
          </cell>
          <cell r="L57">
            <v>6.8532890000000002</v>
          </cell>
          <cell r="M57">
            <v>6.8576240000000004</v>
          </cell>
          <cell r="N57">
            <v>6.8619779999999997</v>
          </cell>
          <cell r="O57">
            <v>6.8663460000000001</v>
          </cell>
          <cell r="P57">
            <v>6.8707099999999999</v>
          </cell>
          <cell r="Q57">
            <v>6.8735939999999998</v>
          </cell>
          <cell r="R57">
            <v>6.8764750000000001</v>
          </cell>
          <cell r="S57">
            <v>6.8793680000000004</v>
          </cell>
          <cell r="T57">
            <v>6.8822910000000004</v>
          </cell>
          <cell r="U57">
            <v>6.8852159999999998</v>
          </cell>
          <cell r="V57">
            <v>6.8872730000000004</v>
          </cell>
          <cell r="W57">
            <v>6.8893279999999999</v>
          </cell>
          <cell r="X57">
            <v>6.8914</v>
          </cell>
          <cell r="Y57">
            <v>6.8934579999999999</v>
          </cell>
          <cell r="Z57">
            <v>6.8955349999999997</v>
          </cell>
          <cell r="AA57">
            <v>6.8968720000000001</v>
          </cell>
          <cell r="AB57">
            <v>6.8982060000000001</v>
          </cell>
          <cell r="AC57">
            <v>6.8995540000000002</v>
          </cell>
          <cell r="AD57">
            <v>6.9009099999999997</v>
          </cell>
          <cell r="AE57">
            <v>6.902266</v>
          </cell>
          <cell r="AF57">
            <v>6.9047140000000002</v>
          </cell>
          <cell r="AG57">
            <v>6.9071699999999998</v>
          </cell>
          <cell r="AH57">
            <v>6.909637</v>
          </cell>
          <cell r="AI57">
            <v>6.9120970000000002</v>
          </cell>
          <cell r="AJ57">
            <v>6.9145640000000004</v>
          </cell>
        </row>
        <row r="59">
          <cell r="K59">
            <v>4.9295059999999999</v>
          </cell>
          <cell r="L59">
            <v>4.9449509999999997</v>
          </cell>
          <cell r="M59">
            <v>4.9603809999999999</v>
          </cell>
          <cell r="N59">
            <v>4.9758040000000001</v>
          </cell>
          <cell r="O59">
            <v>4.9912070000000002</v>
          </cell>
          <cell r="P59">
            <v>5.0066069999999998</v>
          </cell>
          <cell r="Q59">
            <v>5.0177440000000004</v>
          </cell>
          <cell r="R59">
            <v>5.0288649999999997</v>
          </cell>
          <cell r="S59">
            <v>5.0399700000000003</v>
          </cell>
          <cell r="T59">
            <v>5.0510679999999999</v>
          </cell>
          <cell r="U59">
            <v>5.0621559999999999</v>
          </cell>
          <cell r="V59">
            <v>5.0693089999999996</v>
          </cell>
          <cell r="W59">
            <v>5.0764589999999998</v>
          </cell>
          <cell r="X59">
            <v>5.0836009999999998</v>
          </cell>
          <cell r="Y59">
            <v>5.0907369999999998</v>
          </cell>
          <cell r="Z59">
            <v>5.0978700000000003</v>
          </cell>
          <cell r="AA59">
            <v>5.1014280000000003</v>
          </cell>
          <cell r="AB59">
            <v>5.1049850000000001</v>
          </cell>
          <cell r="AC59">
            <v>5.1085479999999999</v>
          </cell>
          <cell r="AD59">
            <v>5.1121040000000004</v>
          </cell>
          <cell r="AE59">
            <v>5.1156550000000003</v>
          </cell>
          <cell r="AF59">
            <v>5.115729</v>
          </cell>
          <cell r="AG59">
            <v>5.1157950000000003</v>
          </cell>
          <cell r="AH59">
            <v>5.1158729999999997</v>
          </cell>
          <cell r="AI59">
            <v>5.1159470000000002</v>
          </cell>
          <cell r="AJ59">
            <v>5.1160139999999998</v>
          </cell>
        </row>
        <row r="61">
          <cell r="K61">
            <v>0.81989800000000002</v>
          </cell>
          <cell r="L61">
            <v>0.82222300000000004</v>
          </cell>
          <cell r="M61">
            <v>0.82455000000000001</v>
          </cell>
          <cell r="N61">
            <v>0.82687500000000003</v>
          </cell>
          <cell r="O61">
            <v>0.82918800000000004</v>
          </cell>
          <cell r="P61">
            <v>0.83150900000000005</v>
          </cell>
          <cell r="Q61">
            <v>0.83353600000000005</v>
          </cell>
          <cell r="R61">
            <v>0.83555800000000002</v>
          </cell>
          <cell r="S61">
            <v>0.837584</v>
          </cell>
          <cell r="T61">
            <v>0.83959600000000001</v>
          </cell>
          <cell r="U61">
            <v>0.84161200000000003</v>
          </cell>
          <cell r="V61">
            <v>0.84339799999999998</v>
          </cell>
          <cell r="W61">
            <v>0.84517799999999998</v>
          </cell>
          <cell r="X61">
            <v>0.84696199999999999</v>
          </cell>
          <cell r="Y61">
            <v>0.84874000000000005</v>
          </cell>
          <cell r="Z61">
            <v>0.85051900000000002</v>
          </cell>
          <cell r="AA61">
            <v>0.85211099999999995</v>
          </cell>
          <cell r="AB61">
            <v>0.85369700000000004</v>
          </cell>
          <cell r="AC61">
            <v>0.85528300000000002</v>
          </cell>
          <cell r="AD61">
            <v>0.85686200000000001</v>
          </cell>
          <cell r="AE61">
            <v>0.85844799999999999</v>
          </cell>
          <cell r="AF61">
            <v>0.85987199999999997</v>
          </cell>
          <cell r="AG61">
            <v>0.86129599999999995</v>
          </cell>
          <cell r="AH61">
            <v>0.86272099999999996</v>
          </cell>
          <cell r="AI61">
            <v>0.86414199999999997</v>
          </cell>
          <cell r="AJ61">
            <v>0.86556500000000003</v>
          </cell>
        </row>
        <row r="63">
          <cell r="K63">
            <v>3.6719000000000002E-2</v>
          </cell>
          <cell r="L63">
            <v>3.6537E-2</v>
          </cell>
          <cell r="M63">
            <v>3.6365000000000001E-2</v>
          </cell>
          <cell r="N63">
            <v>3.6197E-2</v>
          </cell>
          <cell r="O63">
            <v>3.6035999999999999E-2</v>
          </cell>
          <cell r="P63">
            <v>3.5881000000000003E-2</v>
          </cell>
          <cell r="Q63">
            <v>3.5713000000000002E-2</v>
          </cell>
          <cell r="R63">
            <v>3.5554000000000002E-2</v>
          </cell>
          <cell r="S63">
            <v>3.5402999999999997E-2</v>
          </cell>
          <cell r="T63">
            <v>3.5254000000000001E-2</v>
          </cell>
          <cell r="U63">
            <v>3.5110000000000002E-2</v>
          </cell>
          <cell r="V63">
            <v>3.4951000000000003E-2</v>
          </cell>
          <cell r="W63">
            <v>3.4802E-2</v>
          </cell>
          <cell r="X63">
            <v>3.4660999999999997E-2</v>
          </cell>
          <cell r="Y63">
            <v>3.4525E-2</v>
          </cell>
          <cell r="Z63">
            <v>3.4394000000000001E-2</v>
          </cell>
          <cell r="AA63">
            <v>3.4247E-2</v>
          </cell>
          <cell r="AB63">
            <v>3.4110000000000001E-2</v>
          </cell>
          <cell r="AC63">
            <v>3.3977E-2</v>
          </cell>
          <cell r="AD63">
            <v>3.3849999999999998E-2</v>
          </cell>
          <cell r="AE63">
            <v>3.3725999999999999E-2</v>
          </cell>
          <cell r="AF63">
            <v>3.3589000000000001E-2</v>
          </cell>
          <cell r="AG63">
            <v>3.3459999999999997E-2</v>
          </cell>
          <cell r="AH63">
            <v>3.3335999999999998E-2</v>
          </cell>
          <cell r="AI63">
            <v>3.3216000000000002E-2</v>
          </cell>
          <cell r="AJ63">
            <v>3.3099999999999997E-2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oku Änderungen"/>
      <sheetName val="Index"/>
      <sheetName val="Verlinkungen"/>
      <sheetName val="Check_of_checks"/>
      <sheetName val="Berichtstabellen"/>
      <sheetName val="T_Bericht_CO2-Brennstoff"/>
      <sheetName val="T_Bericht_KSP_THG"/>
      <sheetName val="T_Bericht_KSP_Brennstoffe"/>
      <sheetName val="T_Bericht_Energie"/>
      <sheetName val="T_Bericht_Strom"/>
      <sheetName val="T_Bericht_ÜbrEnWi"/>
      <sheetName val="T_Bericht_Diffus_1B"/>
      <sheetName val="T_Bericht_IPPU_2_ohne_F-Gase"/>
      <sheetName val="Diagramm1"/>
      <sheetName val="Diagramm2"/>
      <sheetName val="Diagramm3"/>
      <sheetName val="Diagramm4"/>
      <sheetName val="Diagramm5"/>
      <sheetName val="Diagramm6"/>
      <sheetName val="T_Diagramme"/>
      <sheetName val="Mod_Emissionen_ETS_ESR"/>
      <sheetName val="Mod_Emissionen_gesamt"/>
      <sheetName val="Mod_Emissionen_1ABCD"/>
      <sheetName val="Mod_CO2_Brennstoff_Detail"/>
      <sheetName val="Mod_Emissionen_Brennstoff"/>
      <sheetName val="Mod_Emissionen_ETS"/>
      <sheetName val="Mod_Emissionen_BEHG"/>
      <sheetName val="Mod_Energie"/>
      <sheetName val="Komp_ÖffKW_P"/>
      <sheetName val="Komp_ÖffKW_Q"/>
      <sheetName val="Komp_ÖffHW"/>
      <sheetName val="Komp_RaffKW_P"/>
      <sheetName val="Komp_RaffKW_Q"/>
      <sheetName val="Komp_RaffWErz"/>
      <sheetName val="Komp_ÜbrUmKW_P"/>
      <sheetName val="Komp_ÜbrUmKW_Q"/>
      <sheetName val="Komp_ÜbrUmWErz"/>
      <sheetName val="Komp_IKW_P"/>
      <sheetName val="Komp_IKW_Q"/>
      <sheetName val="Komp_Industrie"/>
      <sheetName val="Komp_SVerkehrBau"/>
      <sheetName val="Komp_GHD"/>
      <sheetName val="Komp_LaWiEn"/>
      <sheetName val="Komp_Haushalte"/>
      <sheetName val="Komp_Flug"/>
      <sheetName val="Komp_Straße"/>
      <sheetName val="Komp_Schiene"/>
      <sheetName val="Komp_Schiff"/>
      <sheetName val="Komp_SVerkehrPipe"/>
      <sheetName val="Komp_IntFlug"/>
      <sheetName val="Komp_IntSchiff"/>
      <sheetName val="Mod_REA_1A1a_Diffus_1B"/>
      <sheetName val="Mod_CO2_T+L_1C"/>
      <sheetName val="Mod_IPPU_2"/>
      <sheetName val="Mod_IPPU_2_ohne_F-Gase"/>
      <sheetName val="Mod_EisenStahl_2C1"/>
      <sheetName val="Mod_Nettoimporte"/>
      <sheetName val="Mod_NEV"/>
      <sheetName val="IF_AGEB_PEV"/>
      <sheetName val="IF_AGEB_NEV"/>
      <sheetName val="IF_AGEB_EEV"/>
      <sheetName val="IF_AGEB_SatEE"/>
      <sheetName val="IF_AGEB_Nettoimport"/>
      <sheetName val="IF_Mod_Strom_KWK"/>
      <sheetName val="IF_Diffus_1B"/>
      <sheetName val="IF_IPPU_ohne_F_Gase"/>
      <sheetName val="IF_EisenStahl_2C1"/>
      <sheetName val="IF_F-Gase"/>
      <sheetName val="IF_Industrieproduktion"/>
      <sheetName val="IF_Landwirtschaft"/>
      <sheetName val="IF_LULUCF"/>
      <sheetName val="IF_Abfall"/>
      <sheetName val="Konstanten"/>
      <sheetName val="Farbcodes"/>
      <sheetName val="Diagramm7"/>
      <sheetName val="Mod_Em_Kumm"/>
      <sheetName val="NR_Abweichung_EB"/>
      <sheetName val="IF_Sensitivität"/>
      <sheetName val="IF_Zielerreichung"/>
      <sheetName val="T_Bericht_BrEEV"/>
      <sheetName val="Mod_Emissionen_1A_1B_1D"/>
      <sheetName val="Table10s1"/>
      <sheetName val="Table10s2"/>
      <sheetName val="Table10s3"/>
      <sheetName val="Table10s4"/>
      <sheetName val="Table10s5"/>
      <sheetName val="Table10s6"/>
    </sheetNames>
    <sheetDataSet>
      <sheetData sheetId="0"/>
      <sheetData sheetId="1"/>
      <sheetData sheetId="2"/>
      <sheetData sheetId="3"/>
      <sheetData sheetId="4">
        <row r="17">
          <cell r="AA17">
            <v>1252.994192747728</v>
          </cell>
        </row>
        <row r="62">
          <cell r="BJ62">
            <v>168.26405546959498</v>
          </cell>
          <cell r="BK62">
            <v>155.11847456619748</v>
          </cell>
          <cell r="BL62">
            <v>137.33888471639185</v>
          </cell>
          <cell r="BM62">
            <v>117.65673370213922</v>
          </cell>
          <cell r="BN62">
            <v>99.472987920682399</v>
          </cell>
          <cell r="BO62">
            <v>93.321227561449803</v>
          </cell>
          <cell r="BP62">
            <v>88.8301890240392</v>
          </cell>
          <cell r="BQ62">
            <v>85.587729588762627</v>
          </cell>
          <cell r="BR62">
            <v>81.502497783909106</v>
          </cell>
          <cell r="BS62">
            <v>77.518119270610981</v>
          </cell>
          <cell r="BT62">
            <v>74.259082938258516</v>
          </cell>
          <cell r="BU62">
            <v>71.608512069237264</v>
          </cell>
          <cell r="BV62">
            <v>68.365168206022034</v>
          </cell>
          <cell r="BW62">
            <v>65.036466490170369</v>
          </cell>
          <cell r="BX62">
            <v>61.618456643606471</v>
          </cell>
          <cell r="BY62">
            <v>58.095668933701099</v>
          </cell>
          <cell r="BZ62">
            <v>56.679802741689848</v>
          </cell>
          <cell r="CA62">
            <v>55.240927845344345</v>
          </cell>
          <cell r="CB62">
            <v>53.742880060467002</v>
          </cell>
          <cell r="CC62">
            <v>52.136476822850696</v>
          </cell>
          <cell r="CD62">
            <v>50.429596553884046</v>
          </cell>
          <cell r="CE62">
            <v>50.367943131008737</v>
          </cell>
          <cell r="CF62">
            <v>50.260253873790262</v>
          </cell>
          <cell r="CG62">
            <v>50.000827466455519</v>
          </cell>
          <cell r="CH62">
            <v>49.45449494233123</v>
          </cell>
          <cell r="CI62">
            <v>48.861657802618055</v>
          </cell>
        </row>
        <row r="63">
          <cell r="BJ63">
            <v>144.60355976099771</v>
          </cell>
          <cell r="BK63">
            <v>141.00852817346802</v>
          </cell>
          <cell r="BL63">
            <v>135.51181721970593</v>
          </cell>
          <cell r="BM63">
            <v>128.53496190793652</v>
          </cell>
          <cell r="BN63">
            <v>121.61717516524915</v>
          </cell>
          <cell r="BO63">
            <v>116.13947461209668</v>
          </cell>
          <cell r="BP63">
            <v>113.15317710772442</v>
          </cell>
          <cell r="BQ63">
            <v>109.09006200693123</v>
          </cell>
          <cell r="BR63">
            <v>103.81165664591752</v>
          </cell>
          <cell r="BS63">
            <v>97.089561347028692</v>
          </cell>
          <cell r="BT63">
            <v>91.482991923648072</v>
          </cell>
          <cell r="BU63">
            <v>86.294252745125419</v>
          </cell>
          <cell r="BV63">
            <v>83.922238254848665</v>
          </cell>
          <cell r="BW63">
            <v>82.175988052889238</v>
          </cell>
          <cell r="BX63">
            <v>80.811829003368146</v>
          </cell>
          <cell r="BY63">
            <v>79.624135441517879</v>
          </cell>
          <cell r="BZ63">
            <v>77.713160966962477</v>
          </cell>
          <cell r="CA63">
            <v>76.34559831097323</v>
          </cell>
          <cell r="CB63">
            <v>75.074896264443396</v>
          </cell>
          <cell r="CC63">
            <v>73.983923899226326</v>
          </cell>
          <cell r="CD63">
            <v>72.926899698187995</v>
          </cell>
          <cell r="CE63">
            <v>72.557479556670685</v>
          </cell>
          <cell r="CF63">
            <v>72.205418070011319</v>
          </cell>
          <cell r="CG63">
            <v>72.012058890805363</v>
          </cell>
          <cell r="CH63">
            <v>72.125588498075615</v>
          </cell>
          <cell r="CI63">
            <v>72.347577789576178</v>
          </cell>
        </row>
        <row r="64">
          <cell r="BJ64">
            <v>109.41743465748453</v>
          </cell>
          <cell r="BK64">
            <v>105.59038715506661</v>
          </cell>
          <cell r="BL64">
            <v>101.5627472029667</v>
          </cell>
          <cell r="BM64">
            <v>96.132178081943977</v>
          </cell>
          <cell r="BN64">
            <v>85.113938388558822</v>
          </cell>
          <cell r="BO64">
            <v>76.855269650946909</v>
          </cell>
          <cell r="BP64">
            <v>69.887259334603584</v>
          </cell>
          <cell r="BQ64">
            <v>63.046598681000908</v>
          </cell>
          <cell r="BR64">
            <v>57.08068900200621</v>
          </cell>
          <cell r="BS64">
            <v>51.925755834235005</v>
          </cell>
          <cell r="BT64">
            <v>43.720258234730636</v>
          </cell>
          <cell r="BU64">
            <v>39.45670189237913</v>
          </cell>
          <cell r="BV64">
            <v>36.445220776464893</v>
          </cell>
          <cell r="BW64">
            <v>33.619547582543817</v>
          </cell>
          <cell r="BX64">
            <v>31.155099828814027</v>
          </cell>
          <cell r="BY64">
            <v>26.248938499457413</v>
          </cell>
          <cell r="BZ64">
            <v>23.063799299568654</v>
          </cell>
          <cell r="CA64">
            <v>19.870891090168914</v>
          </cell>
          <cell r="CB64">
            <v>17.269924970195166</v>
          </cell>
          <cell r="CC64">
            <v>14.73022709456839</v>
          </cell>
          <cell r="CD64">
            <v>8.9797635933323949</v>
          </cell>
          <cell r="CE64">
            <v>7.7534965535864044</v>
          </cell>
          <cell r="CF64">
            <v>6.6653232499709576</v>
          </cell>
          <cell r="CG64">
            <v>5.5737293432469261</v>
          </cell>
          <cell r="CH64">
            <v>4.7717880241258106</v>
          </cell>
          <cell r="CI64">
            <v>4.2990213901944045</v>
          </cell>
        </row>
        <row r="65">
          <cell r="BJ65">
            <v>140.98775483625496</v>
          </cell>
          <cell r="BK65">
            <v>136.02888203990722</v>
          </cell>
          <cell r="BL65">
            <v>132.73332426403979</v>
          </cell>
          <cell r="BM65">
            <v>125.89577226970546</v>
          </cell>
          <cell r="BN65">
            <v>120.12530293950527</v>
          </cell>
          <cell r="BO65">
            <v>115.04004871821954</v>
          </cell>
          <cell r="BP65">
            <v>104.79232085669263</v>
          </cell>
          <cell r="BQ65">
            <v>95.43895218121466</v>
          </cell>
          <cell r="BR65">
            <v>85.669931705861615</v>
          </cell>
          <cell r="BS65">
            <v>75.709788011463374</v>
          </cell>
          <cell r="BT65">
            <v>65.643682151604409</v>
          </cell>
          <cell r="BU65">
            <v>56.439852346027088</v>
          </cell>
          <cell r="BV65">
            <v>48.551747570375426</v>
          </cell>
          <cell r="BW65">
            <v>41.770849943400066</v>
          </cell>
          <cell r="BX65">
            <v>35.840094279629703</v>
          </cell>
          <cell r="BY65">
            <v>30.65189223251771</v>
          </cell>
          <cell r="BZ65">
            <v>26.326540115364299</v>
          </cell>
          <cell r="CA65">
            <v>22.650050230829784</v>
          </cell>
          <cell r="CB65">
            <v>19.56778234948592</v>
          </cell>
          <cell r="CC65">
            <v>16.926987839361765</v>
          </cell>
          <cell r="CD65">
            <v>14.65098996193106</v>
          </cell>
          <cell r="CE65">
            <v>12.993445617044303</v>
          </cell>
          <cell r="CF65">
            <v>11.431536951295376</v>
          </cell>
          <cell r="CG65">
            <v>10.182494287472272</v>
          </cell>
          <cell r="CH65">
            <v>9.0954690328107368</v>
          </cell>
          <cell r="CI65">
            <v>8.2497299703090761</v>
          </cell>
        </row>
        <row r="66">
          <cell r="BJ66">
            <v>60.470596747390388</v>
          </cell>
          <cell r="BK66">
            <v>59.781324941279685</v>
          </cell>
          <cell r="BL66">
            <v>59.27301096742201</v>
          </cell>
          <cell r="BM66">
            <v>58.828135451333942</v>
          </cell>
          <cell r="BN66">
            <v>58.213768568270424</v>
          </cell>
          <cell r="BO66">
            <v>57.692507434317164</v>
          </cell>
          <cell r="BP66">
            <v>57.304528479499744</v>
          </cell>
          <cell r="BQ66">
            <v>56.766015038631181</v>
          </cell>
          <cell r="BR66">
            <v>56.242796550446222</v>
          </cell>
          <cell r="BS66">
            <v>55.712004254548688</v>
          </cell>
          <cell r="BT66">
            <v>55.184398025589822</v>
          </cell>
          <cell r="BU66">
            <v>55.028668414842635</v>
          </cell>
          <cell r="BV66">
            <v>54.864513719769519</v>
          </cell>
          <cell r="BW66">
            <v>54.705482008417484</v>
          </cell>
          <cell r="BX66">
            <v>54.545496143554118</v>
          </cell>
          <cell r="BY66">
            <v>54.372145713660828</v>
          </cell>
          <cell r="BZ66">
            <v>54.205086061635704</v>
          </cell>
          <cell r="CA66">
            <v>54.038533077392621</v>
          </cell>
          <cell r="CB66">
            <v>53.860195445864633</v>
          </cell>
          <cell r="CC66">
            <v>53.678690932363224</v>
          </cell>
          <cell r="CD66">
            <v>53.501965043161924</v>
          </cell>
          <cell r="CE66">
            <v>53.352921392005612</v>
          </cell>
          <cell r="CF66">
            <v>53.19490727382334</v>
          </cell>
          <cell r="CG66">
            <v>53.049545420791517</v>
          </cell>
          <cell r="CH66">
            <v>52.875277368103866</v>
          </cell>
          <cell r="CI66">
            <v>52.709021001386212</v>
          </cell>
        </row>
        <row r="67">
          <cell r="BJ67">
            <v>5.0562186645578597</v>
          </cell>
          <cell r="BK67">
            <v>4.8979381383217238</v>
          </cell>
          <cell r="BL67">
            <v>4.7475571756694679</v>
          </cell>
          <cell r="BM67">
            <v>4.6074996028705648</v>
          </cell>
          <cell r="BN67">
            <v>4.4748484006724336</v>
          </cell>
          <cell r="BO67">
            <v>4.3460762216035409</v>
          </cell>
          <cell r="BP67">
            <v>4.2451892297144838</v>
          </cell>
          <cell r="BQ67">
            <v>4.145854862907326</v>
          </cell>
          <cell r="BR67">
            <v>4.0555986828946358</v>
          </cell>
          <cell r="BS67">
            <v>3.973191257081286</v>
          </cell>
          <cell r="BT67">
            <v>3.8973548474900044</v>
          </cell>
          <cell r="BU67">
            <v>3.8281009204860283</v>
          </cell>
          <cell r="BV67">
            <v>3.7659472554403814</v>
          </cell>
          <cell r="BW67">
            <v>3.7104310561553779</v>
          </cell>
          <cell r="BX67">
            <v>3.6607745039458597</v>
          </cell>
          <cell r="BY67">
            <v>3.6249685991319347</v>
          </cell>
          <cell r="BZ67">
            <v>3.5869467677617228</v>
          </cell>
          <cell r="CA67">
            <v>3.5535225660240228</v>
          </cell>
          <cell r="CB67">
            <v>3.5240345858656434</v>
          </cell>
          <cell r="CC67">
            <v>3.4982122777384612</v>
          </cell>
          <cell r="CD67">
            <v>3.4705668583898728</v>
          </cell>
          <cell r="CE67">
            <v>3.4458720404148062</v>
          </cell>
          <cell r="CF67">
            <v>3.4234923736840996</v>
          </cell>
          <cell r="CG67">
            <v>3.4034778305984306</v>
          </cell>
          <cell r="CH67">
            <v>3.3854119850905304</v>
          </cell>
          <cell r="CI67">
            <v>3.369118254077466</v>
          </cell>
        </row>
        <row r="68">
          <cell r="BJ68" t="str">
            <v>NO</v>
          </cell>
          <cell r="BK68" t="str">
            <v>NO</v>
          </cell>
          <cell r="BL68" t="str">
            <v>NO</v>
          </cell>
          <cell r="BM68" t="str">
            <v>NO</v>
          </cell>
          <cell r="BN68" t="str">
            <v>NO</v>
          </cell>
          <cell r="BO68" t="str">
            <v>NO</v>
          </cell>
          <cell r="BP68" t="str">
            <v>NO</v>
          </cell>
          <cell r="BQ68" t="str">
            <v>NO</v>
          </cell>
          <cell r="BR68" t="str">
            <v>NO</v>
          </cell>
          <cell r="BS68" t="str">
            <v>NO</v>
          </cell>
          <cell r="BT68" t="str">
            <v>NO</v>
          </cell>
          <cell r="BU68" t="str">
            <v>NO</v>
          </cell>
          <cell r="BV68" t="str">
            <v>NO</v>
          </cell>
          <cell r="BW68" t="str">
            <v>NO</v>
          </cell>
          <cell r="BX68" t="str">
            <v>NO</v>
          </cell>
          <cell r="BY68" t="str">
            <v>NO</v>
          </cell>
          <cell r="BZ68" t="str">
            <v>NO</v>
          </cell>
          <cell r="CA68" t="str">
            <v>NO</v>
          </cell>
          <cell r="CB68" t="str">
            <v>NO</v>
          </cell>
          <cell r="CC68" t="str">
            <v>NO</v>
          </cell>
          <cell r="CD68" t="str">
            <v>NO</v>
          </cell>
          <cell r="CE68" t="str">
            <v>NO</v>
          </cell>
          <cell r="CF68" t="str">
            <v>NO</v>
          </cell>
          <cell r="CG68" t="str">
            <v>NO</v>
          </cell>
          <cell r="CH68" t="str">
            <v>NO</v>
          </cell>
          <cell r="CI68" t="str">
            <v>NO</v>
          </cell>
        </row>
        <row r="69">
          <cell r="AA69">
            <v>1252.994192747728</v>
          </cell>
          <cell r="BJ69">
            <v>628.7996201362804</v>
          </cell>
          <cell r="BK69">
            <v>602.42553501424061</v>
          </cell>
          <cell r="BL69">
            <v>571.16734154619576</v>
          </cell>
          <cell r="BM69">
            <v>531.65528101592963</v>
          </cell>
          <cell r="BN69">
            <v>489.01802138293851</v>
          </cell>
          <cell r="BO69">
            <v>463.39460419863366</v>
          </cell>
          <cell r="BP69">
            <v>438.21266403227406</v>
          </cell>
          <cell r="BQ69">
            <v>414.07521235944785</v>
          </cell>
          <cell r="BR69">
            <v>388.36317037103532</v>
          </cell>
          <cell r="BS69">
            <v>361.92841997496805</v>
          </cell>
          <cell r="BT69">
            <v>334.18776812132148</v>
          </cell>
          <cell r="BU69">
            <v>312.65608838809754</v>
          </cell>
          <cell r="BV69">
            <v>295.91483578292087</v>
          </cell>
          <cell r="BW69">
            <v>281.01876513357632</v>
          </cell>
          <cell r="BX69">
            <v>267.63175040291833</v>
          </cell>
          <cell r="BY69">
            <v>252.61774941998686</v>
          </cell>
          <cell r="BZ69">
            <v>241.57533595298273</v>
          </cell>
          <cell r="CA69">
            <v>231.69952312073292</v>
          </cell>
          <cell r="CB69">
            <v>223.03971367632178</v>
          </cell>
          <cell r="CC69">
            <v>214.95451886610888</v>
          </cell>
          <cell r="CD69">
            <v>203.95978170888731</v>
          </cell>
          <cell r="CE69">
            <v>200.47115829073056</v>
          </cell>
          <cell r="CF69">
            <v>197.18093179257536</v>
          </cell>
          <cell r="CG69">
            <v>194.22213323937001</v>
          </cell>
          <cell r="CH69">
            <v>191.7080298505378</v>
          </cell>
          <cell r="CI69">
            <v>189.8361262081614</v>
          </cell>
        </row>
        <row r="74">
          <cell r="AA74">
            <v>35.624852334100005</v>
          </cell>
          <cell r="BJ74">
            <v>39.528772992311836</v>
          </cell>
          <cell r="BK74">
            <v>46.609306375959072</v>
          </cell>
          <cell r="BL74">
            <v>33.939174878197157</v>
          </cell>
          <cell r="BM74">
            <v>40.94337535060145</v>
          </cell>
          <cell r="BN74">
            <v>38.153667690141326</v>
          </cell>
          <cell r="BO74">
            <v>32.312992934709023</v>
          </cell>
          <cell r="BP74">
            <v>34.390139700229142</v>
          </cell>
          <cell r="BQ74">
            <v>33.953246386140798</v>
          </cell>
          <cell r="BR74">
            <v>30.215793491079172</v>
          </cell>
          <cell r="BS74">
            <v>38.599356995445078</v>
          </cell>
          <cell r="BT74">
            <v>35.989946735751666</v>
          </cell>
          <cell r="BU74">
            <v>31.998956816628755</v>
          </cell>
          <cell r="BV74">
            <v>32.037151802605884</v>
          </cell>
          <cell r="BW74">
            <v>36.621656962805901</v>
          </cell>
          <cell r="BX74">
            <v>43.132824933652131</v>
          </cell>
          <cell r="BY74">
            <v>35.823231681374843</v>
          </cell>
          <cell r="BZ74">
            <v>36.64728431101328</v>
          </cell>
          <cell r="CA74">
            <v>29.143031570795358</v>
          </cell>
          <cell r="CB74">
            <v>33.319501564669672</v>
          </cell>
          <cell r="CC74">
            <v>40.584361310395352</v>
          </cell>
          <cell r="CD74">
            <v>36.665637649604925</v>
          </cell>
        </row>
        <row r="75">
          <cell r="AA75">
            <v>19.147131849248691</v>
          </cell>
          <cell r="BJ75">
            <v>31.008485912002168</v>
          </cell>
          <cell r="BK75">
            <v>31.315532097834609</v>
          </cell>
          <cell r="BL75">
            <v>31.488542963581303</v>
          </cell>
          <cell r="BM75">
            <v>31.335348556395491</v>
          </cell>
          <cell r="BN75">
            <v>31.077327039602608</v>
          </cell>
          <cell r="BO75">
            <v>30.669009166423731</v>
          </cell>
          <cell r="BP75">
            <v>30.592822714267605</v>
          </cell>
          <cell r="BQ75">
            <v>30.493173536937562</v>
          </cell>
          <cell r="BR75">
            <v>29.899801818904198</v>
          </cell>
          <cell r="BS75">
            <v>28.76940885925988</v>
          </cell>
          <cell r="BT75">
            <v>26.984683082651472</v>
          </cell>
          <cell r="BU75">
            <v>26.928556479553748</v>
          </cell>
          <cell r="BV75">
            <v>26.943392994192322</v>
          </cell>
          <cell r="BW75">
            <v>26.706524419933366</v>
          </cell>
          <cell r="BX75">
            <v>25.988883004787503</v>
          </cell>
          <cell r="BY75">
            <v>24.405867424088541</v>
          </cell>
          <cell r="BZ75">
            <v>24.496502297958628</v>
          </cell>
          <cell r="CA75">
            <v>24.615027131736216</v>
          </cell>
          <cell r="CB75">
            <v>24.529423071337629</v>
          </cell>
          <cell r="CC75">
            <v>24.268720548992054</v>
          </cell>
          <cell r="CD75">
            <v>23.674504087704015</v>
          </cell>
          <cell r="CE75">
            <v>23.790075625700535</v>
          </cell>
          <cell r="CF75">
            <v>23.865989880202964</v>
          </cell>
          <cell r="CG75">
            <v>23.591486970569232</v>
          </cell>
          <cell r="CH75">
            <v>22.996428697412618</v>
          </cell>
          <cell r="CI75">
            <v>21.327731896538079</v>
          </cell>
        </row>
        <row r="86">
          <cell r="BJ86">
            <v>-0.6461762010316856</v>
          </cell>
          <cell r="BK86">
            <v>-0.67381858348766943</v>
          </cell>
          <cell r="BL86">
            <v>-0.71120530881768773</v>
          </cell>
          <cell r="BM86">
            <v>-0.75259271876864609</v>
          </cell>
          <cell r="BN86">
            <v>-0.79082929873168939</v>
          </cell>
          <cell r="BO86">
            <v>-0.80376515252750891</v>
          </cell>
          <cell r="BP86">
            <v>-0.81320885880324922</v>
          </cell>
          <cell r="BQ86">
            <v>-0.82002706672168091</v>
          </cell>
          <cell r="BR86">
            <v>-0.82861744707846863</v>
          </cell>
          <cell r="BS86">
            <v>-0.83699575424673733</v>
          </cell>
          <cell r="BT86">
            <v>-0.84384881988140625</v>
          </cell>
          <cell r="BU86">
            <v>-0.84942241105448546</v>
          </cell>
          <cell r="BV86">
            <v>-0.85624247873822645</v>
          </cell>
          <cell r="BW86">
            <v>-0.86324203597252724</v>
          </cell>
          <cell r="BX86">
            <v>-0.87042938935853231</v>
          </cell>
          <cell r="BY86">
            <v>-0.87783706847929877</v>
          </cell>
          <cell r="BZ86">
            <v>-0.88081433628310934</v>
          </cell>
          <cell r="CA86">
            <v>-0.8838399865364821</v>
          </cell>
          <cell r="CB86">
            <v>-0.88699006488685883</v>
          </cell>
          <cell r="CC86">
            <v>-0.8903679918875016</v>
          </cell>
          <cell r="CD86">
            <v>-0.89395720088085651</v>
          </cell>
          <cell r="CE86">
            <v>-0.8940868450181042</v>
          </cell>
          <cell r="CF86">
            <v>-0.89431329279978145</v>
          </cell>
          <cell r="CG86">
            <v>-0.89485881178623228</v>
          </cell>
          <cell r="CH86">
            <v>-0.89600763378892401</v>
          </cell>
          <cell r="CI86">
            <v>-0.89725424518407559</v>
          </cell>
        </row>
        <row r="87">
          <cell r="BJ87">
            <v>-0.4792806870355274</v>
          </cell>
          <cell r="BK87">
            <v>-0.49222644287610351</v>
          </cell>
          <cell r="BL87">
            <v>-0.51202017102593622</v>
          </cell>
          <cell r="BM87">
            <v>-0.53714391839841968</v>
          </cell>
          <cell r="BN87">
            <v>-0.56205495907985714</v>
          </cell>
          <cell r="BO87">
            <v>-0.58178023052806394</v>
          </cell>
          <cell r="BP87">
            <v>-0.59253392696094842</v>
          </cell>
          <cell r="BQ87">
            <v>-0.6071652576645461</v>
          </cell>
          <cell r="BR87">
            <v>-0.62617286451515142</v>
          </cell>
          <cell r="BS87">
            <v>-0.65037921774396867</v>
          </cell>
          <cell r="BT87">
            <v>-0.67056854768201224</v>
          </cell>
          <cell r="BU87">
            <v>-0.68925326543486587</v>
          </cell>
          <cell r="BV87">
            <v>-0.69779492068706128</v>
          </cell>
          <cell r="BW87">
            <v>-0.70408319053969359</v>
          </cell>
          <cell r="BX87">
            <v>-0.70899554514711094</v>
          </cell>
          <cell r="BY87">
            <v>-0.71327244522177846</v>
          </cell>
          <cell r="BZ87">
            <v>-0.72015388933786939</v>
          </cell>
          <cell r="CA87">
            <v>-0.72507850037676491</v>
          </cell>
          <cell r="CB87">
            <v>-0.72965431509215084</v>
          </cell>
          <cell r="CC87">
            <v>-0.7335829208707223</v>
          </cell>
          <cell r="CD87">
            <v>-0.73738927886537486</v>
          </cell>
          <cell r="CE87">
            <v>-0.73871956563427665</v>
          </cell>
          <cell r="CF87">
            <v>-0.73998734365964136</v>
          </cell>
          <cell r="CG87">
            <v>-0.74068363259691172</v>
          </cell>
          <cell r="CH87">
            <v>-0.74027481099392634</v>
          </cell>
          <cell r="CI87">
            <v>-0.73947542464723681</v>
          </cell>
        </row>
        <row r="88">
          <cell r="BJ88">
            <v>-0.47903236461109799</v>
          </cell>
          <cell r="BK88">
            <v>-0.4972540300531445</v>
          </cell>
          <cell r="BL88">
            <v>-0.5164307733995015</v>
          </cell>
          <cell r="BM88">
            <v>-0.54228726293109619</v>
          </cell>
          <cell r="BN88">
            <v>-0.59474824684266103</v>
          </cell>
          <cell r="BO88">
            <v>-0.63407012582074418</v>
          </cell>
          <cell r="BP88">
            <v>-0.667246811686524</v>
          </cell>
          <cell r="BQ88">
            <v>-0.69981714946094853</v>
          </cell>
          <cell r="BR88">
            <v>-0.72822254818135279</v>
          </cell>
          <cell r="BS88">
            <v>-0.75276665626987016</v>
          </cell>
          <cell r="BT88">
            <v>-0.79183537228377365</v>
          </cell>
          <cell r="BU88">
            <v>-0.81213538089734871</v>
          </cell>
          <cell r="BV88">
            <v>-0.82647390200129656</v>
          </cell>
          <cell r="BW88">
            <v>-0.83992773855693326</v>
          </cell>
          <cell r="BX88">
            <v>-0.85166167769395618</v>
          </cell>
          <cell r="BY88">
            <v>-0.87502131205745981</v>
          </cell>
          <cell r="BZ88">
            <v>-0.89018666886320941</v>
          </cell>
          <cell r="CA88">
            <v>-0.90538901614060474</v>
          </cell>
          <cell r="CB88">
            <v>-0.91777295818321492</v>
          </cell>
          <cell r="CC88">
            <v>-0.92986518462783296</v>
          </cell>
          <cell r="CD88">
            <v>-0.95724478260513002</v>
          </cell>
          <cell r="CE88">
            <v>-0.96308338997196907</v>
          </cell>
          <cell r="CF88">
            <v>-0.96826449364756229</v>
          </cell>
          <cell r="CG88">
            <v>-0.97346188379083454</v>
          </cell>
          <cell r="CH88">
            <v>-0.97728015529437517</v>
          </cell>
          <cell r="CI88">
            <v>-0.97953113217151555</v>
          </cell>
        </row>
        <row r="89">
          <cell r="BJ89">
            <v>-0.13594022567400199</v>
          </cell>
          <cell r="BK89">
            <v>-0.16633125157763406</v>
          </cell>
          <cell r="BL89">
            <v>-0.18652845885568092</v>
          </cell>
          <cell r="BM89">
            <v>-0.22843318767435383</v>
          </cell>
          <cell r="BN89">
            <v>-0.26379817687500251</v>
          </cell>
          <cell r="BO89">
            <v>-0.29496374596955044</v>
          </cell>
          <cell r="BP89">
            <v>-0.35776813230557725</v>
          </cell>
          <cell r="BQ89">
            <v>-0.41509133485112981</v>
          </cell>
          <cell r="BR89">
            <v>-0.47496190756237777</v>
          </cell>
          <cell r="BS89">
            <v>-0.5360038010433511</v>
          </cell>
          <cell r="BT89">
            <v>-0.59769509592007986</v>
          </cell>
          <cell r="BU89">
            <v>-0.65410183219287432</v>
          </cell>
          <cell r="BV89">
            <v>-0.70244499532945559</v>
          </cell>
          <cell r="BW89">
            <v>-0.7440025113002352</v>
          </cell>
          <cell r="BX89">
            <v>-0.78034983384872003</v>
          </cell>
          <cell r="BY89">
            <v>-0.81214633060967478</v>
          </cell>
          <cell r="BZ89">
            <v>-0.83865475170318515</v>
          </cell>
          <cell r="CA89">
            <v>-0.8611865455006833</v>
          </cell>
          <cell r="CB89">
            <v>-0.88007658097262476</v>
          </cell>
          <cell r="CC89">
            <v>-0.89626099579013374</v>
          </cell>
          <cell r="CD89">
            <v>-0.91020971222031777</v>
          </cell>
          <cell r="CE89">
            <v>-0.92036816459259352</v>
          </cell>
          <cell r="CF89">
            <v>-0.92994050263579642</v>
          </cell>
          <cell r="CG89">
            <v>-0.93759540517311235</v>
          </cell>
          <cell r="CH89">
            <v>-0.94425736526546489</v>
          </cell>
          <cell r="CI89">
            <v>-0.94944057500117984</v>
          </cell>
        </row>
        <row r="90">
          <cell r="BI90">
            <v>-0.27371293479132419</v>
          </cell>
          <cell r="BJ90">
            <v>-0.28849046935771416</v>
          </cell>
          <cell r="BK90">
            <v>-0.29660058378736798</v>
          </cell>
          <cell r="BL90">
            <v>-0.30258151098855357</v>
          </cell>
          <cell r="BM90">
            <v>-0.30781600819334143</v>
          </cell>
          <cell r="BN90">
            <v>-0.31504477582791168</v>
          </cell>
          <cell r="BO90">
            <v>-0.32117804198882738</v>
          </cell>
          <cell r="BP90">
            <v>-0.32574308250255679</v>
          </cell>
          <cell r="BQ90">
            <v>-0.33207934286984819</v>
          </cell>
          <cell r="BR90">
            <v>-0.33823563966491688</v>
          </cell>
          <cell r="BS90">
            <v>-0.34448105144579022</v>
          </cell>
          <cell r="BT90">
            <v>-0.35068897530502796</v>
          </cell>
          <cell r="BU90">
            <v>-0.35252132206874032</v>
          </cell>
          <cell r="BV90">
            <v>-0.35445280011470881</v>
          </cell>
          <cell r="BW90">
            <v>-0.35632400007613818</v>
          </cell>
          <cell r="BX90">
            <v>-0.35820642680484827</v>
          </cell>
          <cell r="BY90">
            <v>-0.36024610376595467</v>
          </cell>
          <cell r="BZ90">
            <v>-0.36221176213539674</v>
          </cell>
          <cell r="CA90">
            <v>-0.36417145894707037</v>
          </cell>
          <cell r="CB90">
            <v>-0.36626981635264388</v>
          </cell>
          <cell r="CC90">
            <v>-0.36840543594558961</v>
          </cell>
          <cell r="CD90">
            <v>-0.37048482925806558</v>
          </cell>
          <cell r="CE90">
            <v>-0.37223850764034516</v>
          </cell>
          <cell r="CF90">
            <v>-0.37409773439037008</v>
          </cell>
          <cell r="CG90">
            <v>-0.3758080919754957</v>
          </cell>
          <cell r="CH90">
            <v>-0.37785856587592204</v>
          </cell>
        </row>
        <row r="91">
          <cell r="BJ91">
            <v>-0.87831062992617115</v>
          </cell>
          <cell r="BK91">
            <v>-0.88212000978302785</v>
          </cell>
          <cell r="BL91">
            <v>-0.88573926872539188</v>
          </cell>
          <cell r="BM91">
            <v>-0.88911007187665525</v>
          </cell>
          <cell r="BN91">
            <v>-0.89230262392116577</v>
          </cell>
          <cell r="BO91">
            <v>-0.89540181847613431</v>
          </cell>
          <cell r="BP91">
            <v>-0.89782989275576919</v>
          </cell>
          <cell r="BQ91">
            <v>-0.90022059959132938</v>
          </cell>
          <cell r="BR91">
            <v>-0.90239281927162185</v>
          </cell>
          <cell r="BS91">
            <v>-0.90437614088050033</v>
          </cell>
          <cell r="BT91">
            <v>-0.90620131608040055</v>
          </cell>
          <cell r="BU91">
            <v>-0.90786806890723659</v>
          </cell>
          <cell r="BV91">
            <v>-0.90936393782607927</v>
          </cell>
          <cell r="BW91">
            <v>-0.91070006107708512</v>
          </cell>
          <cell r="BX91">
            <v>-0.91189515863106774</v>
          </cell>
          <cell r="BY91">
            <v>-0.9127569089410914</v>
          </cell>
          <cell r="BZ91">
            <v>-0.91367199054959203</v>
          </cell>
          <cell r="CA91">
            <v>-0.91447641977319183</v>
          </cell>
          <cell r="CB91">
            <v>-0.91518611489681767</v>
          </cell>
          <cell r="CC91">
            <v>-0.91580758730897327</v>
          </cell>
          <cell r="CD91">
            <v>-0.91647293702763521</v>
          </cell>
          <cell r="CE91">
            <v>-0.91706727383204167</v>
          </cell>
          <cell r="CF91">
            <v>-0.91760589127080305</v>
          </cell>
          <cell r="CG91">
            <v>-0.91808758664475576</v>
          </cell>
          <cell r="CH91">
            <v>-0.91852238219169635</v>
          </cell>
          <cell r="CI91">
            <v>-0.91891452778402016</v>
          </cell>
        </row>
        <row r="93">
          <cell r="BJ93">
            <v>-0.49816238273429891</v>
          </cell>
          <cell r="BK93">
            <v>-0.51921123138395098</v>
          </cell>
          <cell r="BL93">
            <v>-0.54415802974021288</v>
          </cell>
          <cell r="BM93">
            <v>-0.57569214279433567</v>
          </cell>
          <cell r="BN93">
            <v>-0.60972044067454423</v>
          </cell>
          <cell r="BO93">
            <v>-0.63017019002902008</v>
          </cell>
          <cell r="BP93">
            <v>-0.65026760174258702</v>
          </cell>
          <cell r="BQ93">
            <v>-0.66953141941431504</v>
          </cell>
          <cell r="BR93">
            <v>-0.69005189918767118</v>
          </cell>
          <cell r="BS93">
            <v>-0.71114916408248907</v>
          </cell>
          <cell r="BT93">
            <v>-0.73328865364613449</v>
          </cell>
          <cell r="BU93">
            <v>-0.75047283523121144</v>
          </cell>
          <cell r="BV93">
            <v>-0.76383383299327146</v>
          </cell>
          <cell r="BW93">
            <v>-0.77572221263266838</v>
          </cell>
          <cell r="BX93">
            <v>-0.78640623240557828</v>
          </cell>
          <cell r="BY93">
            <v>-0.79838873086393647</v>
          </cell>
          <cell r="BZ93">
            <v>-0.80720155180988906</v>
          </cell>
          <cell r="CA93">
            <v>-0.81508332244331305</v>
          </cell>
          <cell r="CB93">
            <v>-0.821994615005189</v>
          </cell>
          <cell r="CC93">
            <v>-0.82844731435288721</v>
          </cell>
          <cell r="CD93">
            <v>-0.83722208539401299</v>
          </cell>
          <cell r="CE93">
            <v>-0.84000631491267219</v>
          </cell>
          <cell r="CF93">
            <v>-0.84263220617154544</v>
          </cell>
          <cell r="CG93">
            <v>-0.84499358866663654</v>
          </cell>
          <cell r="CH93">
            <v>-0.84700006515582038</v>
          </cell>
          <cell r="CI93">
            <v>-0.84849400954375997</v>
          </cell>
        </row>
        <row r="98">
          <cell r="BJ98">
            <v>0.1095841920016889</v>
          </cell>
          <cell r="BK98">
            <v>0.30833683011072521</v>
          </cell>
          <cell r="BL98">
            <v>-4.7317458051308825E-2</v>
          </cell>
          <cell r="BM98">
            <v>0.14929249296594471</v>
          </cell>
          <cell r="BN98">
            <v>7.0984584927549221E-2</v>
          </cell>
          <cell r="BO98">
            <v>-9.2964859708930758E-2</v>
          </cell>
          <cell r="BP98">
            <v>-3.4658743909767753E-2</v>
          </cell>
          <cell r="BQ98">
            <v>-4.6922466717403077E-2</v>
          </cell>
          <cell r="BR98">
            <v>-0.15183386003380839</v>
          </cell>
          <cell r="BS98">
            <v>8.3495213775184762E-2</v>
          </cell>
          <cell r="BT98">
            <v>1.0248306385320705E-2</v>
          </cell>
          <cell r="BU98">
            <v>-0.10177994517609701</v>
          </cell>
          <cell r="BV98">
            <v>-0.10070780077479746</v>
          </cell>
          <cell r="BW98">
            <v>2.7980596785569078E-2</v>
          </cell>
          <cell r="BX98">
            <v>0.21075098162204919</v>
          </cell>
          <cell r="BY98">
            <v>5.5685661631486028E-3</v>
          </cell>
          <cell r="BZ98">
            <v>2.8699963927558692E-2</v>
          </cell>
          <cell r="CA98">
            <v>-0.18194660015756103</v>
          </cell>
          <cell r="CB98">
            <v>-6.4711868776608505E-2</v>
          </cell>
          <cell r="CC98">
            <v>0.13921486410059081</v>
          </cell>
          <cell r="CD98">
            <v>2.921514749715004E-2</v>
          </cell>
          <cell r="CE98">
            <v>-6.7523277770034085E-2</v>
          </cell>
          <cell r="CF98">
            <v>4.3047371102680643E-2</v>
          </cell>
          <cell r="CG98">
            <v>0.15210155148297821</v>
          </cell>
          <cell r="CH98">
            <v>8.3973247862489941E-2</v>
          </cell>
          <cell r="CI98">
            <v>0.15188413646462351</v>
          </cell>
        </row>
        <row r="99">
          <cell r="BJ99">
            <v>0.61948463906456586</v>
          </cell>
          <cell r="BK99">
            <v>0.63552078422980052</v>
          </cell>
          <cell r="BL99">
            <v>0.64455664751777819</v>
          </cell>
          <cell r="BM99">
            <v>0.63655574125192294</v>
          </cell>
          <cell r="BN99">
            <v>0.62308001450473349</v>
          </cell>
          <cell r="BO99">
            <v>0.60175473840627181</v>
          </cell>
          <cell r="BP99">
            <v>0.59777573764751768</v>
          </cell>
          <cell r="BQ99">
            <v>0.59257134577751791</v>
          </cell>
          <cell r="BR99">
            <v>0.56158123599474918</v>
          </cell>
          <cell r="BS99">
            <v>0.50254404083965998</v>
          </cell>
          <cell r="BT99">
            <v>0.40933291184863885</v>
          </cell>
          <cell r="BU99">
            <v>0.4064015797024132</v>
          </cell>
          <cell r="BV99">
            <v>0.4071764484793865</v>
          </cell>
          <cell r="BW99">
            <v>0.3948054794943765</v>
          </cell>
          <cell r="BX99">
            <v>0.35732511842536208</v>
          </cell>
          <cell r="BY99">
            <v>0.27464873675302948</v>
          </cell>
          <cell r="BZ99">
            <v>0.27938233730394657</v>
          </cell>
          <cell r="CA99">
            <v>0.28557255078922328</v>
          </cell>
          <cell r="CB99">
            <v>0.28110169525469342</v>
          </cell>
          <cell r="CC99">
            <v>0.26748594724615771</v>
          </cell>
          <cell r="CD99">
            <v>0.23645171893632577</v>
          </cell>
          <cell r="CE99">
            <v>0.2424876902194637</v>
          </cell>
          <cell r="CF99">
            <v>0.24645247487233624</v>
          </cell>
          <cell r="CG99">
            <v>0.23211597205849555</v>
          </cell>
          <cell r="CH99">
            <v>0.20103777831952252</v>
          </cell>
          <cell r="CI99">
            <v>0.11388651127792548</v>
          </cell>
        </row>
        <row r="161">
          <cell r="BJ161">
            <v>377.80809973507615</v>
          </cell>
          <cell r="BK161">
            <v>366.46853346579348</v>
          </cell>
          <cell r="BL161">
            <v>357.06556757390194</v>
          </cell>
          <cell r="BM161">
            <v>342.01197196310022</v>
          </cell>
          <cell r="BN161">
            <v>322.8524961315033</v>
          </cell>
          <cell r="BO161">
            <v>308.40106485183696</v>
          </cell>
          <cell r="BP161">
            <v>289.74415152450132</v>
          </cell>
          <cell r="BQ161">
            <v>272.39954799347106</v>
          </cell>
          <cell r="BR161">
            <v>255.72828817759628</v>
          </cell>
          <cell r="BS161">
            <v>239.14631248839532</v>
          </cell>
          <cell r="BT161">
            <v>218.26124776394349</v>
          </cell>
          <cell r="BU161">
            <v>202.87376773311308</v>
          </cell>
          <cell r="BV161">
            <v>190.61841361005989</v>
          </cell>
          <cell r="BW161">
            <v>179.79730262768808</v>
          </cell>
          <cell r="BX161">
            <v>170.24848982662667</v>
          </cell>
          <cell r="BY161">
            <v>159.05853065504419</v>
          </cell>
          <cell r="BZ161">
            <v>150.75278868427017</v>
          </cell>
          <cell r="CA161">
            <v>143.21537159879367</v>
          </cell>
          <cell r="CB161">
            <v>136.87393100036797</v>
          </cell>
          <cell r="CC161">
            <v>131.05070106395883</v>
          </cell>
          <cell r="CD161">
            <v>122.38272126785837</v>
          </cell>
          <cell r="CE161">
            <v>119.289344430021</v>
          </cell>
          <cell r="CF161">
            <v>116.39047827753562</v>
          </cell>
          <cell r="CG161">
            <v>113.84864543051798</v>
          </cell>
          <cell r="CH161">
            <v>111.75243220482069</v>
          </cell>
          <cell r="CI161">
            <v>110.32110720479557</v>
          </cell>
        </row>
        <row r="166">
          <cell r="BJ166">
            <v>-0.22052342872187702</v>
          </cell>
        </row>
        <row r="265">
          <cell r="BJ265">
            <v>28.2330898068696</v>
          </cell>
          <cell r="BK265">
            <v>27.761911234965311</v>
          </cell>
          <cell r="BL265">
            <v>27.944912580627346</v>
          </cell>
          <cell r="BM265">
            <v>27.613818747213415</v>
          </cell>
          <cell r="BN265">
            <v>27.40462367077663</v>
          </cell>
          <cell r="BO265">
            <v>28.315049051606579</v>
          </cell>
          <cell r="BP265">
            <v>28.424852460193975</v>
          </cell>
          <cell r="BQ265">
            <v>28.519672381334509</v>
          </cell>
          <cell r="BR265">
            <v>28.676699133152589</v>
          </cell>
          <cell r="BS265">
            <v>28.530331870351667</v>
          </cell>
          <cell r="BT265">
            <v>28.162509718538885</v>
          </cell>
          <cell r="BU265">
            <v>27.663894894499506</v>
          </cell>
          <cell r="BV265">
            <v>27.004693017405152</v>
          </cell>
          <cell r="BW265">
            <v>26.307831952226316</v>
          </cell>
          <cell r="BX265">
            <v>25.6057877606166</v>
          </cell>
          <cell r="BY265">
            <v>24.882939671007762</v>
          </cell>
          <cell r="BZ265">
            <v>24.631141681768682</v>
          </cell>
          <cell r="CA265">
            <v>24.338863416662992</v>
          </cell>
          <cell r="CB265">
            <v>24.027909056181382</v>
          </cell>
          <cell r="CC265">
            <v>23.688878288958076</v>
          </cell>
          <cell r="CD265">
            <v>23.31984186441986</v>
          </cell>
          <cell r="CE265">
            <v>23.363256510745902</v>
          </cell>
          <cell r="CF265">
            <v>23.397215114363849</v>
          </cell>
          <cell r="CG265">
            <v>23.401933522603585</v>
          </cell>
          <cell r="CH265">
            <v>23.335435916399735</v>
          </cell>
          <cell r="CI265">
            <v>23.289423215592379</v>
          </cell>
        </row>
        <row r="266">
          <cell r="BJ266">
            <v>21.612031263691236</v>
          </cell>
          <cell r="BK266">
            <v>21.41611848506388</v>
          </cell>
          <cell r="BL266">
            <v>21.813870315694476</v>
          </cell>
          <cell r="BM266">
            <v>21.815315590943463</v>
          </cell>
          <cell r="BN266">
            <v>21.958491248711475</v>
          </cell>
          <cell r="BO266">
            <v>22.95079582243444</v>
          </cell>
          <cell r="BP266">
            <v>23.22846311885916</v>
          </cell>
          <cell r="BQ266">
            <v>23.48957863872393</v>
          </cell>
          <cell r="BR266">
            <v>23.84393519211908</v>
          </cell>
          <cell r="BS266">
            <v>23.90351587358801</v>
          </cell>
          <cell r="BT266">
            <v>23.753080287775287</v>
          </cell>
          <cell r="BU266">
            <v>23.400878400937266</v>
          </cell>
          <cell r="BV266">
            <v>22.903962811535202</v>
          </cell>
          <cell r="BW266">
            <v>22.373692714890094</v>
          </cell>
          <cell r="BX266">
            <v>21.831536792430839</v>
          </cell>
          <cell r="BY266">
            <v>21.275414499092324</v>
          </cell>
          <cell r="BZ266">
            <v>21.097667929814211</v>
          </cell>
          <cell r="CA266">
            <v>20.883640950702965</v>
          </cell>
          <cell r="CB266">
            <v>20.651211886416039</v>
          </cell>
          <cell r="CC266">
            <v>20.395542144899714</v>
          </cell>
          <cell r="CD266">
            <v>20.141313153204084</v>
          </cell>
          <cell r="CE266">
            <v>20.18241771800313</v>
          </cell>
          <cell r="CF266">
            <v>20.215627579818445</v>
          </cell>
          <cell r="CG266">
            <v>20.219517527078541</v>
          </cell>
          <cell r="CH266">
            <v>20.170152335656645</v>
          </cell>
          <cell r="CI266">
            <v>20.136416090304934</v>
          </cell>
        </row>
        <row r="270">
          <cell r="BJ270">
            <v>35.248874113808242</v>
          </cell>
          <cell r="BK270">
            <v>34.001213329696029</v>
          </cell>
          <cell r="BL270">
            <v>32.380103017251457</v>
          </cell>
          <cell r="BM270">
            <v>30.493671696033459</v>
          </cell>
          <cell r="BN270">
            <v>29.004154575413011</v>
          </cell>
          <cell r="BO270">
            <v>27.576580489869755</v>
          </cell>
          <cell r="BP270">
            <v>26.472820870613049</v>
          </cell>
          <cell r="BQ270">
            <v>25.823903973478579</v>
          </cell>
          <cell r="BR270">
            <v>25.287396607612337</v>
          </cell>
          <cell r="BS270">
            <v>24.510613752010485</v>
          </cell>
          <cell r="BT270">
            <v>22.753381385442054</v>
          </cell>
          <cell r="BU270">
            <v>21.530034913351997</v>
          </cell>
          <cell r="BV270">
            <v>21.037485791233976</v>
          </cell>
          <cell r="BW270">
            <v>20.705781391858451</v>
          </cell>
          <cell r="BX270">
            <v>20.421311667450418</v>
          </cell>
          <cell r="BY270">
            <v>20.170574066933312</v>
          </cell>
          <cell r="BZ270">
            <v>19.815900340309582</v>
          </cell>
          <cell r="CA270">
            <v>19.62414498202962</v>
          </cell>
          <cell r="CB270">
            <v>19.467274893264381</v>
          </cell>
          <cell r="CC270">
            <v>19.34929848127085</v>
          </cell>
          <cell r="CD270">
            <v>19.233562280456589</v>
          </cell>
          <cell r="CE270">
            <v>19.150183740938722</v>
          </cell>
          <cell r="CF270">
            <v>19.043225994475478</v>
          </cell>
          <cell r="CG270">
            <v>18.987485261649788</v>
          </cell>
          <cell r="CH270">
            <v>19.015090679019302</v>
          </cell>
          <cell r="CI270">
            <v>19.075157915871394</v>
          </cell>
        </row>
        <row r="271">
          <cell r="BJ271">
            <v>25.594589831324598</v>
          </cell>
          <cell r="BK271">
            <v>25.170025341520109</v>
          </cell>
          <cell r="BL271">
            <v>24.342922797844675</v>
          </cell>
          <cell r="BM271">
            <v>23.30406883392871</v>
          </cell>
          <cell r="BN271">
            <v>22.790602966175069</v>
          </cell>
          <cell r="BO271">
            <v>21.920631065544807</v>
          </cell>
          <cell r="BP271">
            <v>21.2132799461289</v>
          </cell>
          <cell r="BQ271">
            <v>20.875390818814953</v>
          </cell>
          <cell r="BR271">
            <v>20.605187068021216</v>
          </cell>
          <cell r="BS271">
            <v>20.167979203325658</v>
          </cell>
          <cell r="BT271">
            <v>18.740828434633297</v>
          </cell>
          <cell r="BU271">
            <v>17.656377625450574</v>
          </cell>
          <cell r="BV271">
            <v>17.296622426404607</v>
          </cell>
          <cell r="BW271">
            <v>17.092656222888625</v>
          </cell>
          <cell r="BX271">
            <v>16.92378813265347</v>
          </cell>
          <cell r="BY271">
            <v>16.773946533404448</v>
          </cell>
          <cell r="BZ271">
            <v>16.476289293804761</v>
          </cell>
          <cell r="CA271">
            <v>16.309507724555068</v>
          </cell>
          <cell r="CB271">
            <v>16.161583868050016</v>
          </cell>
          <cell r="CC271">
            <v>16.066351494310311</v>
          </cell>
          <cell r="CD271">
            <v>15.976309019777174</v>
          </cell>
          <cell r="CE271">
            <v>15.896560528935414</v>
          </cell>
          <cell r="CF271">
            <v>15.805632212478443</v>
          </cell>
          <cell r="CG271">
            <v>15.757338089839976</v>
          </cell>
          <cell r="CH271">
            <v>15.7902867397503</v>
          </cell>
          <cell r="CI271">
            <v>15.865880255674151</v>
          </cell>
        </row>
        <row r="275">
          <cell r="BJ275">
            <v>108.83251261506851</v>
          </cell>
          <cell r="BK275">
            <v>105.02349842559696</v>
          </cell>
          <cell r="BL275">
            <v>101.01475731356487</v>
          </cell>
          <cell r="BM275">
            <v>95.592568570356832</v>
          </cell>
          <cell r="BN275">
            <v>84.637052471355503</v>
          </cell>
          <cell r="BO275">
            <v>76.422112458474359</v>
          </cell>
          <cell r="BP275">
            <v>69.490994309091107</v>
          </cell>
          <cell r="BQ275">
            <v>62.686287847813617</v>
          </cell>
          <cell r="BR275">
            <v>56.753527839541455</v>
          </cell>
          <cell r="BS275">
            <v>51.627054634560423</v>
          </cell>
          <cell r="BT275">
            <v>43.473952359593774</v>
          </cell>
          <cell r="BU275">
            <v>39.233823349959131</v>
          </cell>
          <cell r="BV275">
            <v>36.241685913953887</v>
          </cell>
          <cell r="BW275">
            <v>33.434408029075875</v>
          </cell>
          <cell r="BX275">
            <v>30.985057021983817</v>
          </cell>
          <cell r="BY275">
            <v>26.109733781990649</v>
          </cell>
          <cell r="BZ275">
            <v>22.940839978938023</v>
          </cell>
          <cell r="CA275">
            <v>19.764730586561882</v>
          </cell>
          <cell r="CB275">
            <v>17.1774005873603</v>
          </cell>
          <cell r="CC275">
            <v>14.650638187914478</v>
          </cell>
          <cell r="CD275">
            <v>8.931764504736865</v>
          </cell>
          <cell r="CE275">
            <v>7.7100420027338918</v>
          </cell>
          <cell r="CF275">
            <v>6.6253682390420403</v>
          </cell>
          <cell r="CG275">
            <v>5.5373507223937972</v>
          </cell>
          <cell r="CH275">
            <v>4.7376968021036108</v>
          </cell>
          <cell r="CI275">
            <v>4.2660016194786774</v>
          </cell>
        </row>
        <row r="276">
          <cell r="BJ276">
            <v>107.50824839196285</v>
          </cell>
          <cell r="BK276">
            <v>103.73212719238057</v>
          </cell>
          <cell r="BL276">
            <v>99.767129045691249</v>
          </cell>
          <cell r="BM276">
            <v>94.377331043636104</v>
          </cell>
          <cell r="BN276">
            <v>83.441525009239186</v>
          </cell>
          <cell r="BO276">
            <v>74.998605720120892</v>
          </cell>
          <cell r="BP276">
            <v>68.078174107774885</v>
          </cell>
          <cell r="BQ276">
            <v>61.290474440519041</v>
          </cell>
          <cell r="BR276">
            <v>55.384801766378921</v>
          </cell>
          <cell r="BS276">
            <v>50.285831267213283</v>
          </cell>
          <cell r="BT276">
            <v>41.854034746513875</v>
          </cell>
          <cell r="BU276">
            <v>37.651416983203148</v>
          </cell>
          <cell r="BV276">
            <v>34.696700053213412</v>
          </cell>
          <cell r="BW276">
            <v>31.926620973083569</v>
          </cell>
          <cell r="BX276">
            <v>29.512744952759927</v>
          </cell>
          <cell r="BY276">
            <v>24.471475006636926</v>
          </cell>
          <cell r="BZ276">
            <v>21.364012601085776</v>
          </cell>
          <cell r="CA276">
            <v>18.227990138314894</v>
          </cell>
          <cell r="CB276">
            <v>15.686702178226895</v>
          </cell>
          <cell r="CC276">
            <v>13.215025069924705</v>
          </cell>
          <cell r="CD276">
            <v>7.2618091597852592</v>
          </cell>
          <cell r="CE276">
            <v>6.1328966674384162</v>
          </cell>
          <cell r="CF276">
            <v>5.1475204420460878</v>
          </cell>
          <cell r="CG276">
            <v>4.1666654338423958</v>
          </cell>
          <cell r="CH276">
            <v>3.4856794548841061</v>
          </cell>
          <cell r="CI276">
            <v>3.141031539851757</v>
          </cell>
        </row>
        <row r="280">
          <cell r="BJ280">
            <v>139.96680778738147</v>
          </cell>
          <cell r="BK280">
            <v>135.00264739593371</v>
          </cell>
          <cell r="BL280">
            <v>131.70522651936673</v>
          </cell>
          <cell r="BM280">
            <v>124.87627789529196</v>
          </cell>
          <cell r="BN280">
            <v>119.11804844501528</v>
          </cell>
          <cell r="BO280">
            <v>114.04873919596552</v>
          </cell>
          <cell r="BP280">
            <v>103.80576617538902</v>
          </cell>
          <cell r="BQ280">
            <v>94.457813889305783</v>
          </cell>
          <cell r="BR280">
            <v>84.712269363949162</v>
          </cell>
          <cell r="BS280">
            <v>74.793116719842757</v>
          </cell>
          <cell r="BT280">
            <v>64.78965142728903</v>
          </cell>
          <cell r="BU280">
            <v>55.589245239973692</v>
          </cell>
          <cell r="BV280">
            <v>47.704087912257002</v>
          </cell>
          <cell r="BW280">
            <v>40.933368189954599</v>
          </cell>
          <cell r="BX280">
            <v>35.030062729075908</v>
          </cell>
          <cell r="BY280">
            <v>29.89816882231964</v>
          </cell>
          <cell r="BZ280">
            <v>25.572873853856532</v>
          </cell>
          <cell r="CA280">
            <v>21.895576970122473</v>
          </cell>
          <cell r="CB280">
            <v>18.817116431831604</v>
          </cell>
          <cell r="CC280">
            <v>16.18498289571372</v>
          </cell>
          <cell r="CD280">
            <v>13.925020716693279</v>
          </cell>
          <cell r="CE280">
            <v>12.267068743182067</v>
          </cell>
          <cell r="CF280">
            <v>10.706269282146762</v>
          </cell>
          <cell r="CG280">
            <v>9.4688526724808373</v>
          </cell>
          <cell r="CH280">
            <v>8.4035194541036269</v>
          </cell>
          <cell r="CI280">
            <v>7.6123851983894539</v>
          </cell>
        </row>
        <row r="281">
          <cell r="BJ281">
            <v>137.099566852002</v>
          </cell>
          <cell r="BK281">
            <v>132.2581485547025</v>
          </cell>
          <cell r="BL281">
            <v>129.0481514536333</v>
          </cell>
          <cell r="BM281">
            <v>122.14095015590445</v>
          </cell>
          <cell r="BN281">
            <v>116.45892283087524</v>
          </cell>
          <cell r="BO281">
            <v>111.45816671465619</v>
          </cell>
          <cell r="BP281">
            <v>101.36390576730068</v>
          </cell>
          <cell r="BQ281">
            <v>92.143622430373782</v>
          </cell>
          <cell r="BR281">
            <v>82.521551386503702</v>
          </cell>
          <cell r="BS281">
            <v>72.726208468963037</v>
          </cell>
          <cell r="BT281">
            <v>62.842733659322022</v>
          </cell>
          <cell r="BU281">
            <v>53.752502780553534</v>
          </cell>
          <cell r="BV281">
            <v>45.960811989719218</v>
          </cell>
          <cell r="BW281">
            <v>39.27412981425509</v>
          </cell>
          <cell r="BX281">
            <v>33.442074531905178</v>
          </cell>
          <cell r="BY281">
            <v>28.373226632239579</v>
          </cell>
          <cell r="BZ281">
            <v>24.102081665364889</v>
          </cell>
          <cell r="CA281">
            <v>20.471009613989004</v>
          </cell>
          <cell r="CB281">
            <v>17.433709738757255</v>
          </cell>
          <cell r="CC281">
            <v>14.836047808585942</v>
          </cell>
          <cell r="CD281">
            <v>12.606759736260084</v>
          </cell>
          <cell r="CE281">
            <v>10.974511285846663</v>
          </cell>
          <cell r="CF281">
            <v>9.437252288194605</v>
          </cell>
          <cell r="CG281">
            <v>8.2198274157912294</v>
          </cell>
          <cell r="CH281">
            <v>7.1728046571052548</v>
          </cell>
          <cell r="CI281">
            <v>6.3968937653763893</v>
          </cell>
        </row>
        <row r="285">
          <cell r="BJ285">
            <v>60.470596747390388</v>
          </cell>
          <cell r="BK285">
            <v>59.781324941279685</v>
          </cell>
          <cell r="BL285">
            <v>59.27301096742201</v>
          </cell>
          <cell r="BM285">
            <v>58.828135451333935</v>
          </cell>
          <cell r="BN285">
            <v>58.213768568270424</v>
          </cell>
          <cell r="BO285">
            <v>57.69250743431715</v>
          </cell>
          <cell r="BP285">
            <v>57.304528479499744</v>
          </cell>
          <cell r="BQ285">
            <v>56.766015038631188</v>
          </cell>
          <cell r="BR285">
            <v>56.242796550446215</v>
          </cell>
          <cell r="BS285">
            <v>55.712004254548688</v>
          </cell>
          <cell r="BT285">
            <v>55.184398025589829</v>
          </cell>
          <cell r="BU285">
            <v>55.028668414842642</v>
          </cell>
          <cell r="BV285">
            <v>54.864513719769519</v>
          </cell>
          <cell r="BW285">
            <v>54.705482008417491</v>
          </cell>
          <cell r="BX285">
            <v>54.545496143554125</v>
          </cell>
          <cell r="BY285">
            <v>54.372145713660842</v>
          </cell>
          <cell r="BZ285">
            <v>54.205086061635704</v>
          </cell>
          <cell r="CA285">
            <v>54.038533077392607</v>
          </cell>
          <cell r="CB285">
            <v>53.860195445864647</v>
          </cell>
          <cell r="CC285">
            <v>53.678690932363232</v>
          </cell>
          <cell r="CD285">
            <v>53.501965043161931</v>
          </cell>
          <cell r="CE285">
            <v>53.352921392005612</v>
          </cell>
          <cell r="CF285">
            <v>53.194907273823347</v>
          </cell>
          <cell r="CG285">
            <v>53.049545420791532</v>
          </cell>
          <cell r="CH285">
            <v>52.87527736810388</v>
          </cell>
          <cell r="CI285">
            <v>52.709021001386212</v>
          </cell>
        </row>
        <row r="286">
          <cell r="BJ286">
            <v>7.4214930139236337</v>
          </cell>
          <cell r="BK286">
            <v>7.1372165147346642</v>
          </cell>
          <cell r="BL286">
            <v>7.032330509047533</v>
          </cell>
          <cell r="BM286">
            <v>6.9905190111953299</v>
          </cell>
          <cell r="BN286">
            <v>6.7725221916275267</v>
          </cell>
          <cell r="BO286">
            <v>6.6629912254763184</v>
          </cell>
          <cell r="BP286">
            <v>6.6496160491838552</v>
          </cell>
          <cell r="BQ286">
            <v>6.4902182004028015</v>
          </cell>
          <cell r="BR286">
            <v>6.3459825546781907</v>
          </cell>
          <cell r="BS286">
            <v>6.1935452340012569</v>
          </cell>
          <cell r="BT286">
            <v>6.0436202020559424</v>
          </cell>
          <cell r="BU286">
            <v>5.9017924142807132</v>
          </cell>
          <cell r="BV286">
            <v>5.7522450498347659</v>
          </cell>
          <cell r="BW286">
            <v>5.6073568674875318</v>
          </cell>
          <cell r="BX286">
            <v>5.4600636404883529</v>
          </cell>
          <cell r="BY286">
            <v>5.2980914834966821</v>
          </cell>
          <cell r="BZ286">
            <v>5.1515584960337284</v>
          </cell>
          <cell r="CA286">
            <v>5.0125073239998823</v>
          </cell>
          <cell r="CB286">
            <v>4.8571637366043356</v>
          </cell>
          <cell r="CC286">
            <v>4.6980904077530203</v>
          </cell>
          <cell r="CD286">
            <v>4.5415952664341646</v>
          </cell>
          <cell r="CE286">
            <v>4.3682862778028086</v>
          </cell>
          <cell r="CF286">
            <v>4.1982194399974828</v>
          </cell>
          <cell r="CG286">
            <v>4.038527448301612</v>
          </cell>
          <cell r="CH286">
            <v>3.8457157224509415</v>
          </cell>
          <cell r="CI286">
            <v>3.6519457425310193</v>
          </cell>
        </row>
        <row r="290">
          <cell r="BJ290">
            <v>5.0562186645578597</v>
          </cell>
          <cell r="BK290">
            <v>4.8979381383217238</v>
          </cell>
          <cell r="BL290">
            <v>4.7475571756694679</v>
          </cell>
          <cell r="BM290">
            <v>4.6074996028705648</v>
          </cell>
          <cell r="BN290">
            <v>4.4748484006724336</v>
          </cell>
          <cell r="BO290">
            <v>4.3460762216035409</v>
          </cell>
          <cell r="BP290">
            <v>4.2451892297144838</v>
          </cell>
          <cell r="BQ290">
            <v>4.145854862907326</v>
          </cell>
          <cell r="BR290">
            <v>4.0555986828946358</v>
          </cell>
          <cell r="BS290">
            <v>3.973191257081286</v>
          </cell>
          <cell r="BT290">
            <v>3.8973548474900044</v>
          </cell>
          <cell r="BU290">
            <v>3.8281009204860283</v>
          </cell>
          <cell r="BV290">
            <v>3.7659472554403814</v>
          </cell>
          <cell r="BW290">
            <v>3.7104310561553779</v>
          </cell>
          <cell r="BX290">
            <v>3.6607745039458597</v>
          </cell>
          <cell r="BY290">
            <v>3.6249685991319347</v>
          </cell>
          <cell r="BZ290">
            <v>3.5869467677617228</v>
          </cell>
          <cell r="CA290">
            <v>3.5535225660240228</v>
          </cell>
          <cell r="CB290">
            <v>3.5240345858656434</v>
          </cell>
          <cell r="CC290">
            <v>3.4982122777384612</v>
          </cell>
          <cell r="CD290">
            <v>3.4705668583898728</v>
          </cell>
          <cell r="CE290">
            <v>3.4458720404148062</v>
          </cell>
          <cell r="CF290">
            <v>3.4234923736840996</v>
          </cell>
          <cell r="CG290">
            <v>3.4034778305984306</v>
          </cell>
          <cell r="CH290">
            <v>3.3854119850905304</v>
          </cell>
          <cell r="CI290">
            <v>3.369118254077466</v>
          </cell>
        </row>
      </sheetData>
      <sheetData sheetId="5"/>
      <sheetData sheetId="6">
        <row r="61">
          <cell r="AA61">
            <v>163.16898324103926</v>
          </cell>
        </row>
      </sheetData>
      <sheetData sheetId="7"/>
      <sheetData sheetId="8">
        <row r="7">
          <cell r="BJ7">
            <v>672.14921124291675</v>
          </cell>
          <cell r="BK7">
            <v>591.85893134090259</v>
          </cell>
          <cell r="BL7">
            <v>422.56661971319227</v>
          </cell>
          <cell r="BM7">
            <v>263.04728173119105</v>
          </cell>
          <cell r="BN7">
            <v>106.99815316443765</v>
          </cell>
          <cell r="BO7">
            <v>58.873870785260877</v>
          </cell>
          <cell r="BP7">
            <v>51.803041688017615</v>
          </cell>
          <cell r="BQ7">
            <v>48.218919213091972</v>
          </cell>
          <cell r="BR7">
            <v>45.19628999521634</v>
          </cell>
          <cell r="BS7">
            <v>42.520823396308614</v>
          </cell>
          <cell r="BT7">
            <v>34.576272347739376</v>
          </cell>
          <cell r="BU7">
            <v>30.390860847928799</v>
          </cell>
          <cell r="BV7">
            <v>26.317940452049776</v>
          </cell>
          <cell r="BW7">
            <v>22.395318598157953</v>
          </cell>
          <cell r="BX7">
            <v>18.611273241196681</v>
          </cell>
          <cell r="BY7">
            <v>14.914299790194923</v>
          </cell>
          <cell r="BZ7">
            <v>12.358418311891205</v>
          </cell>
          <cell r="CA7">
            <v>11.951323229714664</v>
          </cell>
          <cell r="CB7">
            <v>11.597015612094594</v>
          </cell>
          <cell r="CC7">
            <v>11.309504545942694</v>
          </cell>
          <cell r="CD7">
            <v>11.059422423603269</v>
          </cell>
          <cell r="CE7">
            <v>10.834459559785399</v>
          </cell>
          <cell r="CF7">
            <v>10.643243119543024</v>
          </cell>
          <cell r="CG7">
            <v>10.473118962771824</v>
          </cell>
          <cell r="CH7">
            <v>10.358848363865997</v>
          </cell>
          <cell r="CI7">
            <v>10.123082981127718</v>
          </cell>
        </row>
        <row r="8">
          <cell r="BJ8">
            <v>524.44183122335528</v>
          </cell>
          <cell r="BK8">
            <v>471.76516139572527</v>
          </cell>
          <cell r="BL8">
            <v>439.38597455475139</v>
          </cell>
          <cell r="BM8">
            <v>396.22582410452179</v>
          </cell>
          <cell r="BN8">
            <v>357.72256219458978</v>
          </cell>
          <cell r="BO8">
            <v>292.70389999061399</v>
          </cell>
          <cell r="BP8">
            <v>256.71019121509966</v>
          </cell>
          <cell r="BQ8">
            <v>222.48692048653939</v>
          </cell>
          <cell r="BR8">
            <v>172.44202838347829</v>
          </cell>
          <cell r="BS8">
            <v>122.55811829050418</v>
          </cell>
          <cell r="BT8">
            <v>105.22541388351165</v>
          </cell>
          <cell r="BU8">
            <v>87.508582366432705</v>
          </cell>
          <cell r="BV8">
            <v>78.196762348847102</v>
          </cell>
          <cell r="BW8">
            <v>71.187642749396971</v>
          </cell>
          <cell r="BX8">
            <v>64.790977888687337</v>
          </cell>
          <cell r="BY8">
            <v>58.647979599505014</v>
          </cell>
          <cell r="BZ8">
            <v>50.777520959501267</v>
          </cell>
          <cell r="CA8">
            <v>45.126178415482613</v>
          </cell>
          <cell r="CB8">
            <v>39.44659380758484</v>
          </cell>
          <cell r="CC8">
            <v>34.010574991128912</v>
          </cell>
          <cell r="CD8">
            <v>28.665381547362092</v>
          </cell>
          <cell r="CE8">
            <v>28.461787262853832</v>
          </cell>
          <cell r="CF8">
            <v>28.290597083747706</v>
          </cell>
          <cell r="CG8">
            <v>28.140722471940258</v>
          </cell>
          <cell r="CH8">
            <v>28.036609720376955</v>
          </cell>
          <cell r="CI8">
            <v>28.160452229073865</v>
          </cell>
        </row>
        <row r="9">
          <cell r="BJ9">
            <v>4027.1305857053089</v>
          </cell>
          <cell r="BK9">
            <v>3944.1197188550968</v>
          </cell>
          <cell r="BL9">
            <v>3884.6426178010138</v>
          </cell>
          <cell r="BM9">
            <v>3757.9677634652348</v>
          </cell>
          <cell r="BN9">
            <v>3637.8455987303569</v>
          </cell>
          <cell r="BO9">
            <v>3528.0740045514981</v>
          </cell>
          <cell r="BP9">
            <v>3348.3123289718428</v>
          </cell>
          <cell r="BQ9">
            <v>3175.215308147855</v>
          </cell>
          <cell r="BR9">
            <v>2986.9158430674056</v>
          </cell>
          <cell r="BS9">
            <v>2792.2281169484322</v>
          </cell>
          <cell r="BT9">
            <v>2577.6820174378463</v>
          </cell>
          <cell r="BU9">
            <v>2413.6781975288691</v>
          </cell>
          <cell r="BV9">
            <v>2271.8631074778523</v>
          </cell>
          <cell r="BW9">
            <v>2142.2673737536707</v>
          </cell>
          <cell r="BX9">
            <v>2015.7821179120137</v>
          </cell>
          <cell r="BY9">
            <v>1873.203686198897</v>
          </cell>
          <cell r="BZ9">
            <v>1786.5175805719193</v>
          </cell>
          <cell r="CA9">
            <v>1710.0101277790664</v>
          </cell>
          <cell r="CB9">
            <v>1641.2780340321515</v>
          </cell>
          <cell r="CC9">
            <v>1574.1352380557289</v>
          </cell>
          <cell r="CD9">
            <v>1495.4338476079283</v>
          </cell>
          <cell r="CE9">
            <v>1455.1545749743054</v>
          </cell>
          <cell r="CF9">
            <v>1411.3752662588354</v>
          </cell>
          <cell r="CG9">
            <v>1362.9903460142798</v>
          </cell>
          <cell r="CH9">
            <v>1304.7228902188288</v>
          </cell>
          <cell r="CI9">
            <v>1217.8427077778822</v>
          </cell>
        </row>
        <row r="10">
          <cell r="BJ10">
            <v>2782.4075519637058</v>
          </cell>
          <cell r="BK10">
            <v>2714.8807225537594</v>
          </cell>
          <cell r="BL10">
            <v>2679.0224322108579</v>
          </cell>
          <cell r="BM10">
            <v>2593.9411830528302</v>
          </cell>
          <cell r="BN10">
            <v>2441.8823074574821</v>
          </cell>
          <cell r="BO10">
            <v>2383.0739010822604</v>
          </cell>
          <cell r="BP10">
            <v>2282.5702775155814</v>
          </cell>
          <cell r="BQ10">
            <v>2180.9731698847322</v>
          </cell>
          <cell r="BR10">
            <v>2095.6863343467662</v>
          </cell>
          <cell r="BS10">
            <v>2003.4955266716934</v>
          </cell>
          <cell r="BT10">
            <v>1842.05707147667</v>
          </cell>
          <cell r="BU10">
            <v>1746.6982735056138</v>
          </cell>
          <cell r="BV10">
            <v>1677.7105599470831</v>
          </cell>
          <cell r="BW10">
            <v>1611.3437554319144</v>
          </cell>
          <cell r="BX10">
            <v>1550.5087154286869</v>
          </cell>
          <cell r="BY10">
            <v>1452.8746472264395</v>
          </cell>
          <cell r="BZ10">
            <v>1402.2644062975394</v>
          </cell>
          <cell r="CA10">
            <v>1348.1353838932971</v>
          </cell>
          <cell r="CB10">
            <v>1299.710997575811</v>
          </cell>
          <cell r="CC10">
            <v>1250.5800679495187</v>
          </cell>
          <cell r="CD10">
            <v>1147.2044428928043</v>
          </cell>
          <cell r="CE10">
            <v>1136.5447907496525</v>
          </cell>
          <cell r="CF10">
            <v>1125.6409705130329</v>
          </cell>
          <cell r="CG10">
            <v>1113.1158912179915</v>
          </cell>
          <cell r="CH10">
            <v>1105.8318325738267</v>
          </cell>
          <cell r="CI10">
            <v>1100.2097249202448</v>
          </cell>
        </row>
        <row r="11">
          <cell r="BJ11">
            <v>254.87674028786435</v>
          </cell>
          <cell r="BK11">
            <v>257.47876523782361</v>
          </cell>
          <cell r="BL11">
            <v>258.74157691596645</v>
          </cell>
          <cell r="BM11">
            <v>257.88709487729324</v>
          </cell>
          <cell r="BN11">
            <v>255.99198246680322</v>
          </cell>
          <cell r="BO11">
            <v>253.15913305649713</v>
          </cell>
          <cell r="BP11">
            <v>249.64723426349713</v>
          </cell>
          <cell r="BQ11">
            <v>246.40148240249735</v>
          </cell>
          <cell r="BR11">
            <v>243.16933513749711</v>
          </cell>
          <cell r="BS11">
            <v>240.29353838349729</v>
          </cell>
          <cell r="BT11">
            <v>238.06569650849733</v>
          </cell>
          <cell r="BU11">
            <v>236.01587245449718</v>
          </cell>
          <cell r="BV11">
            <v>234.35172480749711</v>
          </cell>
          <cell r="BW11">
            <v>232.79048419049727</v>
          </cell>
          <cell r="BX11">
            <v>231.24508817649709</v>
          </cell>
          <cell r="BY11">
            <v>229.81810984249714</v>
          </cell>
          <cell r="BZ11">
            <v>228.42694484749728</v>
          </cell>
          <cell r="CA11">
            <v>227.25378487249708</v>
          </cell>
          <cell r="CB11">
            <v>226.27338319349718</v>
          </cell>
          <cell r="CC11">
            <v>225.88165956149732</v>
          </cell>
          <cell r="CD11">
            <v>225.59024331949718</v>
          </cell>
          <cell r="CE11">
            <v>225.24326397149727</v>
          </cell>
          <cell r="CF11">
            <v>224.93899370849718</v>
          </cell>
          <cell r="CG11">
            <v>224.66301205749696</v>
          </cell>
          <cell r="CH11">
            <v>224.40923549649702</v>
          </cell>
          <cell r="CI11">
            <v>224.89064919249722</v>
          </cell>
        </row>
        <row r="12">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row>
        <row r="13">
          <cell r="BJ13">
            <v>1222.0785722715109</v>
          </cell>
          <cell r="BK13">
            <v>1209.4909718157342</v>
          </cell>
          <cell r="BL13">
            <v>1162.0285262931031</v>
          </cell>
          <cell r="BM13">
            <v>1156.4223963825302</v>
          </cell>
          <cell r="BN13">
            <v>1160.9383736966668</v>
          </cell>
          <cell r="BO13">
            <v>1057.7370819466616</v>
          </cell>
          <cell r="BP13">
            <v>1011.606855603909</v>
          </cell>
          <cell r="BQ13">
            <v>970.81230102872848</v>
          </cell>
          <cell r="BR13">
            <v>931.01703552488027</v>
          </cell>
          <cell r="BS13">
            <v>909.71145726448651</v>
          </cell>
          <cell r="BT13">
            <v>975.33035353623438</v>
          </cell>
          <cell r="BU13">
            <v>965.73160537324668</v>
          </cell>
          <cell r="BV13">
            <v>956.79724241028464</v>
          </cell>
          <cell r="BW13">
            <v>948.87560512582274</v>
          </cell>
          <cell r="BX13">
            <v>949.97957807076784</v>
          </cell>
          <cell r="BY13">
            <v>1006.8781153470356</v>
          </cell>
          <cell r="BZ13">
            <v>1000.8106830978608</v>
          </cell>
          <cell r="CA13">
            <v>997.79428255019286</v>
          </cell>
          <cell r="CB13">
            <v>995.08764824944285</v>
          </cell>
          <cell r="CC13">
            <v>993.00081623036408</v>
          </cell>
          <cell r="CD13">
            <v>1059.5004288375558</v>
          </cell>
          <cell r="CE13">
            <v>1048.0529217788355</v>
          </cell>
          <cell r="CF13">
            <v>1039.0656849808431</v>
          </cell>
          <cell r="CG13">
            <v>1032.1327592696462</v>
          </cell>
          <cell r="CH13">
            <v>1028.5346503372784</v>
          </cell>
          <cell r="CI13">
            <v>1033.7440246732638</v>
          </cell>
        </row>
        <row r="14">
          <cell r="BJ14">
            <v>599.27105262145778</v>
          </cell>
          <cell r="BK14">
            <v>643.49898409817422</v>
          </cell>
          <cell r="BL14">
            <v>686.11827950966551</v>
          </cell>
          <cell r="BM14">
            <v>755.65456754943966</v>
          </cell>
          <cell r="BN14">
            <v>851.49117804226728</v>
          </cell>
          <cell r="BO14">
            <v>968.61605431879275</v>
          </cell>
          <cell r="BP14">
            <v>1097.875072874275</v>
          </cell>
          <cell r="BQ14">
            <v>1180.6905796926167</v>
          </cell>
          <cell r="BR14">
            <v>1238.4640789083517</v>
          </cell>
          <cell r="BS14">
            <v>1303.5332285757975</v>
          </cell>
          <cell r="BT14">
            <v>1376.6329183690143</v>
          </cell>
          <cell r="BU14">
            <v>1422.5154820321952</v>
          </cell>
          <cell r="BV14">
            <v>1468.3980456953761</v>
          </cell>
          <cell r="BW14">
            <v>1514.2806093585571</v>
          </cell>
          <cell r="BX14">
            <v>1560.163173021738</v>
          </cell>
          <cell r="BY14">
            <v>1606.0457366849187</v>
          </cell>
          <cell r="BZ14">
            <v>1649.6635628993572</v>
          </cell>
          <cell r="CA14">
            <v>1693.281389113796</v>
          </cell>
          <cell r="CB14">
            <v>1736.8992153282343</v>
          </cell>
          <cell r="CC14">
            <v>1780.517041542673</v>
          </cell>
          <cell r="CD14">
            <v>1824.1348677571118</v>
          </cell>
          <cell r="CE14">
            <v>1848.849273134693</v>
          </cell>
          <cell r="CF14">
            <v>1873.5636785122742</v>
          </cell>
          <cell r="CG14">
            <v>1898.2780838898557</v>
          </cell>
          <cell r="CH14">
            <v>1922.9924892674369</v>
          </cell>
          <cell r="CI14">
            <v>1947.7068946450181</v>
          </cell>
        </row>
        <row r="15">
          <cell r="BJ15">
            <v>74.101758881125548</v>
          </cell>
          <cell r="BK15">
            <v>74.168858175060407</v>
          </cell>
          <cell r="BL15">
            <v>74.235964395731543</v>
          </cell>
          <cell r="BM15">
            <v>74.303063689666388</v>
          </cell>
          <cell r="BN15">
            <v>74.370169910337509</v>
          </cell>
          <cell r="BO15">
            <v>74.437269204272368</v>
          </cell>
          <cell r="BP15">
            <v>74.504375424943504</v>
          </cell>
          <cell r="BQ15">
            <v>74.571481645614611</v>
          </cell>
          <cell r="BR15">
            <v>74.638580939549485</v>
          </cell>
          <cell r="BS15">
            <v>74.705687160220577</v>
          </cell>
          <cell r="BT15">
            <v>74.772786454155479</v>
          </cell>
          <cell r="BU15">
            <v>74.839889904132079</v>
          </cell>
          <cell r="BV15">
            <v>74.906993354108693</v>
          </cell>
          <cell r="BW15">
            <v>74.97409680408532</v>
          </cell>
          <cell r="BX15">
            <v>75.04120025406192</v>
          </cell>
          <cell r="BY15">
            <v>75.108303704038534</v>
          </cell>
          <cell r="BZ15">
            <v>75.175407154015147</v>
          </cell>
          <cell r="CA15">
            <v>75.242510603991775</v>
          </cell>
          <cell r="CB15">
            <v>75.309614053968374</v>
          </cell>
          <cell r="CC15">
            <v>75.376717503945002</v>
          </cell>
          <cell r="CD15">
            <v>75.443820953921602</v>
          </cell>
          <cell r="CE15">
            <v>75.51092440389823</v>
          </cell>
          <cell r="CF15">
            <v>75.578027853874843</v>
          </cell>
          <cell r="CG15">
            <v>75.645131303851485</v>
          </cell>
          <cell r="CH15">
            <v>75.712234753828085</v>
          </cell>
          <cell r="CI15">
            <v>75.779338203804713</v>
          </cell>
        </row>
        <row r="16">
          <cell r="BJ16">
            <v>411.88765717867619</v>
          </cell>
          <cell r="BK16">
            <v>472.19869166298753</v>
          </cell>
          <cell r="BL16">
            <v>536.62192450673285</v>
          </cell>
          <cell r="BM16">
            <v>602.45338892386587</v>
          </cell>
          <cell r="BN16">
            <v>670.79756102483157</v>
          </cell>
          <cell r="BO16">
            <v>741.23482982230939</v>
          </cell>
          <cell r="BP16">
            <v>809.0034185291222</v>
          </cell>
          <cell r="BQ16">
            <v>875.57873653062848</v>
          </cell>
          <cell r="BR16">
            <v>939.47996336968276</v>
          </cell>
          <cell r="BS16">
            <v>996.63367345781467</v>
          </cell>
          <cell r="BT16">
            <v>1044.1298529697403</v>
          </cell>
          <cell r="BU16">
            <v>1093.1667563421797</v>
          </cell>
          <cell r="BV16">
            <v>1141.1921259734754</v>
          </cell>
          <cell r="BW16">
            <v>1189.1320941595259</v>
          </cell>
          <cell r="BX16">
            <v>1236.9154057584558</v>
          </cell>
          <cell r="BY16">
            <v>1284.8733248339456</v>
          </cell>
          <cell r="BZ16">
            <v>1285.3367405670899</v>
          </cell>
          <cell r="CA16">
            <v>1286.0918754398274</v>
          </cell>
          <cell r="CB16">
            <v>1286.6971500639136</v>
          </cell>
          <cell r="CC16">
            <v>1287.1208824162868</v>
          </cell>
          <cell r="CD16">
            <v>1287.3955689512043</v>
          </cell>
          <cell r="CE16">
            <v>1279.5039021192972</v>
          </cell>
          <cell r="CF16">
            <v>1271.4393059067779</v>
          </cell>
          <cell r="CG16">
            <v>1263.4691545433084</v>
          </cell>
          <cell r="CH16">
            <v>1255.5335709553237</v>
          </cell>
          <cell r="CI16">
            <v>1247.5346590843119</v>
          </cell>
        </row>
        <row r="17">
          <cell r="BJ17">
            <v>133.22000534150894</v>
          </cell>
          <cell r="BK17">
            <v>160.8716064906958</v>
          </cell>
          <cell r="BL17">
            <v>187.52607112637125</v>
          </cell>
          <cell r="BM17">
            <v>234.90227838779612</v>
          </cell>
          <cell r="BN17">
            <v>309.46754450245538</v>
          </cell>
          <cell r="BO17">
            <v>385.12146412995787</v>
          </cell>
          <cell r="BP17">
            <v>444.55977441598361</v>
          </cell>
          <cell r="BQ17">
            <v>496.59305706020541</v>
          </cell>
          <cell r="BR17">
            <v>536.01689013432917</v>
          </cell>
          <cell r="BS17">
            <v>570.27357445958194</v>
          </cell>
          <cell r="BT17">
            <v>599.05815720834801</v>
          </cell>
          <cell r="BU17">
            <v>623.25747987183604</v>
          </cell>
          <cell r="BV17">
            <v>635.21829835376207</v>
          </cell>
          <cell r="BW17">
            <v>646.14277222498674</v>
          </cell>
          <cell r="BX17">
            <v>654.73281969676259</v>
          </cell>
          <cell r="BY17">
            <v>664.6089437439515</v>
          </cell>
          <cell r="BZ17">
            <v>671.18300496702079</v>
          </cell>
          <cell r="CA17">
            <v>676.69003858558187</v>
          </cell>
          <cell r="CB17">
            <v>683.14083899291415</v>
          </cell>
          <cell r="CC17">
            <v>690.34083097789107</v>
          </cell>
          <cell r="CD17">
            <v>697.19303376124208</v>
          </cell>
          <cell r="CE17">
            <v>699.66338416501503</v>
          </cell>
          <cell r="CF17">
            <v>702.53670815635542</v>
          </cell>
          <cell r="CG17">
            <v>707.56722357260264</v>
          </cell>
          <cell r="CH17">
            <v>712.46521665724094</v>
          </cell>
          <cell r="CI17">
            <v>716.73078993267666</v>
          </cell>
        </row>
        <row r="18">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row>
        <row r="19">
          <cell r="BJ19">
            <v>5.4401000976562504</v>
          </cell>
          <cell r="BK19">
            <v>-11.588790893554689</v>
          </cell>
          <cell r="BL19">
            <v>-0.3511505126953125</v>
          </cell>
          <cell r="BM19">
            <v>13.236163330078124</v>
          </cell>
          <cell r="BN19">
            <v>10.17111511230469</v>
          </cell>
          <cell r="BO19">
            <v>-40.152694702148423</v>
          </cell>
          <cell r="BP19">
            <v>-107.62984313964843</v>
          </cell>
          <cell r="BQ19">
            <v>-133.1744293212891</v>
          </cell>
          <cell r="BR19">
            <v>-131.7659820556641</v>
          </cell>
          <cell r="BS19">
            <v>-131.6180511474609</v>
          </cell>
          <cell r="BT19">
            <v>-137.2036102294922</v>
          </cell>
          <cell r="BU19">
            <v>-152.60762603759767</v>
          </cell>
          <cell r="BV19">
            <v>-168.01164184570314</v>
          </cell>
          <cell r="BW19">
            <v>-183.41565765380861</v>
          </cell>
          <cell r="BX19">
            <v>-198.81967346191408</v>
          </cell>
          <cell r="BY19">
            <v>-214.22368927001955</v>
          </cell>
          <cell r="BZ19">
            <v>-221.04965972900391</v>
          </cell>
          <cell r="CA19">
            <v>-227.87563018798829</v>
          </cell>
          <cell r="CB19">
            <v>-234.70160064697265</v>
          </cell>
          <cell r="CC19">
            <v>-241.52757110595704</v>
          </cell>
          <cell r="CD19">
            <v>-248.35354156494142</v>
          </cell>
          <cell r="CE19">
            <v>-249.02620971679687</v>
          </cell>
          <cell r="CF19">
            <v>-249.69887786865235</v>
          </cell>
          <cell r="CG19">
            <v>-250.37154602050782</v>
          </cell>
          <cell r="CH19">
            <v>-251.0442141723633</v>
          </cell>
          <cell r="CI19">
            <v>-251.71688232421874</v>
          </cell>
        </row>
        <row r="20">
          <cell r="BJ20">
            <v>6.3582859771527476</v>
          </cell>
          <cell r="BK20">
            <v>9.5774418185925647</v>
          </cell>
          <cell r="BL20">
            <v>13.909114578191708</v>
          </cell>
          <cell r="BM20">
            <v>32.75828997170666</v>
          </cell>
          <cell r="BN20">
            <v>64.422171143242167</v>
          </cell>
          <cell r="BO20">
            <v>101.9126538374346</v>
          </cell>
          <cell r="BP20">
            <v>133.02946094040939</v>
          </cell>
          <cell r="BQ20">
            <v>170.69379402442357</v>
          </cell>
          <cell r="BR20">
            <v>219.07455620768445</v>
          </cell>
          <cell r="BS20">
            <v>270.67642984639241</v>
          </cell>
          <cell r="BT20">
            <v>310.50678485241599</v>
          </cell>
          <cell r="BU20">
            <v>339.28276551439916</v>
          </cell>
          <cell r="BV20">
            <v>350.84866530697826</v>
          </cell>
          <cell r="BW20">
            <v>356.11866899302214</v>
          </cell>
          <cell r="BX20">
            <v>361.90685302776507</v>
          </cell>
          <cell r="BY20">
            <v>367.97440692928848</v>
          </cell>
          <cell r="BZ20">
            <v>388.63355927882645</v>
          </cell>
          <cell r="CA20">
            <v>408.37380200202125</v>
          </cell>
          <cell r="CB20">
            <v>428.70822823185773</v>
          </cell>
          <cell r="CC20">
            <v>448.14308397671681</v>
          </cell>
          <cell r="CD20">
            <v>466.80126098236855</v>
          </cell>
          <cell r="CE20">
            <v>467.1460930414861</v>
          </cell>
          <cell r="CF20">
            <v>466.49699206280792</v>
          </cell>
          <cell r="CG20">
            <v>465.4157430978222</v>
          </cell>
          <cell r="CH20">
            <v>463.02176055989906</v>
          </cell>
          <cell r="CI20">
            <v>461.55584590692553</v>
          </cell>
        </row>
        <row r="21">
          <cell r="BJ21">
            <v>0</v>
          </cell>
          <cell r="BK21">
            <v>1.8999999999999997</v>
          </cell>
          <cell r="BL21">
            <v>2.002707552090881</v>
          </cell>
          <cell r="BM21">
            <v>6.5029666893406377</v>
          </cell>
          <cell r="BN21">
            <v>7.1082537084111168</v>
          </cell>
          <cell r="BO21">
            <v>12.133875192640506</v>
          </cell>
          <cell r="BP21">
            <v>12.193644540205517</v>
          </cell>
          <cell r="BQ21">
            <v>12.008346874876677</v>
          </cell>
          <cell r="BR21">
            <v>14.023685773663249</v>
          </cell>
          <cell r="BS21">
            <v>17.048308653150798</v>
          </cell>
          <cell r="BT21">
            <v>24.082084145873687</v>
          </cell>
          <cell r="BU21">
            <v>24.134284394301105</v>
          </cell>
          <cell r="BV21">
            <v>24.178260057048082</v>
          </cell>
          <cell r="BW21">
            <v>26.228000311439466</v>
          </cell>
          <cell r="BX21">
            <v>31.297462074523629</v>
          </cell>
          <cell r="BY21">
            <v>43.386156240472168</v>
          </cell>
          <cell r="BZ21">
            <v>43.514741848339703</v>
          </cell>
          <cell r="CA21">
            <v>43.549725456317859</v>
          </cell>
          <cell r="CB21">
            <v>45.646514257956341</v>
          </cell>
          <cell r="CC21">
            <v>51.751031360389184</v>
          </cell>
          <cell r="CD21">
            <v>64.884982437314633</v>
          </cell>
          <cell r="CE21">
            <v>65.245404978535646</v>
          </cell>
          <cell r="CF21">
            <v>71.442506912615642</v>
          </cell>
          <cell r="CG21">
            <v>83.668796788575889</v>
          </cell>
          <cell r="CH21">
            <v>103.95458206728495</v>
          </cell>
          <cell r="CI21">
            <v>146.3600740905128</v>
          </cell>
        </row>
        <row r="37">
          <cell r="BJ37">
            <v>10713.363352792239</v>
          </cell>
          <cell r="BK37">
            <v>10540.221062550996</v>
          </cell>
          <cell r="BL37">
            <v>10346.450658644973</v>
          </cell>
          <cell r="BM37">
            <v>10145.302262155496</v>
          </cell>
          <cell r="BN37">
            <v>9949.2069711541862</v>
          </cell>
          <cell r="BO37">
            <v>9816.9253432160531</v>
          </cell>
          <cell r="BP37">
            <v>9664.185832843239</v>
          </cell>
          <cell r="BQ37">
            <v>9521.0696676705211</v>
          </cell>
          <cell r="BR37">
            <v>9364.3586397328418</v>
          </cell>
          <cell r="BS37">
            <v>9212.0604319604226</v>
          </cell>
          <cell r="BT37">
            <v>9064.9157989605537</v>
          </cell>
          <cell r="BU37">
            <v>8904.6124240980353</v>
          </cell>
          <cell r="BV37">
            <v>8771.9680843386595</v>
          </cell>
          <cell r="BW37">
            <v>8652.3207640472683</v>
          </cell>
          <cell r="BX37">
            <v>8552.1549910892445</v>
          </cell>
          <cell r="BY37">
            <v>8464.110020871165</v>
          </cell>
          <cell r="BZ37">
            <v>8373.6129110718557</v>
          </cell>
          <cell r="CA37">
            <v>8295.6247917537985</v>
          </cell>
          <cell r="CB37">
            <v>8235.0936327524523</v>
          </cell>
          <cell r="CC37">
            <v>8180.6398780061254</v>
          </cell>
          <cell r="CD37">
            <v>8134.9537599069718</v>
          </cell>
          <cell r="CE37">
            <v>8091.1845704230591</v>
          </cell>
          <cell r="CF37">
            <v>8051.3130972005529</v>
          </cell>
          <cell r="CG37">
            <v>8015.1884371696351</v>
          </cell>
          <cell r="CH37">
            <v>7984.5297067993251</v>
          </cell>
          <cell r="CI37">
            <v>7958.9213613131187</v>
          </cell>
        </row>
        <row r="38">
          <cell r="BJ38">
            <v>-0.24698660758538826</v>
          </cell>
          <cell r="BK38">
            <v>-0.25915631181846777</v>
          </cell>
          <cell r="BL38">
            <v>-0.27277591048136518</v>
          </cell>
          <cell r="BM38">
            <v>-0.28691408832817777</v>
          </cell>
          <cell r="BN38">
            <v>-0.30069709702963665</v>
          </cell>
          <cell r="BO38">
            <v>-0.30999481560107478</v>
          </cell>
          <cell r="BP38">
            <v>-0.32073046350865775</v>
          </cell>
          <cell r="BQ38">
            <v>-0.33078971245758748</v>
          </cell>
          <cell r="BR38">
            <v>-0.34180450761483172</v>
          </cell>
          <cell r="BS38">
            <v>-0.35250913755380264</v>
          </cell>
          <cell r="BT38">
            <v>-0.36285153663260883</v>
          </cell>
          <cell r="BU38">
            <v>-0.37411882815868924</v>
          </cell>
          <cell r="BV38">
            <v>-0.38344204076500599</v>
          </cell>
          <cell r="BW38">
            <v>-0.39185172795464618</v>
          </cell>
          <cell r="BX38">
            <v>-0.39889210976707623</v>
          </cell>
          <cell r="BY38">
            <v>-0.405080553071548</v>
          </cell>
          <cell r="BZ38">
            <v>-0.41144135064833642</v>
          </cell>
          <cell r="CA38">
            <v>-0.4169229250486316</v>
          </cell>
          <cell r="CB38">
            <v>-0.42117749682832506</v>
          </cell>
          <cell r="CC38">
            <v>-0.42500490426714377</v>
          </cell>
          <cell r="CD38">
            <v>-0.42821605819175435</v>
          </cell>
          <cell r="CE38">
            <v>-0.4312924763781989</v>
          </cell>
          <cell r="CF38">
            <v>-0.43409493460939697</v>
          </cell>
          <cell r="CG38">
            <v>-0.43663403945480628</v>
          </cell>
          <cell r="CH38">
            <v>-0.43878895885808178</v>
          </cell>
          <cell r="CI38">
            <v>-0.44058890033991971</v>
          </cell>
        </row>
        <row r="39">
          <cell r="BJ39">
            <v>9779.9127981576621</v>
          </cell>
          <cell r="BK39">
            <v>9570.8255327983643</v>
          </cell>
          <cell r="BL39">
            <v>9314.521470878135</v>
          </cell>
          <cell r="BM39">
            <v>9034.4083588935409</v>
          </cell>
          <cell r="BN39">
            <v>8733.2157184693824</v>
          </cell>
          <cell r="BO39">
            <v>8503.2160225757252</v>
          </cell>
          <cell r="BP39">
            <v>8283.5850420001771</v>
          </cell>
          <cell r="BQ39">
            <v>8077.7005395122696</v>
          </cell>
          <cell r="BR39">
            <v>7869.4345021134877</v>
          </cell>
          <cell r="BS39">
            <v>7670.197303664474</v>
          </cell>
          <cell r="BT39">
            <v>7482.1718419562558</v>
          </cell>
          <cell r="BU39">
            <v>7292.538230293203</v>
          </cell>
          <cell r="BV39">
            <v>7142.8009746698599</v>
          </cell>
          <cell r="BW39">
            <v>7007.095859272199</v>
          </cell>
          <cell r="BX39">
            <v>6893.2055079053553</v>
          </cell>
          <cell r="BY39">
            <v>6790.1486405580372</v>
          </cell>
          <cell r="BZ39">
            <v>6686.6252209135837</v>
          </cell>
          <cell r="CA39">
            <v>6596.6756766308872</v>
          </cell>
          <cell r="CB39">
            <v>6523.2371620471313</v>
          </cell>
          <cell r="CC39">
            <v>6455.1247425417469</v>
          </cell>
          <cell r="CD39">
            <v>6396.1256324961641</v>
          </cell>
          <cell r="CE39">
            <v>6341.6107519454736</v>
          </cell>
          <cell r="CF39">
            <v>6290.5849426626237</v>
          </cell>
          <cell r="CG39">
            <v>6241.1430181624537</v>
          </cell>
          <cell r="CH39">
            <v>6197.293870271501</v>
          </cell>
          <cell r="CI39">
            <v>6159.1218209168555</v>
          </cell>
        </row>
        <row r="40">
          <cell r="BJ40">
            <v>-0.25858876917970586</v>
          </cell>
          <cell r="BK40">
            <v>-0.27443959013877306</v>
          </cell>
          <cell r="BL40">
            <v>-0.29386989733418234</v>
          </cell>
          <cell r="BM40">
            <v>-0.3151051589782865</v>
          </cell>
          <cell r="BN40">
            <v>-0.33793845114148002</v>
          </cell>
          <cell r="BO40">
            <v>-0.3553746349950756</v>
          </cell>
          <cell r="BP40">
            <v>-0.37202477073713058</v>
          </cell>
          <cell r="BQ40">
            <v>-0.38763279153923202</v>
          </cell>
          <cell r="BR40">
            <v>-0.40342135553900349</v>
          </cell>
          <cell r="BS40">
            <v>-0.4185254469124049</v>
          </cell>
          <cell r="BT40">
            <v>-0.43277958106142356</v>
          </cell>
          <cell r="BU40">
            <v>-0.44715562840762146</v>
          </cell>
          <cell r="BV40">
            <v>-0.45850714915045154</v>
          </cell>
          <cell r="BW40">
            <v>-0.46879489902226468</v>
          </cell>
          <cell r="BX40">
            <v>-0.47742888046240117</v>
          </cell>
          <cell r="BY40">
            <v>-0.4852415798638573</v>
          </cell>
          <cell r="BZ40">
            <v>-0.49308964840612268</v>
          </cell>
          <cell r="CA40">
            <v>-0.49990868695122315</v>
          </cell>
          <cell r="CB40">
            <v>-0.50547603101766647</v>
          </cell>
          <cell r="CC40">
            <v>-0.51063960597194913</v>
          </cell>
          <cell r="CD40">
            <v>-0.51511230462468538</v>
          </cell>
          <cell r="CE40">
            <v>-0.51924505565440038</v>
          </cell>
          <cell r="CF40">
            <v>-0.52311330160349778</v>
          </cell>
          <cell r="CG40">
            <v>-0.52686147388829574</v>
          </cell>
          <cell r="CH40">
            <v>-0.5301856600420185</v>
          </cell>
          <cell r="CI40">
            <v>-0.53307946765350278</v>
          </cell>
        </row>
        <row r="41">
          <cell r="BJ41">
            <v>0.22780512206357612</v>
          </cell>
          <cell r="BK41">
            <v>0.24290089335403495</v>
          </cell>
          <cell r="BL41">
            <v>0.25579117449521649</v>
          </cell>
          <cell r="BM41">
            <v>0.27832938063033719</v>
          </cell>
          <cell r="BN41">
            <v>0.30827229105484727</v>
          </cell>
          <cell r="BO41">
            <v>0.32873293690188859</v>
          </cell>
          <cell r="BP41">
            <v>0.35569985473229399</v>
          </cell>
          <cell r="BQ41">
            <v>0.37792456956552878</v>
          </cell>
          <cell r="BR41">
            <v>0.39720996300745176</v>
          </cell>
          <cell r="BS41">
            <v>0.41845770003242883</v>
          </cell>
          <cell r="BT41">
            <v>0.44897538585015628</v>
          </cell>
          <cell r="BU41">
            <v>0.46936475328368266</v>
          </cell>
          <cell r="BV41">
            <v>0.48752032208396068</v>
          </cell>
          <cell r="BW41">
            <v>0.50546036109128756</v>
          </cell>
          <cell r="BX41">
            <v>0.52347416311635342</v>
          </cell>
          <cell r="BY41">
            <v>0.54790337234257447</v>
          </cell>
          <cell r="BZ41">
            <v>0.55915761194244251</v>
          </cell>
          <cell r="CA41">
            <v>0.57007159979008637</v>
          </cell>
          <cell r="CB41">
            <v>0.58009473598320094</v>
          </cell>
          <cell r="CC41">
            <v>0.58997295573992337</v>
          </cell>
          <cell r="CD41">
            <v>0.60770692325577147</v>
          </cell>
          <cell r="CE41">
            <v>0.61197224738909139</v>
          </cell>
          <cell r="CF41">
            <v>0.61631976616776707</v>
          </cell>
          <cell r="CG41">
            <v>0.62095762209388561</v>
          </cell>
          <cell r="CH41">
            <v>0.6256145753603185</v>
          </cell>
          <cell r="CI41">
            <v>0.63092666437787148</v>
          </cell>
        </row>
        <row r="50">
          <cell r="BJ50">
            <v>54.260341241177159</v>
          </cell>
          <cell r="BK50">
            <v>49.351716078330199</v>
          </cell>
          <cell r="BL50">
            <v>44.266074497480439</v>
          </cell>
          <cell r="BM50">
            <v>39.960030712856941</v>
          </cell>
          <cell r="BN50">
            <v>35.630813453440318</v>
          </cell>
          <cell r="BO50">
            <v>31.789271044505977</v>
          </cell>
          <cell r="BP50">
            <v>29.133859207794668</v>
          </cell>
          <cell r="BQ50">
            <v>26.495510728720237</v>
          </cell>
          <cell r="BR50">
            <v>24.446561689197253</v>
          </cell>
          <cell r="BS50">
            <v>22.483581193827842</v>
          </cell>
          <cell r="BT50">
            <v>20.574562223021267</v>
          </cell>
          <cell r="BU50">
            <v>18.487352379602843</v>
          </cell>
          <cell r="BV50">
            <v>16.484911977960099</v>
          </cell>
          <cell r="BW50">
            <v>14.602518967494445</v>
          </cell>
          <cell r="BX50">
            <v>13.578791771407197</v>
          </cell>
          <cell r="BY50">
            <v>12.976618703700504</v>
          </cell>
          <cell r="BZ50">
            <v>11.086308409399324</v>
          </cell>
          <cell r="CA50">
            <v>10.694084753485843</v>
          </cell>
          <cell r="CB50">
            <v>10.350515545432602</v>
          </cell>
          <cell r="CC50">
            <v>10.07395856891722</v>
          </cell>
          <cell r="CD50">
            <v>9.8348818663638049</v>
          </cell>
          <cell r="CE50">
            <v>9.6272231623827285</v>
          </cell>
          <cell r="CF50">
            <v>9.4531508564738687</v>
          </cell>
          <cell r="CG50">
            <v>9.300098294477479</v>
          </cell>
          <cell r="CH50">
            <v>9.2028239465637203</v>
          </cell>
          <cell r="CI50">
            <v>8.9838160132708023</v>
          </cell>
        </row>
        <row r="51">
          <cell r="BJ51">
            <v>312.23529872350133</v>
          </cell>
          <cell r="BK51">
            <v>296.12379813469431</v>
          </cell>
          <cell r="BL51">
            <v>276.54775297150712</v>
          </cell>
          <cell r="BM51">
            <v>250.6137440998682</v>
          </cell>
          <cell r="BN51">
            <v>222.54088296034107</v>
          </cell>
          <cell r="BO51">
            <v>201.26237477319486</v>
          </cell>
          <cell r="BP51">
            <v>188.45971277513269</v>
          </cell>
          <cell r="BQ51">
            <v>172.3869895044804</v>
          </cell>
          <cell r="BR51">
            <v>146.30025277121825</v>
          </cell>
          <cell r="BS51">
            <v>116.54629732175989</v>
          </cell>
          <cell r="BT51">
            <v>98.959214006062595</v>
          </cell>
          <cell r="BU51">
            <v>81.85344814513688</v>
          </cell>
          <cell r="BV51">
            <v>73.152518701000304</v>
          </cell>
          <cell r="BW51">
            <v>66.754116039467448</v>
          </cell>
          <cell r="BX51">
            <v>60.968122941143413</v>
          </cell>
          <cell r="BY51">
            <v>55.435751208814985</v>
          </cell>
          <cell r="BZ51">
            <v>48.175690973260608</v>
          </cell>
          <cell r="CA51">
            <v>43.134699305332148</v>
          </cell>
          <cell r="CB51">
            <v>38.065418330337884</v>
          </cell>
          <cell r="CC51">
            <v>33.239655911598774</v>
          </cell>
          <cell r="CD51">
            <v>28.504671631362093</v>
          </cell>
          <cell r="CE51">
            <v>28.303344231853835</v>
          </cell>
          <cell r="CF51">
            <v>28.134404869747705</v>
          </cell>
          <cell r="CG51">
            <v>27.986764943940258</v>
          </cell>
          <cell r="CH51">
            <v>27.884870799376955</v>
          </cell>
          <cell r="CI51">
            <v>28.010915809073865</v>
          </cell>
        </row>
        <row r="52">
          <cell r="BJ52">
            <v>2984.3386887097263</v>
          </cell>
          <cell r="BK52">
            <v>2897.4942876814089</v>
          </cell>
          <cell r="BL52">
            <v>2832.728604683824</v>
          </cell>
          <cell r="BM52">
            <v>2706.2179784955956</v>
          </cell>
          <cell r="BN52">
            <v>2585.855239260487</v>
          </cell>
          <cell r="BO52">
            <v>2472.7361042910843</v>
          </cell>
          <cell r="BP52">
            <v>2307.597701368406</v>
          </cell>
          <cell r="BQ52">
            <v>2149.2982301821567</v>
          </cell>
          <cell r="BR52">
            <v>1976.5611616943766</v>
          </cell>
          <cell r="BS52">
            <v>1796.9862204388821</v>
          </cell>
          <cell r="BT52">
            <v>1598.041099753015</v>
          </cell>
          <cell r="BU52">
            <v>1447.1690006885426</v>
          </cell>
          <cell r="BV52">
            <v>1317.1574379695935</v>
          </cell>
          <cell r="BW52">
            <v>1198.7996769007398</v>
          </cell>
          <cell r="BX52">
            <v>1083.4553084657568</v>
          </cell>
          <cell r="BY52">
            <v>952.84809091685702</v>
          </cell>
          <cell r="BZ52">
            <v>874.82745159686829</v>
          </cell>
          <cell r="CA52">
            <v>806.47573757104249</v>
          </cell>
          <cell r="CB52">
            <v>745.69041810355759</v>
          </cell>
          <cell r="CC52">
            <v>686.54343198661672</v>
          </cell>
          <cell r="CD52">
            <v>616.4703598211363</v>
          </cell>
          <cell r="CE52">
            <v>584.35244927950941</v>
          </cell>
          <cell r="CF52">
            <v>548.88154477716205</v>
          </cell>
          <cell r="CG52">
            <v>509.05609844947696</v>
          </cell>
          <cell r="CH52">
            <v>459.8814843284444</v>
          </cell>
          <cell r="CI52">
            <v>383.4778205999807</v>
          </cell>
        </row>
        <row r="53">
          <cell r="BJ53">
            <v>1850.6667683710311</v>
          </cell>
          <cell r="BK53">
            <v>1781.5433583301926</v>
          </cell>
          <cell r="BL53">
            <v>1707.8554164260911</v>
          </cell>
          <cell r="BM53">
            <v>1620.8654048069727</v>
          </cell>
          <cell r="BN53">
            <v>1454.7105083726976</v>
          </cell>
          <cell r="BO53">
            <v>1335.0912172111939</v>
          </cell>
          <cell r="BP53">
            <v>1243.8979659952886</v>
          </cell>
          <cell r="BQ53">
            <v>1149.1608672485872</v>
          </cell>
          <cell r="BR53">
            <v>1069.4086401324171</v>
          </cell>
          <cell r="BS53">
            <v>991.86223758179653</v>
          </cell>
          <cell r="BT53">
            <v>865.01913891552795</v>
          </cell>
          <cell r="BU53">
            <v>805.19493003004345</v>
          </cell>
          <cell r="BV53">
            <v>775.77792541336601</v>
          </cell>
          <cell r="BW53">
            <v>749.02868264178619</v>
          </cell>
          <cell r="BX53">
            <v>727.24489189828535</v>
          </cell>
          <cell r="BY53">
            <v>667.6603984653799</v>
          </cell>
          <cell r="BZ53">
            <v>633.89302119412014</v>
          </cell>
          <cell r="CA53">
            <v>597.30161573385737</v>
          </cell>
          <cell r="CB53">
            <v>566.7924660424286</v>
          </cell>
          <cell r="CC53">
            <v>536.0833018455412</v>
          </cell>
          <cell r="CD53">
            <v>451.11492738714315</v>
          </cell>
          <cell r="CE53">
            <v>439.31555909653861</v>
          </cell>
          <cell r="CF53">
            <v>427.48495603474646</v>
          </cell>
          <cell r="CG53">
            <v>414.8368116809591</v>
          </cell>
          <cell r="CH53">
            <v>408.86846703847777</v>
          </cell>
          <cell r="CI53">
            <v>404.29357887722415</v>
          </cell>
        </row>
        <row r="54">
          <cell r="BJ54">
            <v>86.689085207150057</v>
          </cell>
          <cell r="BK54">
            <v>90.957914018114948</v>
          </cell>
          <cell r="BL54">
            <v>93.485851035640621</v>
          </cell>
          <cell r="BM54">
            <v>93.923773821273244</v>
          </cell>
          <cell r="BN54">
            <v>93.35351389227074</v>
          </cell>
          <cell r="BO54">
            <v>91.906516359910114</v>
          </cell>
          <cell r="BP54">
            <v>87.780599048376899</v>
          </cell>
          <cell r="BQ54">
            <v>83.760452919305095</v>
          </cell>
          <cell r="BR54">
            <v>79.813147488037842</v>
          </cell>
          <cell r="BS54">
            <v>76.300920424387385</v>
          </cell>
          <cell r="BT54">
            <v>73.612233510307036</v>
          </cell>
          <cell r="BU54">
            <v>71.16926367436281</v>
          </cell>
          <cell r="BV54">
            <v>69.1117058955072</v>
          </cell>
          <cell r="BW54">
            <v>67.212279733690082</v>
          </cell>
          <cell r="BX54">
            <v>65.350065917258661</v>
          </cell>
          <cell r="BY54">
            <v>63.624294220951022</v>
          </cell>
          <cell r="BZ54">
            <v>61.932630132410686</v>
          </cell>
          <cell r="CA54">
            <v>60.487580220317248</v>
          </cell>
          <cell r="CB54">
            <v>59.239693012002419</v>
          </cell>
          <cell r="CC54">
            <v>58.604013329094471</v>
          </cell>
          <cell r="CD54">
            <v>58.074187371942799</v>
          </cell>
          <cell r="CE54">
            <v>57.532550508446555</v>
          </cell>
          <cell r="CF54">
            <v>57.047975075151271</v>
          </cell>
          <cell r="CG54">
            <v>56.607451362864388</v>
          </cell>
          <cell r="CH54">
            <v>56.209489731711926</v>
          </cell>
          <cell r="CI54">
            <v>56.577914803351597</v>
          </cell>
        </row>
        <row r="55">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row>
        <row r="56">
          <cell r="BJ56">
            <v>746.44916489032585</v>
          </cell>
          <cell r="BK56">
            <v>751.51199294037167</v>
          </cell>
          <cell r="BL56">
            <v>726.9093424017733</v>
          </cell>
          <cell r="BM56">
            <v>747.81401055227218</v>
          </cell>
          <cell r="BN56">
            <v>780.40833533726345</v>
          </cell>
          <cell r="BO56">
            <v>721.17104894907493</v>
          </cell>
          <cell r="BP56">
            <v>698.91851222099001</v>
          </cell>
          <cell r="BQ56">
            <v>676.94115667973836</v>
          </cell>
          <cell r="BR56">
            <v>657.17934890666538</v>
          </cell>
          <cell r="BS56">
            <v>649.54691816494949</v>
          </cell>
          <cell r="BT56">
            <v>722.97458317644828</v>
          </cell>
          <cell r="BU56">
            <v>710.39212349009222</v>
          </cell>
          <cell r="BV56">
            <v>698.53161169433133</v>
          </cell>
          <cell r="BW56">
            <v>687.73506708228638</v>
          </cell>
          <cell r="BX56">
            <v>685.98247735470829</v>
          </cell>
          <cell r="BY56">
            <v>740.04111113750776</v>
          </cell>
          <cell r="BZ56">
            <v>729.08624168008009</v>
          </cell>
          <cell r="CA56">
            <v>721.20345431715123</v>
          </cell>
          <cell r="CB56">
            <v>713.63915648048862</v>
          </cell>
          <cell r="CC56">
            <v>706.71966262890953</v>
          </cell>
          <cell r="CD56">
            <v>768.38957535377119</v>
          </cell>
          <cell r="CE56">
            <v>750.38477115181161</v>
          </cell>
          <cell r="CF56">
            <v>734.85402982146991</v>
          </cell>
          <cell r="CG56">
            <v>721.40057870188571</v>
          </cell>
          <cell r="CH56">
            <v>711.31663185158675</v>
          </cell>
          <cell r="CI56">
            <v>710.06008603812893</v>
          </cell>
        </row>
        <row r="57">
          <cell r="BJ57">
            <v>50.966279693400644</v>
          </cell>
          <cell r="BK57">
            <v>54.634597892306004</v>
          </cell>
          <cell r="BL57">
            <v>58.634983682847988</v>
          </cell>
          <cell r="BM57">
            <v>62.326681581300178</v>
          </cell>
          <cell r="BN57">
            <v>65.59568884108559</v>
          </cell>
          <cell r="BO57">
            <v>69.532059914880151</v>
          </cell>
          <cell r="BP57">
            <v>72.011593964337138</v>
          </cell>
          <cell r="BQ57">
            <v>74.592424558752157</v>
          </cell>
          <cell r="BR57">
            <v>77.055913298833786</v>
          </cell>
          <cell r="BS57">
            <v>78.618813261769304</v>
          </cell>
          <cell r="BT57">
            <v>79.979706326808554</v>
          </cell>
          <cell r="BU57">
            <v>81.277124427183097</v>
          </cell>
          <cell r="BV57">
            <v>81.563008786413661</v>
          </cell>
          <cell r="BW57">
            <v>81.763491700399285</v>
          </cell>
          <cell r="BX57">
            <v>81.807318027264486</v>
          </cell>
          <cell r="BY57">
            <v>82.025751830689103</v>
          </cell>
          <cell r="BZ57">
            <v>81.743102254191584</v>
          </cell>
          <cell r="CA57">
            <v>81.752171817286268</v>
          </cell>
          <cell r="CB57">
            <v>81.611381131730568</v>
          </cell>
          <cell r="CC57">
            <v>81.289048174461428</v>
          </cell>
          <cell r="CD57">
            <v>80.817669399736587</v>
          </cell>
          <cell r="CE57">
            <v>80.219533259310523</v>
          </cell>
          <cell r="CF57">
            <v>79.448467738271987</v>
          </cell>
          <cell r="CG57">
            <v>78.771847066283087</v>
          </cell>
          <cell r="CH57">
            <v>78.129794169779672</v>
          </cell>
          <cell r="CI57">
            <v>77.424412990248484</v>
          </cell>
        </row>
        <row r="58">
          <cell r="BJ58">
            <v>109.92227178691317</v>
          </cell>
          <cell r="BK58">
            <v>130.52654801549423</v>
          </cell>
          <cell r="BL58">
            <v>154.66076302124387</v>
          </cell>
          <cell r="BM58">
            <v>194.62369849698112</v>
          </cell>
          <cell r="BN58">
            <v>260.96700294558173</v>
          </cell>
          <cell r="BO58">
            <v>319.92842810825846</v>
          </cell>
          <cell r="BP58">
            <v>366.47847290284716</v>
          </cell>
          <cell r="BQ58">
            <v>408.90487288604635</v>
          </cell>
          <cell r="BR58">
            <v>440.12524431965534</v>
          </cell>
          <cell r="BS58">
            <v>466.72817714003429</v>
          </cell>
          <cell r="BT58">
            <v>487.24788701551847</v>
          </cell>
          <cell r="BU58">
            <v>504.86154958905502</v>
          </cell>
          <cell r="BV58">
            <v>510.23670798102944</v>
          </cell>
          <cell r="BW58">
            <v>514.57552176230251</v>
          </cell>
          <cell r="BX58">
            <v>516.57990914412687</v>
          </cell>
          <cell r="BY58">
            <v>519.87037310136429</v>
          </cell>
          <cell r="BZ58">
            <v>522.05668655323097</v>
          </cell>
          <cell r="CA58">
            <v>523.17597240058933</v>
          </cell>
          <cell r="CB58">
            <v>525.23902503671911</v>
          </cell>
          <cell r="CC58">
            <v>528.05126925049331</v>
          </cell>
          <cell r="CD58">
            <v>530.51572426264147</v>
          </cell>
          <cell r="CE58">
            <v>532.65709776295785</v>
          </cell>
          <cell r="CF58">
            <v>535.20144485084154</v>
          </cell>
          <cell r="CG58">
            <v>539.90298336363207</v>
          </cell>
          <cell r="CH58">
            <v>544.47199954481368</v>
          </cell>
          <cell r="CI58">
            <v>548.40859591679271</v>
          </cell>
        </row>
        <row r="59">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row>
        <row r="60">
          <cell r="BJ60">
            <v>1682.2891618900887</v>
          </cell>
          <cell r="BK60">
            <v>1713.9234366277317</v>
          </cell>
          <cell r="BL60">
            <v>1746.4120574377998</v>
          </cell>
          <cell r="BM60">
            <v>1776.7493741822782</v>
          </cell>
          <cell r="BN60">
            <v>1824.6202999691511</v>
          </cell>
          <cell r="BO60">
            <v>1885.834907435918</v>
          </cell>
          <cell r="BP60">
            <v>1948.5364214040862</v>
          </cell>
          <cell r="BQ60">
            <v>2010.5775651298852</v>
          </cell>
          <cell r="BR60">
            <v>2074.2348038036162</v>
          </cell>
          <cell r="BS60">
            <v>2136.4140632093286</v>
          </cell>
          <cell r="BT60">
            <v>2192.297901602461</v>
          </cell>
          <cell r="BU60">
            <v>2241.4453503275158</v>
          </cell>
          <cell r="BV60">
            <v>2278.8725278204333</v>
          </cell>
          <cell r="BW60">
            <v>2311.495995413386</v>
          </cell>
          <cell r="BX60">
            <v>2342.8643955060206</v>
          </cell>
          <cell r="BY60">
            <v>2373.6873120437685</v>
          </cell>
          <cell r="BZ60">
            <v>2387.0253438949758</v>
          </cell>
          <cell r="CA60">
            <v>2396.796151545273</v>
          </cell>
          <cell r="CB60">
            <v>2407.2948397667237</v>
          </cell>
          <cell r="CC60">
            <v>2418.5120485402713</v>
          </cell>
          <cell r="CD60">
            <v>2428.1647861600186</v>
          </cell>
          <cell r="CE60">
            <v>2429.7672445860908</v>
          </cell>
          <cell r="CF60">
            <v>2430.3839470983698</v>
          </cell>
          <cell r="CG60">
            <v>2434.0047844952664</v>
          </cell>
          <cell r="CH60">
            <v>2435.9034495632004</v>
          </cell>
          <cell r="CI60">
            <v>2434.2564320018464</v>
          </cell>
        </row>
        <row r="61">
          <cell r="BJ61">
            <v>412.28277327117735</v>
          </cell>
          <cell r="BK61">
            <v>413.82532489029387</v>
          </cell>
          <cell r="BL61">
            <v>415.07639340614924</v>
          </cell>
          <cell r="BM61">
            <v>420.5850348304449</v>
          </cell>
          <cell r="BN61">
            <v>431.98418834302993</v>
          </cell>
          <cell r="BO61">
            <v>448.39880759617375</v>
          </cell>
          <cell r="BP61">
            <v>461.81316537318622</v>
          </cell>
          <cell r="BQ61">
            <v>475.00154442443994</v>
          </cell>
          <cell r="BR61">
            <v>484.45163836474035</v>
          </cell>
          <cell r="BS61">
            <v>491.91286337995638</v>
          </cell>
          <cell r="BT61">
            <v>498.92763444737346</v>
          </cell>
          <cell r="BU61">
            <v>504.47889039401815</v>
          </cell>
          <cell r="BV61">
            <v>507.4365258787418</v>
          </cell>
          <cell r="BW61">
            <v>511.74742189655507</v>
          </cell>
          <cell r="BX61">
            <v>514.09092450300011</v>
          </cell>
          <cell r="BY61">
            <v>518.36197763238044</v>
          </cell>
          <cell r="BZ61">
            <v>521.55639435744763</v>
          </cell>
          <cell r="CA61">
            <v>529.04302574217309</v>
          </cell>
          <cell r="CB61">
            <v>531.67160860224612</v>
          </cell>
          <cell r="CC61">
            <v>533.59346666475528</v>
          </cell>
          <cell r="CD61">
            <v>535.54667417042242</v>
          </cell>
          <cell r="CE61">
            <v>536.79561159001332</v>
          </cell>
          <cell r="CF61">
            <v>538.62285406547244</v>
          </cell>
          <cell r="CG61">
            <v>541.25546638901301</v>
          </cell>
          <cell r="CH61">
            <v>543.60700531611462</v>
          </cell>
          <cell r="CI61">
            <v>545.63431542242051</v>
          </cell>
        </row>
        <row r="62">
          <cell r="BJ62">
            <v>1.3182859771527471</v>
          </cell>
          <cell r="BK62">
            <v>2.0174418185925629</v>
          </cell>
          <cell r="BL62">
            <v>3.8291145781917075</v>
          </cell>
          <cell r="BM62">
            <v>17.605683243706661</v>
          </cell>
          <cell r="BN62">
            <v>44.364369990242182</v>
          </cell>
          <cell r="BO62">
            <v>77.117699832434596</v>
          </cell>
          <cell r="BP62">
            <v>107.03352121940938</v>
          </cell>
          <cell r="BQ62">
            <v>143.66878456742359</v>
          </cell>
          <cell r="BR62">
            <v>189.11545284968446</v>
          </cell>
          <cell r="BS62">
            <v>239.43424348495003</v>
          </cell>
          <cell r="BT62">
            <v>278.93376855335168</v>
          </cell>
          <cell r="BU62">
            <v>307.62957310072704</v>
          </cell>
          <cell r="BV62">
            <v>319.5452384809924</v>
          </cell>
          <cell r="BW62">
            <v>325.67450038732312</v>
          </cell>
          <cell r="BX62">
            <v>332.30186787812028</v>
          </cell>
          <cell r="BY62">
            <v>339.33480373092465</v>
          </cell>
          <cell r="BZ62">
            <v>360.57060259783026</v>
          </cell>
          <cell r="CA62">
            <v>380.81999765172515</v>
          </cell>
          <cell r="CB62">
            <v>401.61872058815703</v>
          </cell>
          <cell r="CC62">
            <v>421.52104548276185</v>
          </cell>
          <cell r="CD62">
            <v>440.74061107083958</v>
          </cell>
          <cell r="CE62">
            <v>441.36116897950274</v>
          </cell>
          <cell r="CF62">
            <v>441.01071166218986</v>
          </cell>
          <cell r="CG62">
            <v>440.26384179036972</v>
          </cell>
          <cell r="CH62">
            <v>438.27565723245368</v>
          </cell>
          <cell r="CI62">
            <v>437.42126471595321</v>
          </cell>
        </row>
        <row r="63">
          <cell r="BJ63">
            <v>0</v>
          </cell>
          <cell r="BK63">
            <v>1.8999999999999997</v>
          </cell>
          <cell r="BL63">
            <v>2.002707552090881</v>
          </cell>
          <cell r="BM63">
            <v>6.5029666893406377</v>
          </cell>
          <cell r="BN63">
            <v>7.1082537084111168</v>
          </cell>
          <cell r="BO63">
            <v>12.133875192640506</v>
          </cell>
          <cell r="BP63">
            <v>12.193644540205517</v>
          </cell>
          <cell r="BQ63">
            <v>12.008346874876677</v>
          </cell>
          <cell r="BR63">
            <v>14.023685773663249</v>
          </cell>
          <cell r="BS63">
            <v>17.048308653150798</v>
          </cell>
          <cell r="BT63">
            <v>24.082084145873687</v>
          </cell>
          <cell r="BU63">
            <v>24.134284394301105</v>
          </cell>
          <cell r="BV63">
            <v>24.178260057048082</v>
          </cell>
          <cell r="BW63">
            <v>26.228000311439466</v>
          </cell>
          <cell r="BX63">
            <v>31.297462074523629</v>
          </cell>
          <cell r="BY63">
            <v>43.386156240472168</v>
          </cell>
          <cell r="BZ63">
            <v>43.514741848339703</v>
          </cell>
          <cell r="CA63">
            <v>43.549725456317859</v>
          </cell>
          <cell r="CB63">
            <v>45.646514257956341</v>
          </cell>
          <cell r="CC63">
            <v>51.751031360389184</v>
          </cell>
          <cell r="CD63">
            <v>64.884982437314633</v>
          </cell>
          <cell r="CE63">
            <v>65.245404978535646</v>
          </cell>
          <cell r="CF63">
            <v>71.442506912615642</v>
          </cell>
          <cell r="CG63">
            <v>83.668796788575889</v>
          </cell>
          <cell r="CH63">
            <v>103.95458206728495</v>
          </cell>
          <cell r="CI63">
            <v>146.3600740905128</v>
          </cell>
        </row>
        <row r="80">
          <cell r="BJ80">
            <v>8291.4181197616435</v>
          </cell>
          <cell r="BK80">
            <v>8183.8104164275292</v>
          </cell>
          <cell r="BL80">
            <v>8062.4090616946387</v>
          </cell>
          <cell r="BM80">
            <v>7937.7883815128889</v>
          </cell>
          <cell r="BN80">
            <v>7807.1390970740022</v>
          </cell>
          <cell r="BO80">
            <v>7666.9023107092708</v>
          </cell>
          <cell r="BP80">
            <v>7523.8551700200605</v>
          </cell>
          <cell r="BQ80">
            <v>7382.7967457044124</v>
          </cell>
          <cell r="BR80">
            <v>7232.7158510921072</v>
          </cell>
          <cell r="BS80">
            <v>7083.8826442547906</v>
          </cell>
          <cell r="BT80">
            <v>6940.6498136757691</v>
          </cell>
          <cell r="BU80">
            <v>6798.0928906405825</v>
          </cell>
          <cell r="BV80">
            <v>6672.048380656418</v>
          </cell>
          <cell r="BW80">
            <v>6555.6172728368701</v>
          </cell>
          <cell r="BX80">
            <v>6455.5215354816164</v>
          </cell>
          <cell r="BY80">
            <v>6369.2526392328109</v>
          </cell>
          <cell r="BZ80">
            <v>6275.4682154921547</v>
          </cell>
          <cell r="CA80">
            <v>6194.4342165145508</v>
          </cell>
          <cell r="CB80">
            <v>6126.8597568977812</v>
          </cell>
          <cell r="CC80">
            <v>6065.9819337438112</v>
          </cell>
          <cell r="CD80">
            <v>6013.059050932693</v>
          </cell>
          <cell r="CE80">
            <v>5955.5619585869536</v>
          </cell>
          <cell r="CF80">
            <v>5901.9659937625129</v>
          </cell>
          <cell r="CG80">
            <v>5857.0555233267451</v>
          </cell>
          <cell r="CH80">
            <v>5817.7062555898092</v>
          </cell>
          <cell r="CI80">
            <v>5780.9092272788039</v>
          </cell>
        </row>
        <row r="81">
          <cell r="BJ81">
            <v>-8.2172880957678496E-2</v>
          </cell>
        </row>
        <row r="82">
          <cell r="BJ82">
            <v>8181.495847974732</v>
          </cell>
          <cell r="BK82">
            <v>8053.2838684120361</v>
          </cell>
          <cell r="BL82">
            <v>7907.7482986733949</v>
          </cell>
          <cell r="BM82">
            <v>7743.1646830159079</v>
          </cell>
          <cell r="BN82">
            <v>7546.1720941284211</v>
          </cell>
          <cell r="BO82">
            <v>7346.9738826010107</v>
          </cell>
          <cell r="BP82">
            <v>7157.3766971172126</v>
          </cell>
          <cell r="BQ82">
            <v>6973.8918728183662</v>
          </cell>
          <cell r="BR82">
            <v>6792.59060677245</v>
          </cell>
          <cell r="BS82">
            <v>6617.1544671147567</v>
          </cell>
          <cell r="BT82">
            <v>6453.4019266602509</v>
          </cell>
          <cell r="BU82">
            <v>6293.2313410515271</v>
          </cell>
          <cell r="BV82">
            <v>6161.8116726753879</v>
          </cell>
          <cell r="BW82">
            <v>6041.0417510745674</v>
          </cell>
          <cell r="BX82">
            <v>5938.9416263374897</v>
          </cell>
          <cell r="BY82">
            <v>5849.3822661314462</v>
          </cell>
          <cell r="BZ82">
            <v>5753.4115289389229</v>
          </cell>
          <cell r="CA82">
            <v>5671.2582441139621</v>
          </cell>
          <cell r="CB82">
            <v>5601.6207318610614</v>
          </cell>
          <cell r="CC82">
            <v>5537.9306644933176</v>
          </cell>
          <cell r="CD82">
            <v>5482.543326670052</v>
          </cell>
          <cell r="CE82">
            <v>5422.9048608239964</v>
          </cell>
          <cell r="CF82">
            <v>5366.7645489116712</v>
          </cell>
          <cell r="CG82">
            <v>5317.1525399631109</v>
          </cell>
          <cell r="CH82">
            <v>5273.2342560449961</v>
          </cell>
          <cell r="CI82">
            <v>5232.5006313620106</v>
          </cell>
        </row>
        <row r="83">
          <cell r="BJ83">
            <v>-0.12466936386586047</v>
          </cell>
          <cell r="BK83">
            <v>-0.13838664438717407</v>
          </cell>
          <cell r="BL83">
            <v>-0.15395735971926139</v>
          </cell>
          <cell r="BM83">
            <v>-0.1715660077791864</v>
          </cell>
          <cell r="BN83">
            <v>-0.192642061761085</v>
          </cell>
          <cell r="BO83">
            <v>-0.21395409325911896</v>
          </cell>
          <cell r="BP83">
            <v>-0.23423891990483037</v>
          </cell>
          <cell r="BQ83">
            <v>-0.25386979070875892</v>
          </cell>
          <cell r="BR83">
            <v>-0.273267044644808</v>
          </cell>
          <cell r="BS83">
            <v>-0.29203679416017325</v>
          </cell>
          <cell r="BT83">
            <v>-0.30955652625660968</v>
          </cell>
          <cell r="BU83">
            <v>-0.32669302833349667</v>
          </cell>
          <cell r="BV83">
            <v>-0.3407534964994372</v>
          </cell>
          <cell r="BW83">
            <v>-0.35367455815674831</v>
          </cell>
          <cell r="BX83">
            <v>-0.36459815560104758</v>
          </cell>
          <cell r="BY83">
            <v>-0.37418002830472052</v>
          </cell>
          <cell r="BZ83">
            <v>-0.38444784827284884</v>
          </cell>
          <cell r="CA83">
            <v>-0.39323735185539266</v>
          </cell>
          <cell r="CB83">
            <v>-0.40068780456377118</v>
          </cell>
          <cell r="CC83">
            <v>-0.40750194567199327</v>
          </cell>
          <cell r="CD83">
            <v>-0.41342778546357828</v>
          </cell>
          <cell r="CE83">
            <v>-0.41980844949092899</v>
          </cell>
          <cell r="CF83">
            <v>-0.42581484928041846</v>
          </cell>
          <cell r="CG83">
            <v>-0.43112279200382475</v>
          </cell>
          <cell r="CH83">
            <v>-0.4358215683784995</v>
          </cell>
          <cell r="CI83">
            <v>-0.44017962102172525</v>
          </cell>
        </row>
      </sheetData>
      <sheetData sheetId="9">
        <row r="91">
          <cell r="BJ91">
            <v>542.49401470831867</v>
          </cell>
          <cell r="BK91">
            <v>555.44616655820789</v>
          </cell>
          <cell r="BL91">
            <v>573.17682408437508</v>
          </cell>
          <cell r="BM91">
            <v>593.74465378267428</v>
          </cell>
          <cell r="BN91">
            <v>619.49188130179402</v>
          </cell>
          <cell r="BO91">
            <v>652.73881992478232</v>
          </cell>
          <cell r="BP91">
            <v>683.94693596508216</v>
          </cell>
          <cell r="BQ91">
            <v>714.3987861276222</v>
          </cell>
          <cell r="BR91">
            <v>744.53902112406229</v>
          </cell>
          <cell r="BS91">
            <v>774.16134780348466</v>
          </cell>
          <cell r="BT91">
            <v>803.04775798014543</v>
          </cell>
          <cell r="BU91">
            <v>822.86735666435516</v>
          </cell>
          <cell r="BV91">
            <v>842.68695534856431</v>
          </cell>
          <cell r="BW91">
            <v>862.50655403277403</v>
          </cell>
          <cell r="BX91">
            <v>882.32615271698364</v>
          </cell>
          <cell r="BY91">
            <v>902.14575140119302</v>
          </cell>
          <cell r="BZ91">
            <v>911.16567246234126</v>
          </cell>
          <cell r="CA91">
            <v>920.1855935234895</v>
          </cell>
          <cell r="CB91">
            <v>929.20551458463763</v>
          </cell>
          <cell r="CC91">
            <v>938.22543564578598</v>
          </cell>
          <cell r="CD91">
            <v>947.24535670693399</v>
          </cell>
          <cell r="CE91">
            <v>953.19551585944521</v>
          </cell>
          <cell r="CF91">
            <v>959.14567501195631</v>
          </cell>
          <cell r="CG91">
            <v>965.09583416446765</v>
          </cell>
          <cell r="CH91">
            <v>971.04599331697864</v>
          </cell>
          <cell r="CI91">
            <v>976.99615246948997</v>
          </cell>
        </row>
      </sheetData>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ow r="359">
          <cell r="AA359">
            <v>0</v>
          </cell>
        </row>
      </sheetData>
      <sheetData sheetId="23"/>
      <sheetData sheetId="24"/>
      <sheetData sheetId="25">
        <row r="525">
          <cell r="BJ525">
            <v>137743245.41351438</v>
          </cell>
        </row>
      </sheetData>
      <sheetData sheetId="26">
        <row r="525">
          <cell r="BJ525">
            <v>21612031.263691235</v>
          </cell>
        </row>
      </sheetData>
      <sheetData sheetId="27">
        <row r="1224">
          <cell r="BJ1224">
            <v>963204.73795991275</v>
          </cell>
          <cell r="BK1224">
            <v>937057.60906181613</v>
          </cell>
          <cell r="BL1224">
            <v>916572.59824515018</v>
          </cell>
          <cell r="BM1224">
            <v>913588.84558403597</v>
          </cell>
          <cell r="BN1224">
            <v>896630.01778263913</v>
          </cell>
          <cell r="BO1224">
            <v>878299.1764469042</v>
          </cell>
          <cell r="BP1224">
            <v>861794.96146054321</v>
          </cell>
          <cell r="BQ1224">
            <v>845408.92533962918</v>
          </cell>
          <cell r="BR1224">
            <v>826435.5603284376</v>
          </cell>
          <cell r="BS1224">
            <v>809019.96126077441</v>
          </cell>
          <cell r="BT1224">
            <v>790299.08077745093</v>
          </cell>
          <cell r="BU1224">
            <v>770602.49604968191</v>
          </cell>
          <cell r="BV1224">
            <v>749488.3348187455</v>
          </cell>
          <cell r="BW1224">
            <v>727347.1238214972</v>
          </cell>
          <cell r="BX1224">
            <v>707111.66497653164</v>
          </cell>
          <cell r="BY1224">
            <v>686227.47952032625</v>
          </cell>
          <cell r="BZ1224">
            <v>664816.88095102855</v>
          </cell>
          <cell r="CA1224">
            <v>643081.46633727942</v>
          </cell>
          <cell r="CB1224">
            <v>625574.80685370415</v>
          </cell>
          <cell r="CC1224">
            <v>608401.3411333143</v>
          </cell>
          <cell r="CD1224">
            <v>592810.1967599818</v>
          </cell>
          <cell r="CE1224">
            <v>576745.17601884552</v>
          </cell>
          <cell r="CF1224">
            <v>560517.26146956184</v>
          </cell>
          <cell r="CG1224">
            <v>546405.73247239587</v>
          </cell>
          <cell r="CH1224">
            <v>533445.53461982147</v>
          </cell>
          <cell r="CI1224">
            <v>521982.03885265242</v>
          </cell>
        </row>
        <row r="1225">
          <cell r="BJ1225">
            <v>2411309.7749092104</v>
          </cell>
          <cell r="BK1225">
            <v>2372341.346923443</v>
          </cell>
          <cell r="BL1225">
            <v>2326578.6252562827</v>
          </cell>
          <cell r="BM1225">
            <v>2277545.362516534</v>
          </cell>
          <cell r="BN1225">
            <v>2242334.3439491191</v>
          </cell>
          <cell r="BO1225">
            <v>2204440.5839614165</v>
          </cell>
          <cell r="BP1225">
            <v>2172607.8361597457</v>
          </cell>
          <cell r="BQ1225">
            <v>2137500.7261764631</v>
          </cell>
          <cell r="BR1225">
            <v>2099454.1729628481</v>
          </cell>
          <cell r="BS1225">
            <v>2061425.0200205885</v>
          </cell>
          <cell r="BT1225">
            <v>2024942.9461132269</v>
          </cell>
          <cell r="BU1225">
            <v>1987467.9936261568</v>
          </cell>
          <cell r="BV1225">
            <v>1955007.6009104634</v>
          </cell>
          <cell r="BW1225">
            <v>1923027.3330495933</v>
          </cell>
          <cell r="BX1225">
            <v>1891969.5428855754</v>
          </cell>
          <cell r="BY1225">
            <v>1864837.8947037118</v>
          </cell>
          <cell r="BZ1225">
            <v>1837794.1860855469</v>
          </cell>
          <cell r="CA1225">
            <v>1814838.0742290299</v>
          </cell>
          <cell r="CB1225">
            <v>1793539.4856552836</v>
          </cell>
          <cell r="CC1225">
            <v>1772771.8559189055</v>
          </cell>
          <cell r="CD1225">
            <v>1753900.0538889768</v>
          </cell>
          <cell r="CE1225">
            <v>1733968.443548189</v>
          </cell>
          <cell r="CF1225">
            <v>1716134.5972191365</v>
          </cell>
          <cell r="CG1225">
            <v>1700809.3417655961</v>
          </cell>
          <cell r="CH1225">
            <v>1686554.0941147464</v>
          </cell>
          <cell r="CI1225">
            <v>1670464.7205802985</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9">
          <cell r="AA19">
            <v>20985</v>
          </cell>
        </row>
      </sheetData>
      <sheetData sheetId="42">
        <row r="354">
          <cell r="BI354">
            <v>0.25177763908888334</v>
          </cell>
        </row>
      </sheetData>
      <sheetData sheetId="43">
        <row r="12">
          <cell r="AA12" t="str">
            <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
      <sheetName val="codes"/>
    </sheetNames>
    <sheetDataSet>
      <sheetData sheetId="0"/>
      <sheetData sheetId="1">
        <row r="1">
          <cell r="A1" t="str">
            <v>Code</v>
          </cell>
          <cell r="B1" t="str">
            <v>ParentCode</v>
          </cell>
          <cell r="C1" t="str">
            <v>Name_de</v>
          </cell>
          <cell r="D1" t="str">
            <v>Beschreibung_de</v>
          </cell>
          <cell r="E1" t="str">
            <v>Name_en</v>
          </cell>
          <cell r="F1" t="str">
            <v>Beschreibung_en</v>
          </cell>
        </row>
        <row r="2">
          <cell r="A2" t="str">
            <v>_Z</v>
          </cell>
          <cell r="C2" t="str">
            <v>Nicht anwendbar</v>
          </cell>
          <cell r="E2" t="str">
            <v>not applicable</v>
          </cell>
        </row>
        <row r="3">
          <cell r="A3" t="str">
            <v>ABSATZ_WAERMEPUMPEN_NACH_INSTALLATION_IN_BESTAND</v>
          </cell>
          <cell r="C3" t="str">
            <v>Absatz Wärmepumpen nach Installation in Bestand</v>
          </cell>
          <cell r="E3" t="str">
            <v>Sales of heat pumps after installation in existing buildings</v>
          </cell>
        </row>
        <row r="4">
          <cell r="A4" t="str">
            <v>ABSATZ_WAERMEPUMPEN_NACH_INSTALLATION_IN_NEUBAU</v>
          </cell>
          <cell r="C4" t="str">
            <v>Absatz Wärmepumpen nach Installation in Neubau</v>
          </cell>
          <cell r="E4" t="str">
            <v>Sales of heat pumps after installation in new buildings</v>
          </cell>
        </row>
        <row r="5">
          <cell r="A5" t="str">
            <v>ABWEICHUNG_KSG</v>
          </cell>
          <cell r="C5" t="str">
            <v>Abweichung KSG</v>
          </cell>
          <cell r="E5" t="str">
            <v>Deviation KSG</v>
          </cell>
        </row>
        <row r="6">
          <cell r="A6" t="str">
            <v>AENDERUNG_ENDENERGIEVERBRAUCH_GEBAEUDESEKTOR_IM_VERGLEICH_ZU_2018_DURCH_AUSTAUSCH_DES_WAERMEVERSORGUNGSSYSTEMS</v>
          </cell>
          <cell r="C6" t="str">
            <v>Änderung Endenergieverbrauch Gebäudesektor im Vergleich zu 2018 durch - Austausch des Wärmeversorgungssystems</v>
          </cell>
          <cell r="E6" t="str">
            <v>Change in final energy consumption in the building sector compared to 2018 due to - replacement of the heat supply system</v>
          </cell>
        </row>
        <row r="7">
          <cell r="A7" t="str">
            <v>AENDERUNG_ENDENERGIEVERBRAUCH_GEBAEUDESEKTOR_IM_VERGLEICH_ZU_2018_DURCH_GEBAEUDESANIERUNG</v>
          </cell>
          <cell r="C7" t="str">
            <v>Änderung Endenergieverbrauch Gebäudesektor im Vergleich zu 2018 durch - Gebäudesanierung</v>
          </cell>
          <cell r="E7" t="str">
            <v>Change in final energy consumption in the building sector compared to 2018 due to - building refurbishment</v>
          </cell>
        </row>
        <row r="8">
          <cell r="A8" t="str">
            <v>AKTIVITAETSRATE</v>
          </cell>
          <cell r="C8" t="str">
            <v>Aktivitätsrate</v>
          </cell>
          <cell r="E8" t="str">
            <v>Activity rate</v>
          </cell>
        </row>
        <row r="9">
          <cell r="A9" t="str">
            <v>AMMONIAK</v>
          </cell>
          <cell r="C9" t="str">
            <v>Ammoniak</v>
          </cell>
          <cell r="E9" t="str">
            <v>Ammonia</v>
          </cell>
        </row>
        <row r="10">
          <cell r="A10" t="str">
            <v>ANTEIL</v>
          </cell>
          <cell r="C10" t="str">
            <v>Anteil</v>
          </cell>
          <cell r="E10" t="str">
            <v xml:space="preserve">Share </v>
          </cell>
        </row>
        <row r="11">
          <cell r="A11" t="str">
            <v>ANTEIL_EE_WAERME</v>
          </cell>
          <cell r="B11" t="str">
            <v>ANTEIL</v>
          </cell>
          <cell r="C11" t="str">
            <v>Anteil - EE-Wärme</v>
          </cell>
          <cell r="E11" t="str">
            <v>Share - renewable heat</v>
          </cell>
        </row>
        <row r="12">
          <cell r="A12" t="str">
            <v>ANTEIL_EINMAL_KOMPOSTIERUNG_VS_BIOGASANLAGE_HIER_BIOGASAN</v>
          </cell>
          <cell r="B12" t="str">
            <v>ANTEIL</v>
          </cell>
          <cell r="C12" t="str">
            <v>Anteil - Einmal-Kompostierung vs. Biogasanlage (hier Biogasan.)</v>
          </cell>
          <cell r="E12" t="str">
            <v>Share - single composting vs. biogas plant (here biogas plant)</v>
          </cell>
        </row>
        <row r="13">
          <cell r="A13" t="str">
            <v>ANTEIL_EINMAL_KOMPOSTIERUNG_VS_BIOGASANLAGE_HIER_EINMAL_KOMP</v>
          </cell>
          <cell r="B13" t="str">
            <v>ANTEIL</v>
          </cell>
          <cell r="C13" t="str">
            <v>Anteil - Einmal-Kompostierung vs. Biogasanlage (hier Einmal-Komp.)</v>
          </cell>
          <cell r="E13" t="str">
            <v>Share - single-use composting vs. biogas plant (here single-use composting)</v>
          </cell>
        </row>
        <row r="14">
          <cell r="A14" t="str">
            <v>ANTEIL_ELEKTRIFIZIERTE_PROZESSWAERMEERZEUGUNG_INKL_UMGEBUNGSWAERME</v>
          </cell>
          <cell r="B14" t="str">
            <v>ANTEIL</v>
          </cell>
          <cell r="C14" t="str">
            <v>Anteil - elektrifizierte Prozesswärmeerzeugung (inkl. Umgebungswärme)</v>
          </cell>
          <cell r="E14" t="str">
            <v>Share - electrified process heat generation (incl. ambient heat)</v>
          </cell>
        </row>
        <row r="15">
          <cell r="A15" t="str">
            <v>ANTEIL_ERNEUERBARER_ENERGIEN_EE_AM_BRUTTOSTROMVERBRAUCH</v>
          </cell>
          <cell r="B15" t="str">
            <v>ANTEIL</v>
          </cell>
          <cell r="C15" t="str">
            <v>Anteil - erneuerbarer Energien (EE) am Bruttostromverbrauch</v>
          </cell>
          <cell r="E15" t="str">
            <v>Share - renewable energies (RE) in gross electricity consumption</v>
          </cell>
        </row>
        <row r="16">
          <cell r="A16" t="str">
            <v>ANTEIL_KLIMANEUTRALER_WAERMEVERSORGUNG_AN_NEUINSTALLATIONEN_TECHNOLOGIEMIX_DES_MARKTABSATZES_VON_HEIZUNGSANLAGEN</v>
          </cell>
          <cell r="B16" t="str">
            <v>ANTEIL</v>
          </cell>
          <cell r="C16" t="str">
            <v>Anteil - klimaneutraler Wärmeversorgung an Neuinstallationen (Technologiemix des Marktabsatzes von Heizungsanlagen)</v>
          </cell>
          <cell r="E16" t="str">
            <v>Share - climate-neutral heat supply in new installations (technology mix of market sales of heating systems)</v>
          </cell>
        </row>
        <row r="17">
          <cell r="A17" t="str">
            <v>ANZAHL</v>
          </cell>
          <cell r="C17" t="str">
            <v>Anzahl</v>
          </cell>
          <cell r="E17" t="str">
            <v>Count</v>
          </cell>
        </row>
        <row r="18">
          <cell r="A18" t="str">
            <v>ANZAHL_ANDERE_RINDER</v>
          </cell>
          <cell r="B18" t="str">
            <v>ANZAHL</v>
          </cell>
          <cell r="C18" t="str">
            <v>Anzahl - andere Rinder</v>
          </cell>
          <cell r="E18" t="str">
            <v>Count - Other cattle</v>
          </cell>
        </row>
        <row r="19">
          <cell r="A19" t="str">
            <v>ANZAHL_BESCHAEFTIGTE</v>
          </cell>
          <cell r="B19" t="str">
            <v>ANZAHL</v>
          </cell>
          <cell r="C19" t="str">
            <v>Anzahl - Beschäftigte</v>
          </cell>
          <cell r="E19" t="str">
            <v>Count - Employees</v>
          </cell>
        </row>
        <row r="20">
          <cell r="A20" t="str">
            <v>ANZAHL_BESTAND</v>
          </cell>
          <cell r="B20" t="str">
            <v>ANZAHL</v>
          </cell>
          <cell r="C20" t="str">
            <v>Anzahl - Fahrzeuge im Bestand</v>
          </cell>
          <cell r="E20" t="str">
            <v>Count - Vehicles in stock</v>
          </cell>
        </row>
        <row r="21">
          <cell r="A21" t="str">
            <v>ANZAHL_BESTAND_E</v>
          </cell>
          <cell r="B21" t="str">
            <v>ANZAHL_BESTAND</v>
          </cell>
          <cell r="C21" t="str">
            <v>Anzahl - E-Fahrzuege (Bestand)</v>
          </cell>
          <cell r="E21" t="str">
            <v>Count - E-vehicles (stock)</v>
          </cell>
        </row>
        <row r="22">
          <cell r="A22" t="str">
            <v>ANZAHL_BESTAND_KONVENTIONELLE</v>
          </cell>
          <cell r="B22" t="str">
            <v>ANZAHL_BESTAND</v>
          </cell>
          <cell r="C22" t="str">
            <v>Anzahl - Konventionelle Fahrzeuge (Bestand)</v>
          </cell>
          <cell r="E22" t="str">
            <v>Count - Conventional vehicles (stock)</v>
          </cell>
        </row>
        <row r="23">
          <cell r="A23" t="str">
            <v>ANZAHL_DEPONIEN_DIE_FOERDERUNG_ERHALTEN_HABEN</v>
          </cell>
          <cell r="B23" t="str">
            <v>ANZAHL</v>
          </cell>
          <cell r="C23" t="str">
            <v>Anzahl - Deponien mit erhaltener Förderung</v>
          </cell>
          <cell r="E23" t="str">
            <v>Count - landfills with received funding</v>
          </cell>
        </row>
        <row r="24">
          <cell r="A24" t="str">
            <v>ANZAHL_E_LKW_BESTAND</v>
          </cell>
          <cell r="B24" t="str">
            <v>ANZAHL_BESTAND_E</v>
          </cell>
          <cell r="C24" t="str">
            <v>Anzahl - E-Lkw (Bestand)</v>
          </cell>
          <cell r="E24" t="str">
            <v>Count - e-trucks (stock)</v>
          </cell>
        </row>
        <row r="25">
          <cell r="A25" t="str">
            <v>ANZAHL_E_LKW_NZL</v>
          </cell>
          <cell r="B25" t="str">
            <v>ANZAHL_NZL_E</v>
          </cell>
          <cell r="C25" t="str">
            <v>Anzahl - E-Lkw (Neuzulassungen)</v>
          </cell>
          <cell r="E25" t="str">
            <v>Count - e-trucks (new registrations)</v>
          </cell>
        </row>
        <row r="26">
          <cell r="A26" t="str">
            <v>ANZAHL_E_PKW_BESTAND</v>
          </cell>
          <cell r="B26" t="str">
            <v>ANZAHL_BESTAND_E</v>
          </cell>
          <cell r="C26" t="str">
            <v>Anzahl - E-Pkw (Bestand)</v>
          </cell>
          <cell r="E26" t="str">
            <v>Count - e-cars (stock)</v>
          </cell>
        </row>
        <row r="27">
          <cell r="A27" t="str">
            <v>ANZAHL_E_PKW_NZL</v>
          </cell>
          <cell r="B27" t="str">
            <v>ANZAHL_NZL_E</v>
          </cell>
          <cell r="C27" t="str">
            <v>Anzahl - E-Pkw (Neuzulassungen)</v>
          </cell>
          <cell r="E27" t="str">
            <v>Count - e-cars (new registrations)</v>
          </cell>
        </row>
        <row r="28">
          <cell r="A28" t="str">
            <v>ANZAHL_GEFLUEGEL</v>
          </cell>
          <cell r="B28" t="str">
            <v>ANZAHL</v>
          </cell>
          <cell r="C28" t="str">
            <v>Anzahl - Geflügel</v>
          </cell>
          <cell r="E28" t="str">
            <v>Count - poultry</v>
          </cell>
        </row>
        <row r="29">
          <cell r="A29" t="str">
            <v>ANZAHL_KONVENTIONELLE_LKW_BESTAND</v>
          </cell>
          <cell r="B29" t="str">
            <v>ANZAHL_BESTAND_KONVENTIONELLE</v>
          </cell>
          <cell r="C29" t="str">
            <v>Anzahl - konventionelle Lkw (Bestand)</v>
          </cell>
          <cell r="E29" t="str">
            <v>Count - conventional trucks (stock)</v>
          </cell>
        </row>
        <row r="30">
          <cell r="A30" t="str">
            <v>ANZAHL_KONVENTIONELLE_LKW_NZL</v>
          </cell>
          <cell r="B30" t="str">
            <v>ANZAHL_NZL_KONVENTIONELLE</v>
          </cell>
          <cell r="C30" t="str">
            <v>Anzahl - konventionelle Lkw (Neuzulassungen)</v>
          </cell>
          <cell r="E30" t="str">
            <v>Count - conventional trucks (new registrations)</v>
          </cell>
        </row>
        <row r="31">
          <cell r="A31" t="str">
            <v>ANZAHL_KONVENTIONELLE_PKW_BESTAND</v>
          </cell>
          <cell r="B31" t="str">
            <v>ANZAHL_BESTAND_KONVENTIONELLE</v>
          </cell>
          <cell r="C31" t="str">
            <v>Anzahl - konventionelle Pkw (Bestand)</v>
          </cell>
          <cell r="E31" t="str">
            <v>Count - conventional cars (stock)</v>
          </cell>
        </row>
        <row r="32">
          <cell r="A32" t="str">
            <v>ANZAHL_KONVENTIONELLE_PKW_NZL</v>
          </cell>
          <cell r="B32" t="str">
            <v>ANZAHL_NZL_KONVENTIONELLE</v>
          </cell>
          <cell r="C32" t="str">
            <v>Anzahl - konventionelle Pkw (Neuzulassungen)</v>
          </cell>
          <cell r="E32" t="str">
            <v>Count - conventional cars (new registrations)</v>
          </cell>
        </row>
        <row r="33">
          <cell r="A33" t="str">
            <v>ANZAHL_MILCHKUEHE</v>
          </cell>
          <cell r="B33" t="str">
            <v>ANZAHL</v>
          </cell>
          <cell r="C33" t="str">
            <v>Anzahl - Milchkühe</v>
          </cell>
          <cell r="E33" t="str">
            <v>Count - dairy cows</v>
          </cell>
        </row>
        <row r="34">
          <cell r="A34" t="str">
            <v>ANZAHL_NZL</v>
          </cell>
          <cell r="B34" t="str">
            <v>ANZAHL</v>
          </cell>
          <cell r="C34" t="str">
            <v>Anzahl - Fahrzeuge (Neuzulassungen (NZL))</v>
          </cell>
          <cell r="E34" t="str">
            <v>Count - vehicles (new registrations)</v>
          </cell>
        </row>
        <row r="35">
          <cell r="A35" t="str">
            <v>ANZAHL_NZL_E</v>
          </cell>
          <cell r="B35" t="str">
            <v>ANZAHL_NZL</v>
          </cell>
          <cell r="C35" t="str">
            <v>Anzahl - E-Fahrzuege</v>
          </cell>
          <cell r="E35" t="str">
            <v>Count - electric vehicles</v>
          </cell>
        </row>
        <row r="36">
          <cell r="A36" t="str">
            <v>ANZAHL_NZL_KONVENTIONELLE</v>
          </cell>
          <cell r="B36" t="str">
            <v>ANZAHL_NZL</v>
          </cell>
          <cell r="C36" t="str">
            <v>Anzahl - Konventionelle Fahrzeuge</v>
          </cell>
          <cell r="E36" t="str">
            <v>Count - Conventional vehicles</v>
          </cell>
        </row>
        <row r="37">
          <cell r="A37" t="str">
            <v>ANZAHL_PFERDE</v>
          </cell>
          <cell r="B37" t="str">
            <v>ANZAHL</v>
          </cell>
          <cell r="C37" t="str">
            <v>Anzahl - Pferde</v>
          </cell>
          <cell r="E37" t="str">
            <v>Count - Horses</v>
          </cell>
        </row>
        <row r="38">
          <cell r="A38" t="str">
            <v>ANZAHL_SCHAFE</v>
          </cell>
          <cell r="B38" t="str">
            <v>ANZAHL</v>
          </cell>
          <cell r="C38" t="str">
            <v>Anzahl - Schafe</v>
          </cell>
          <cell r="E38" t="str">
            <v>Count - Sheep</v>
          </cell>
        </row>
        <row r="39">
          <cell r="A39" t="str">
            <v>ANZAHL_SCHWEINE_OHNE_SAUGFERKEL</v>
          </cell>
          <cell r="B39" t="str">
            <v>ANZAHL</v>
          </cell>
          <cell r="C39" t="str">
            <v>Anzahl - Schweine (ohne Saugferkel)</v>
          </cell>
          <cell r="E39" t="str">
            <v>Count - Pigs (without suckling piglets)</v>
          </cell>
        </row>
        <row r="40">
          <cell r="A40" t="str">
            <v>ANZAHL_ZIEGEN</v>
          </cell>
          <cell r="B40" t="str">
            <v>ANZAHL</v>
          </cell>
          <cell r="C40" t="str">
            <v>Anzahl - Ziegen</v>
          </cell>
          <cell r="E40" t="str">
            <v>Count - Goats</v>
          </cell>
        </row>
        <row r="41">
          <cell r="A41" t="str">
            <v>ARBEITSKRAEFTEBEDARF</v>
          </cell>
          <cell r="C41" t="str">
            <v>Arbeitskräftebedarf</v>
          </cell>
          <cell r="E41" t="str">
            <v>Labour requirements</v>
          </cell>
        </row>
        <row r="42">
          <cell r="A42" t="str">
            <v>AUSBRINGUNG_VON_GAERRUECKSTAENDEN_AUS_ENERGIEPFLANZEN</v>
          </cell>
          <cell r="C42" t="str">
            <v>Ausbringung von Gärrückständen aus Energiepflanzen</v>
          </cell>
          <cell r="E42" t="str">
            <v>Spreading of fermentation residues from energy crops</v>
          </cell>
        </row>
        <row r="43">
          <cell r="A43" t="str">
            <v>AUSSCHEIDUNG_AUF_DER_WEIDE</v>
          </cell>
          <cell r="C43" t="str">
            <v>Ausscheidung auf der Weide</v>
          </cell>
          <cell r="E43" t="str">
            <v>Spreading on pasture</v>
          </cell>
        </row>
        <row r="44">
          <cell r="A44" t="str">
            <v>AUSSTATTUNGSRATE</v>
          </cell>
          <cell r="C44" t="str">
            <v>Ausstattungsrate</v>
          </cell>
          <cell r="E44" t="str">
            <v>Equipment rate</v>
          </cell>
        </row>
        <row r="45">
          <cell r="A45" t="str">
            <v>AUSSTATTUNGSRATE_BELEUCHTUNG_BELEUCHTUNG</v>
          </cell>
          <cell r="B45" t="str">
            <v>AUSSTATTUNGSRATE</v>
          </cell>
          <cell r="C45" t="str">
            <v>Ausstattungsrate - Beleuchtung</v>
          </cell>
          <cell r="E45" t="str">
            <v>Equipment rate - Illumination</v>
          </cell>
        </row>
        <row r="46">
          <cell r="A46" t="str">
            <v>AUSSTATTUNGSRATE_COMPUTER_BILDSCHIRME</v>
          </cell>
          <cell r="B46" t="str">
            <v>AUSSTATTUNGSRATE</v>
          </cell>
          <cell r="C46" t="str">
            <v>Ausstattungsrate - Computerbildschirme</v>
          </cell>
          <cell r="E46" t="str">
            <v>Equipment rate - Computer monitor</v>
          </cell>
        </row>
        <row r="47">
          <cell r="A47" t="str">
            <v>AUSSTATTUNGSRATE_HAUSHALTSGERAETE</v>
          </cell>
          <cell r="B47" t="str">
            <v>AUSSTATTUNGSRATE</v>
          </cell>
          <cell r="C47" t="str">
            <v>Ausstattungsrate - Haushaltsgeräte</v>
          </cell>
          <cell r="E47" t="str">
            <v>Equipment rate - Household appliances</v>
          </cell>
        </row>
        <row r="48">
          <cell r="A48" t="str">
            <v>AUSSTATTUNGSRATE_HAUSHALTSGERAETE_GEFRIERSCHRAENKE</v>
          </cell>
          <cell r="B48" t="str">
            <v>AUSSTATTUNGSRATE_HAUSHALTSGERAETE</v>
          </cell>
          <cell r="C48" t="str">
            <v>Ausstattungsrate - Gefrierschränke</v>
          </cell>
          <cell r="E48" t="str">
            <v>Equipment rate - Freezers</v>
          </cell>
        </row>
        <row r="49">
          <cell r="A49" t="str">
            <v>AUSSTATTUNGSRATE_HAUSHALTSGERAETE_GESCHIRRSPUELER</v>
          </cell>
          <cell r="B49" t="str">
            <v>AUSSTATTUNGSRATE_HAUSHALTSGERAETE</v>
          </cell>
          <cell r="C49" t="str">
            <v>Ausstattungsrate - Geschirrspüler</v>
          </cell>
          <cell r="E49" t="str">
            <v>Equipment rate - Dishwasher</v>
          </cell>
        </row>
        <row r="50">
          <cell r="A50" t="str">
            <v>AUSSTATTUNGSRATE_HAUSHALTSGERAETE_HERDE</v>
          </cell>
          <cell r="B50" t="str">
            <v>AUSSTATTUNGSRATE_HAUSHALTSGERAETE</v>
          </cell>
          <cell r="C50" t="str">
            <v>Ausstattungsrate - Herde</v>
          </cell>
          <cell r="E50" t="str">
            <v>Equipment rate - Kitchen stoves</v>
          </cell>
        </row>
        <row r="51">
          <cell r="A51" t="str">
            <v>AUSSTATTUNGSRATE_HAUSHALTSGERAETE_KUEHLSCHRAENKE</v>
          </cell>
          <cell r="B51" t="str">
            <v>AUSSTATTUNGSRATE_HAUSHALTSGERAETE</v>
          </cell>
          <cell r="C51" t="str">
            <v>Ausstattungsrate - Kühlschränke</v>
          </cell>
          <cell r="E51" t="str">
            <v>Equipment rate - Refrigerators</v>
          </cell>
        </row>
        <row r="52">
          <cell r="A52" t="str">
            <v>AUSSTATTUNGSRATE_HAUSHALTSGERAETE_TROCKNER</v>
          </cell>
          <cell r="B52" t="str">
            <v>AUSSTATTUNGSRATE_HAUSHALTSGERAETE</v>
          </cell>
          <cell r="C52" t="str">
            <v>Ausstattungsrate - Wäschetrockner</v>
          </cell>
          <cell r="E52" t="str">
            <v>Equipment rate - Clothes Dryer</v>
          </cell>
        </row>
        <row r="53">
          <cell r="A53" t="str">
            <v>AUSSTATTUNGSRATE_HAUSHALTSGERAETE_WASCHMASCHINEN</v>
          </cell>
          <cell r="B53" t="str">
            <v>AUSSTATTUNGSRATE_HAUSHALTSGERAETE</v>
          </cell>
          <cell r="C53" t="str">
            <v>Ausstattungsrate - Waschmachinen</v>
          </cell>
          <cell r="E53" t="str">
            <v>Equipment rate - Washing machines</v>
          </cell>
        </row>
        <row r="54">
          <cell r="A54" t="str">
            <v>AUSSTATTUNGSRATE_INFORMATIONS_UND_KOMMUNIKATIONSTECHNIK</v>
          </cell>
          <cell r="B54" t="str">
            <v>AUSSTATTUNGSRATE</v>
          </cell>
          <cell r="C54" t="str">
            <v>Ausstattungsrate - Informations- und Kommunikationstechnik</v>
          </cell>
          <cell r="E54" t="str">
            <v>Equipment rate - Information and communication technology</v>
          </cell>
        </row>
        <row r="55">
          <cell r="A55" t="str">
            <v>AUSSTATTUNGSRATE_INFORMATIONS_UND_KOMMUNIKATIONSTECHNIK_DESKTOP_PCS</v>
          </cell>
          <cell r="B55" t="str">
            <v>AUSSTATTUNGSRATE_INFORMATIONS_UND_KOMMUNIKATIONSTECHNIK</v>
          </cell>
          <cell r="C55" t="str">
            <v>Ausstattungsrate - Desktop-Computer</v>
          </cell>
          <cell r="E55" t="str">
            <v>Equipment rate - Desktop computer</v>
          </cell>
        </row>
        <row r="56">
          <cell r="A56" t="str">
            <v>AUSSTATTUNGSRATE_INFORMATIONS_UND_KOMMUNIKATIONSTECHNIK_FERNSEHER</v>
          </cell>
          <cell r="B56" t="str">
            <v>AUSSTATTUNGSRATE_INFORMATIONS_UND_KOMMUNIKATIONSTECHNIK</v>
          </cell>
          <cell r="C56" t="str">
            <v>Ausstattungsrate - Fernseher</v>
          </cell>
          <cell r="E56" t="str">
            <v>Equipment rate - Television sets</v>
          </cell>
        </row>
        <row r="57">
          <cell r="A57" t="str">
            <v>AUSSTATTUNGSRATE_INFORMATIONS_UND_KOMMUNIKATIONSTECHNIK_LAPTOPS</v>
          </cell>
          <cell r="B57" t="str">
            <v>AUSSTATTUNGSRATE_INFORMATIONS_UND_KOMMUNIKATIONSTECHNIK</v>
          </cell>
          <cell r="C57" t="str">
            <v>Ausstattungsrate - Laptop-Computer</v>
          </cell>
          <cell r="E57" t="str">
            <v>Equipment rate - Laptop computer</v>
          </cell>
        </row>
        <row r="58">
          <cell r="A58" t="str">
            <v>AUSSTATTUNGSRATE_INFORMATIONS_UND_KOMMUNIKATIONSTECHNIK_MODEMS_ROUTER</v>
          </cell>
          <cell r="B58" t="str">
            <v>AUSSTATTUNGSRATE_INFORMATIONS_UND_KOMMUNIKATIONSTECHNIK</v>
          </cell>
          <cell r="C58" t="str">
            <v>Ausstattungsrate - Modems und Router</v>
          </cell>
          <cell r="E58" t="str">
            <v>Equipment rate - Modems and routers</v>
          </cell>
        </row>
        <row r="59">
          <cell r="A59" t="str">
            <v>AUSSTATTUNGSRATE_INFORMATIONS_UND_KOMMUNIKATIONSTECHNIK_SET_TOP_BOXEN</v>
          </cell>
          <cell r="B59" t="str">
            <v>AUSSTATTUNGSRATE_INFORMATIONS_UND_KOMMUNIKATIONSTECHNIK</v>
          </cell>
          <cell r="C59" t="str">
            <v>Ausstattungsrate - Set-Top-Boxen</v>
          </cell>
          <cell r="E59" t="str">
            <v>Equipment rate - Set-top boxes</v>
          </cell>
        </row>
        <row r="60">
          <cell r="A60" t="str">
            <v>AUSSTATTUNGSRATE_KLIMAANLAGEN</v>
          </cell>
          <cell r="B60" t="str">
            <v>AUSSTATTUNGSRATE</v>
          </cell>
          <cell r="C60" t="str">
            <v>Ausstattungsrate - Klimaanlagen</v>
          </cell>
          <cell r="E60" t="str">
            <v>Equipment rate - Air conditioning</v>
          </cell>
        </row>
        <row r="61">
          <cell r="A61" t="str">
            <v>AUSWEITUNG_VON_BIOABFAELLEN_PRO_PERSON_GETRENNTE_SAMMLUNG</v>
          </cell>
          <cell r="C61" t="str">
            <v>Ausweitung von Bioabfällen pro Person (getrennte Sammlung)</v>
          </cell>
          <cell r="E61" t="str">
            <v>Expansion of biowaste per person (separate collection)</v>
          </cell>
        </row>
        <row r="62">
          <cell r="A62" t="str">
            <v>BEHG_PREIS</v>
          </cell>
          <cell r="C62" t="str">
            <v>BEHG-Preis</v>
          </cell>
          <cell r="E62" t="str">
            <v>BEHG price</v>
          </cell>
        </row>
        <row r="63">
          <cell r="A63" t="str">
            <v>BETRIEBSKOSTEN</v>
          </cell>
          <cell r="C63" t="str">
            <v xml:space="preserve">Betriebskosten (Summe) </v>
          </cell>
          <cell r="E63" t="str">
            <v xml:space="preserve">Operating costs (total) </v>
          </cell>
        </row>
        <row r="64">
          <cell r="A64" t="str">
            <v>BETRIEBSKOSTEN_BIOGAS_METHAN_SUMME</v>
          </cell>
          <cell r="B64" t="str">
            <v>BETRIEBSKOSTEN</v>
          </cell>
          <cell r="C64" t="str">
            <v>Betriebskosten - Methan</v>
          </cell>
          <cell r="E64" t="str">
            <v>Operating costs - methane</v>
          </cell>
        </row>
        <row r="65">
          <cell r="A65" t="str">
            <v>BETRIEBSKOSTEN_ELEKTROLYSEURE_SUMME</v>
          </cell>
          <cell r="B65" t="str">
            <v>BETRIEBSKOSTEN</v>
          </cell>
          <cell r="C65" t="str">
            <v>Betriebskosten - Elektrolyseure</v>
          </cell>
          <cell r="E65" t="str">
            <v>Operating costs - electrolysers</v>
          </cell>
        </row>
        <row r="66">
          <cell r="A66" t="str">
            <v>BETRIEBSKOSTEN_GEOTHERMIE_STROM_SUMME</v>
          </cell>
          <cell r="B66" t="str">
            <v>BETRIEBSKOSTEN</v>
          </cell>
          <cell r="C66" t="str">
            <v>Betriebskosten - Geothermie (Strom)</v>
          </cell>
          <cell r="E66" t="str">
            <v>Operating costs - geothermal energy (electricity)</v>
          </cell>
        </row>
        <row r="67">
          <cell r="A67" t="str">
            <v>BETRIEBSKOSTEN_GEOTHERMIE_WAERME_SUMME</v>
          </cell>
          <cell r="B67" t="str">
            <v>BETRIEBSKOSTEN</v>
          </cell>
          <cell r="C67" t="str">
            <v>Betriebskosten - Geothermie (Wärme)</v>
          </cell>
          <cell r="E67" t="str">
            <v>Operating costs - geothermal energy (heat)</v>
          </cell>
        </row>
        <row r="68">
          <cell r="A68" t="str">
            <v>BETRIEBSKOSTEN_LAUFWASSER_SUMME</v>
          </cell>
          <cell r="B68" t="str">
            <v>BETRIEBSKOSTEN</v>
          </cell>
          <cell r="C68" t="str">
            <v>Betriebskosten - Laufwasser</v>
          </cell>
          <cell r="E68" t="str">
            <v>Operating costs - running water</v>
          </cell>
        </row>
        <row r="69">
          <cell r="A69" t="str">
            <v>BETRIEBSKOSTEN_PV_ANLAGEN_SUMME</v>
          </cell>
          <cell r="B69" t="str">
            <v>BETRIEBSKOSTEN</v>
          </cell>
          <cell r="C69" t="str">
            <v>Betriebskosten - Photovoltaikanlage</v>
          </cell>
          <cell r="E69" t="str">
            <v>Operating costs - photovoltaic system</v>
          </cell>
        </row>
        <row r="70">
          <cell r="A70" t="str">
            <v>BETRIEBSKOSTEN_SOLARTHERMIE_SUMME</v>
          </cell>
          <cell r="B70" t="str">
            <v>BETRIEBSKOSTEN</v>
          </cell>
          <cell r="C70" t="str">
            <v>Betriebskosten - Solarthermie</v>
          </cell>
          <cell r="E70" t="str">
            <v>Operating costs - solar thermal energy</v>
          </cell>
        </row>
        <row r="71">
          <cell r="A71" t="str">
            <v>BETRIEBSKOSTEN_WIND_OFFSHORE_SUMME</v>
          </cell>
          <cell r="B71" t="str">
            <v>BETRIEBSKOSTEN</v>
          </cell>
          <cell r="C71" t="str">
            <v>Betriebskosten - Wind Offshore</v>
          </cell>
          <cell r="E71" t="str">
            <v>Operating costs - wind offshore</v>
          </cell>
        </row>
        <row r="72">
          <cell r="A72" t="str">
            <v>BETRIEBSKOSTEN_WIND_ONSHORE_SUMME</v>
          </cell>
          <cell r="B72" t="str">
            <v>BETRIEBSKOSTEN</v>
          </cell>
          <cell r="C72" t="str">
            <v>Betriebskosten - Wind Onshore</v>
          </cell>
          <cell r="E72" t="str">
            <v>Operating costs - wind onshore</v>
          </cell>
        </row>
        <row r="73">
          <cell r="A73" t="str">
            <v>BEV</v>
          </cell>
          <cell r="C73" t="str">
            <v>Bevölkerung</v>
          </cell>
          <cell r="E73" t="str">
            <v>Population</v>
          </cell>
        </row>
        <row r="74">
          <cell r="A74" t="str">
            <v>BIP</v>
          </cell>
          <cell r="C74" t="str">
            <v>BIP</v>
          </cell>
          <cell r="E74" t="str">
            <v>GDP</v>
          </cell>
        </row>
        <row r="75">
          <cell r="A75" t="str">
            <v>BIP_GROWTH</v>
          </cell>
          <cell r="C75" t="str">
            <v>Jährliche Wachstumsrate BIP</v>
          </cell>
          <cell r="E75" t="str">
            <v>Annual GDP growth rate</v>
          </cell>
        </row>
        <row r="76">
          <cell r="A76" t="str">
            <v>BRUTTOSTROMVERBRAUCH</v>
          </cell>
          <cell r="C76" t="str">
            <v>Bruttostromverbrauch</v>
          </cell>
          <cell r="E76" t="str">
            <v>Gross electricity consumption</v>
          </cell>
        </row>
        <row r="77">
          <cell r="A77" t="str">
            <v>BUDGET</v>
          </cell>
          <cell r="C77" t="str">
            <v>Budget</v>
          </cell>
          <cell r="E77" t="str">
            <v>Total budget</v>
          </cell>
        </row>
        <row r="78">
          <cell r="A78" t="str">
            <v>BUDGET_NEUBAU</v>
          </cell>
          <cell r="B78" t="str">
            <v>BUDGET</v>
          </cell>
          <cell r="C78" t="str">
            <v>Budget - Neubau</v>
          </cell>
          <cell r="E78" t="str">
            <v>Budget - new building</v>
          </cell>
        </row>
        <row r="79">
          <cell r="A79" t="str">
            <v>BUDGET_SANIERUNG</v>
          </cell>
          <cell r="B79" t="str">
            <v>BUDGET</v>
          </cell>
          <cell r="C79" t="str">
            <v>Budget - Sanierung</v>
          </cell>
          <cell r="E79" t="str">
            <v>Budget - renovation</v>
          </cell>
        </row>
        <row r="80">
          <cell r="A80" t="str">
            <v>BUDGET_WAERME</v>
          </cell>
          <cell r="B80" t="str">
            <v>BUDGET</v>
          </cell>
          <cell r="C80" t="str">
            <v>Budget - Wärme</v>
          </cell>
          <cell r="E80" t="str">
            <v>Budget - heating</v>
          </cell>
        </row>
        <row r="81">
          <cell r="A81" t="str">
            <v>BWS</v>
          </cell>
          <cell r="C81" t="str">
            <v>Bruttowertschöpfung (BWS)</v>
          </cell>
          <cell r="E81" t="str">
            <v>Gross value added (GVA)</v>
          </cell>
        </row>
        <row r="82">
          <cell r="A82" t="str">
            <v>CO2_KOSTEN</v>
          </cell>
          <cell r="C82" t="str">
            <v>CO2-Kosten</v>
          </cell>
          <cell r="E82" t="str">
            <v>CO2 costs</v>
          </cell>
        </row>
        <row r="83">
          <cell r="A83" t="str">
            <v>CO2_KOSTEN_BIO_BINNENSCHIFF</v>
          </cell>
          <cell r="B83" t="str">
            <v>CO2_KOSTEN</v>
          </cell>
          <cell r="C83" t="str">
            <v>CO2-Kosten - Binnenschifffahrt (Biokraftstoff)</v>
          </cell>
          <cell r="E83" t="str">
            <v>CO2 costs - inland waterway transport (biofuel)</v>
          </cell>
        </row>
        <row r="84">
          <cell r="A84" t="str">
            <v>CO2_KOSTEN_BIO_LUFTVERKEHR</v>
          </cell>
          <cell r="B84" t="str">
            <v>CO2_KOSTEN</v>
          </cell>
          <cell r="C84" t="str">
            <v>CO2-Kosten - Luftverkehr (Biokraftstoff)</v>
          </cell>
          <cell r="E84" t="str">
            <v>CO2 costs - Air transport (biofuel)</v>
          </cell>
        </row>
        <row r="85">
          <cell r="A85" t="str">
            <v>CO2_KOSTEN_BIO_MIV_GEWERBLICH</v>
          </cell>
          <cell r="B85" t="str">
            <v>CO2_KOSTEN</v>
          </cell>
          <cell r="C85" t="str">
            <v>CO2-Kosten - Gewerblicher motorisierter Individualverkehr (Biokraftstoff)</v>
          </cell>
          <cell r="E85" t="str">
            <v>CO2 costs - Commercial motorised private transport (biofuel)</v>
          </cell>
        </row>
        <row r="86">
          <cell r="A86" t="str">
            <v>CO2_KOSTEN_BIO_OEV</v>
          </cell>
          <cell r="B86" t="str">
            <v>CO2_KOSTEN</v>
          </cell>
          <cell r="C86" t="str">
            <v>CO2-Kosten - Öffentliche Energieversorgung (Biokraftstoff)</v>
          </cell>
          <cell r="E86" t="str">
            <v>CO2 costs - public energy supply (biofuel)</v>
          </cell>
        </row>
        <row r="87">
          <cell r="A87" t="str">
            <v>CO2_KOSTEN_BIO_SCHIENENGUETERVERKEHR</v>
          </cell>
          <cell r="B87" t="str">
            <v>CO2_KOSTEN</v>
          </cell>
          <cell r="C87" t="str">
            <v>CO2-Kosten - Schienengüterverkehr (Biokraftstoff)</v>
          </cell>
          <cell r="E87" t="str">
            <v>CO2 costs - Rail freight transport (biofuel)</v>
          </cell>
        </row>
        <row r="88">
          <cell r="A88" t="str">
            <v>CO2_KOSTEN_BIO_STRASSENGUETERVERKEHR</v>
          </cell>
          <cell r="B88" t="str">
            <v>CO2_KOSTEN</v>
          </cell>
          <cell r="C88" t="str">
            <v>CO2-Kosten - Straßengüterverkehr (Biokraftstoff)</v>
          </cell>
          <cell r="E88" t="str">
            <v>CO2 costs - Road freight transport (biofuel)</v>
          </cell>
        </row>
        <row r="89">
          <cell r="A89" t="str">
            <v>CO2_KOSTEN_BIOGAS</v>
          </cell>
          <cell r="B89" t="str">
            <v>CO2_KOSTEN</v>
          </cell>
          <cell r="C89" t="str">
            <v>CO2-Kosten - Biogas</v>
          </cell>
          <cell r="E89" t="str">
            <v>CO2 costs - biogas</v>
          </cell>
        </row>
        <row r="90">
          <cell r="A90" t="str">
            <v>CO2_KOSTEN_BRAUNKOHLE</v>
          </cell>
          <cell r="B90" t="str">
            <v>CO2_KOSTEN</v>
          </cell>
          <cell r="C90" t="str">
            <v>CO2-Kosten - Braunkohle</v>
          </cell>
          <cell r="E90" t="str">
            <v>CO2 costs - lignite</v>
          </cell>
        </row>
        <row r="91">
          <cell r="A91" t="str">
            <v>CO2_KOSTEN_ERDGAS</v>
          </cell>
          <cell r="B91" t="str">
            <v>CO2_KOSTEN</v>
          </cell>
          <cell r="C91" t="str">
            <v>CO2-Kosten - Erdgas</v>
          </cell>
          <cell r="E91" t="str">
            <v>CO2 costs - natural gas</v>
          </cell>
        </row>
        <row r="92">
          <cell r="A92" t="str">
            <v>CO2_KOSTEN_ERNAEHRUNG_UND_TABAK</v>
          </cell>
          <cell r="B92" t="str">
            <v>CO2_KOSTEN</v>
          </cell>
          <cell r="C92" t="str">
            <v>CO2-Kosten - Ernaehrung und Tabak</v>
          </cell>
          <cell r="E92" t="str">
            <v>CO2 costs - food and tobacco</v>
          </cell>
        </row>
        <row r="93">
          <cell r="A93" t="str">
            <v>CO2_KOSTEN_FAHRZEUGBAU</v>
          </cell>
          <cell r="B93" t="str">
            <v>CO2_KOSTEN</v>
          </cell>
          <cell r="C93" t="str">
            <v>CO2-Kosten - Fahrzeugbau</v>
          </cell>
          <cell r="E93" t="str">
            <v>CO2 costs - vehicle construction</v>
          </cell>
        </row>
        <row r="94">
          <cell r="A94" t="str">
            <v>CO2_KOSTEN_FERNWAERME</v>
          </cell>
          <cell r="B94" t="str">
            <v>CO2_KOSTEN</v>
          </cell>
          <cell r="C94" t="str">
            <v>CO2-Kosten - Fernwärme</v>
          </cell>
          <cell r="E94" t="str">
            <v>CO2 costs - district heating</v>
          </cell>
        </row>
        <row r="95">
          <cell r="A95" t="str">
            <v>CO2_KOSTEN_FOSSIL_BINNENSCHIFF</v>
          </cell>
          <cell r="B95" t="str">
            <v>CO2_KOSTEN</v>
          </cell>
          <cell r="C95" t="str">
            <v>CO2-Kosten - Binnenschifffahrt (Fossiler Kraftstoff)</v>
          </cell>
          <cell r="E95" t="str">
            <v>CO2 costs - inland waterway transport (fossil fuel)</v>
          </cell>
        </row>
        <row r="96">
          <cell r="A96" t="str">
            <v>CO2_KOSTEN_FOSSIL_LUFTVERKEHR</v>
          </cell>
          <cell r="B96" t="str">
            <v>CO2_KOSTEN</v>
          </cell>
          <cell r="C96" t="str">
            <v>CO2-Kosten - Luftverkehr (Fossiler Kraftstoff)</v>
          </cell>
          <cell r="E96" t="str">
            <v>CO2 costs - Air transport (fossil fuel)</v>
          </cell>
        </row>
        <row r="97">
          <cell r="A97" t="str">
            <v>CO2_KOSTEN_FOSSIL_MIV_GEWERBLICH</v>
          </cell>
          <cell r="B97" t="str">
            <v>CO2_KOSTEN</v>
          </cell>
          <cell r="C97" t="str">
            <v>CO2-Kosten - Gewerblicher motorisierter Individualverkehr (Fossiler Kraftstoff)</v>
          </cell>
          <cell r="E97" t="str">
            <v>CO2 costs - Commercial motorised private transport (fossil fuel)</v>
          </cell>
        </row>
        <row r="98">
          <cell r="A98" t="str">
            <v>CO2_KOSTEN_FOSSIL_OEV</v>
          </cell>
          <cell r="B98" t="str">
            <v>CO2_KOSTEN</v>
          </cell>
          <cell r="C98" t="str">
            <v>CO2-Kosten - Öffentliche Energieversorgung (Fossiler Kraftstoff)</v>
          </cell>
          <cell r="E98" t="str">
            <v>CO2 costs - Public energy supply (fossil fuel)</v>
          </cell>
        </row>
        <row r="99">
          <cell r="A99" t="str">
            <v>CO2_KOSTEN_FOSSIL_SCHIENENGUETERVERKEHR</v>
          </cell>
          <cell r="B99" t="str">
            <v>CO2_KOSTEN</v>
          </cell>
          <cell r="C99" t="str">
            <v>CO2-Kosten - Schienengüterverkehr (Fossiler Kraftstoff)</v>
          </cell>
          <cell r="E99" t="str">
            <v>CO2 costs - Rail freight transport (fossil fuel)</v>
          </cell>
        </row>
        <row r="100">
          <cell r="A100" t="str">
            <v>CO2_KOSTEN_FOSSIL_STRASSENGUETERVERKEHR</v>
          </cell>
          <cell r="B100" t="str">
            <v>CO2_KOSTEN</v>
          </cell>
          <cell r="C100" t="str">
            <v>CO2-Kosten - Straßengüterverkehr (Fossiler Kraftstoff)</v>
          </cell>
          <cell r="E100" t="str">
            <v>CO2 costs - Road freight transport (fossil fuel)</v>
          </cell>
        </row>
        <row r="101">
          <cell r="A101" t="str">
            <v>CO2_KOSTEN_GEWINNUNG_VON_STEINEN_UND_ERDEN_SONST_BERGBAU</v>
          </cell>
          <cell r="B101" t="str">
            <v>CO2_KOSTEN</v>
          </cell>
          <cell r="C101" t="str">
            <v>CO2-Kosten - Gewinnung von Steinen und Erden sonst. Bergbau</v>
          </cell>
          <cell r="E101" t="str">
            <v>CO2 costs - Mining and quarrying, other Mining</v>
          </cell>
        </row>
        <row r="102">
          <cell r="A102" t="str">
            <v>CO2_KOSTEN_GLAS_U_KERAMIK</v>
          </cell>
          <cell r="B102" t="str">
            <v>CO2_KOSTEN</v>
          </cell>
          <cell r="C102" t="str">
            <v>CO2-Kosten - Glas und Keramik</v>
          </cell>
          <cell r="E102" t="str">
            <v>CO2 costs - glass and ceramics</v>
          </cell>
        </row>
        <row r="103">
          <cell r="A103" t="str">
            <v>CO2_KOSTEN_GRUNDSTOFFCHEMIE</v>
          </cell>
          <cell r="B103" t="str">
            <v>CO2_KOSTEN</v>
          </cell>
          <cell r="C103" t="str">
            <v>CO2-Kosten - Grundstoffchemie</v>
          </cell>
          <cell r="E103" t="str">
            <v>CO2 costs - basic chemicals</v>
          </cell>
        </row>
        <row r="104">
          <cell r="A104" t="str">
            <v>CO2_KOSTEN_GUMMI_U_KUNSTSTOFFWAREN</v>
          </cell>
          <cell r="B104" t="str">
            <v>CO2_KOSTEN</v>
          </cell>
          <cell r="C104" t="str">
            <v>CO2-Kosten - Gummi- und Kunststoffwaren</v>
          </cell>
          <cell r="E104" t="str">
            <v>CO2 costs - Rubber and plastic products</v>
          </cell>
        </row>
        <row r="105">
          <cell r="A105" t="str">
            <v>CO2_KOSTEN_HACKSCHNITZEL</v>
          </cell>
          <cell r="B105" t="str">
            <v>CO2_KOSTEN</v>
          </cell>
          <cell r="C105" t="str">
            <v>CO2-Kosten - Hackschnitzel</v>
          </cell>
          <cell r="E105" t="str">
            <v>CO2 costs - Wood chips</v>
          </cell>
        </row>
        <row r="106">
          <cell r="A106" t="str">
            <v>CO2_KOSTEN_HAUSHALTE</v>
          </cell>
          <cell r="B106" t="str">
            <v>CO2_KOSTEN</v>
          </cell>
          <cell r="C106" t="str">
            <v>CO2-Kosten - Haushalte</v>
          </cell>
          <cell r="E106" t="str">
            <v>CO2 costs - Households</v>
          </cell>
        </row>
        <row r="107">
          <cell r="A107" t="str">
            <v>CO2_KOSTEN_HAUSHALTE_BIO_VERKEHR</v>
          </cell>
          <cell r="B107" t="str">
            <v>CO2_KOSTEN_HAUSHALTE</v>
          </cell>
          <cell r="C107" t="str">
            <v>CO2-Kosten - Verkehr Haushalte (Biokraftstoff)</v>
          </cell>
          <cell r="E107" t="str">
            <v>CO2 costs - transport households (biofuel)</v>
          </cell>
        </row>
        <row r="108">
          <cell r="A108" t="str">
            <v>CO2_KOSTEN_HAUSHALTE_BIOGAS</v>
          </cell>
          <cell r="B108" t="str">
            <v>CO2_KOSTEN_HAUSHALTE</v>
          </cell>
          <cell r="C108" t="str">
            <v xml:space="preserve">CO2-Kosten - Biogas Haushalte </v>
          </cell>
          <cell r="E108" t="str">
            <v xml:space="preserve">CO2 costs - biogas households </v>
          </cell>
        </row>
        <row r="109">
          <cell r="A109" t="str">
            <v>CO2_KOSTEN_HAUSHALTE_ERDGAS</v>
          </cell>
          <cell r="B109" t="str">
            <v>CO2_KOSTEN_HAUSHALTE</v>
          </cell>
          <cell r="C109" t="str">
            <v xml:space="preserve">CO2-Kosten - Erdgas Haushalte </v>
          </cell>
          <cell r="E109" t="str">
            <v xml:space="preserve">CO2 costs - natural gas Households </v>
          </cell>
        </row>
        <row r="110">
          <cell r="A110" t="str">
            <v>CO2_KOSTEN_HAUSHALTE_FERNWAERME</v>
          </cell>
          <cell r="B110" t="str">
            <v>CO2_KOSTEN_HAUSHALTE</v>
          </cell>
          <cell r="C110" t="str">
            <v xml:space="preserve">CO2-Kosten - Fernwärme Haushalte </v>
          </cell>
          <cell r="E110" t="str">
            <v xml:space="preserve">CO2 costs - district heating households </v>
          </cell>
        </row>
        <row r="111">
          <cell r="A111" t="str">
            <v>CO2_KOSTEN_HAUSHALTE_FOSSIL_VERKEHR</v>
          </cell>
          <cell r="B111" t="str">
            <v>CO2_KOSTEN_HAUSHALTE</v>
          </cell>
          <cell r="C111" t="str">
            <v>CO2-Kosten - Verkehr Haushalte (Fossiler Kraftstoff)</v>
          </cell>
          <cell r="E111" t="str">
            <v>CO2 costs - transport households (fossil fuel)</v>
          </cell>
        </row>
        <row r="112">
          <cell r="A112" t="str">
            <v>CO2_KOSTEN_HAUSHALTE_HACKSCHNITZEL</v>
          </cell>
          <cell r="B112" t="str">
            <v>CO2_KOSTEN_HAUSHALTE</v>
          </cell>
          <cell r="C112" t="str">
            <v xml:space="preserve">CO2-Kosten - Hackschnitzel Haushalte </v>
          </cell>
          <cell r="E112" t="str">
            <v xml:space="preserve">CO2 costs - wood chips Households </v>
          </cell>
        </row>
        <row r="113">
          <cell r="A113" t="str">
            <v>CO2_KOSTEN_HAUSHALTE_HEIZOEL_EL</v>
          </cell>
          <cell r="B113" t="str">
            <v>CO2_KOSTEN_HAUSHALTE</v>
          </cell>
          <cell r="C113" t="str">
            <v xml:space="preserve">CO2-Kosten - Heizöl extra leicht Haushalte </v>
          </cell>
          <cell r="E113" t="str">
            <v xml:space="preserve">CO2 costs - extra light heating oil Households </v>
          </cell>
        </row>
        <row r="114">
          <cell r="A114" t="str">
            <v>CO2_KOSTEN_HAUSHALTE_HOLZPELLETS</v>
          </cell>
          <cell r="B114" t="str">
            <v>CO2_KOSTEN_HAUSHALTE</v>
          </cell>
          <cell r="C114" t="str">
            <v xml:space="preserve">CO2-Kosten - Holzpellets Haushalte </v>
          </cell>
          <cell r="E114" t="str">
            <v xml:space="preserve">CO2 costs - wood pellets Households </v>
          </cell>
        </row>
        <row r="115">
          <cell r="A115" t="str">
            <v>CO2_KOSTEN_HAUSHALTE_KOHLE</v>
          </cell>
          <cell r="B115" t="str">
            <v>CO2_KOSTEN_HAUSHALTE</v>
          </cell>
          <cell r="C115" t="str">
            <v xml:space="preserve">CO2-Kosten - Kohle Haushalte </v>
          </cell>
          <cell r="E115" t="str">
            <v xml:space="preserve">CO2 costs - coal Households </v>
          </cell>
        </row>
        <row r="116">
          <cell r="A116" t="str">
            <v>CO2_KOSTEN_HAUSHALTE_PTX_VERKEHR</v>
          </cell>
          <cell r="B116" t="str">
            <v>CO2_KOSTEN_HAUSHALTE</v>
          </cell>
          <cell r="C116" t="str">
            <v>CO2-Kosten - Verkehr Haushalte (PTX)</v>
          </cell>
          <cell r="E116" t="str">
            <v>CO2 costs - transport households (PTX)</v>
          </cell>
        </row>
        <row r="117">
          <cell r="A117" t="str">
            <v>CO2_KOSTEN_HAUSHALTE_SCHEITHOLZ</v>
          </cell>
          <cell r="B117" t="str">
            <v>CO2_KOSTEN_HAUSHALTE</v>
          </cell>
          <cell r="C117" t="str">
            <v xml:space="preserve">CO2-Kosten - Scheitholz Haushalte </v>
          </cell>
          <cell r="E117" t="str">
            <v xml:space="preserve">CO2 costs - logs Households </v>
          </cell>
        </row>
        <row r="118">
          <cell r="A118" t="str">
            <v>CO2_KOSTEN_HAUSHALTE_STROM</v>
          </cell>
          <cell r="B118" t="str">
            <v>CO2_KOSTEN_HAUSHALTE</v>
          </cell>
          <cell r="C118" t="str">
            <v xml:space="preserve">CO2-Kosten - Strom Haushalte </v>
          </cell>
          <cell r="E118" t="str">
            <v xml:space="preserve">CO2 costs - electricity households </v>
          </cell>
        </row>
        <row r="119">
          <cell r="A119" t="str">
            <v>CO2_KOSTEN_HAUSHALTE_STROM_VERKEHR</v>
          </cell>
          <cell r="B119" t="str">
            <v>CO2_KOSTEN_HAUSHALTE</v>
          </cell>
          <cell r="C119" t="str">
            <v xml:space="preserve">CO2-Kosten - Strom Verkehr Haushalte </v>
          </cell>
          <cell r="E119" t="str">
            <v>CO2 costs - electricity households</v>
          </cell>
        </row>
        <row r="120">
          <cell r="A120" t="str">
            <v>CO2_KOSTEN_HAUSHALTE_STROM_WP</v>
          </cell>
          <cell r="B120" t="str">
            <v>CO2_KOSTEN_HAUSHALTE</v>
          </cell>
          <cell r="C120" t="str">
            <v xml:space="preserve">CO2-Kosten - Strom für Wärmepumpe Haushalte </v>
          </cell>
          <cell r="E120" t="str">
            <v xml:space="preserve">CO2 costs - electricity for heat pump households </v>
          </cell>
        </row>
        <row r="121">
          <cell r="A121" t="str">
            <v>CO2_KOSTEN_HEIZOEL_EL</v>
          </cell>
          <cell r="B121" t="str">
            <v>CO2_KOSTEN</v>
          </cell>
          <cell r="C121" t="str">
            <v>CO2-Kosten - Heizöl extra leicht</v>
          </cell>
          <cell r="E121" t="str">
            <v>CO2 costs - Heating oil extra light</v>
          </cell>
        </row>
        <row r="122">
          <cell r="A122" t="str">
            <v>CO2_KOSTEN_HEIZOEL_LEICHT_DAVON</v>
          </cell>
          <cell r="B122" t="str">
            <v>CO2_KOSTEN</v>
          </cell>
          <cell r="C122" t="str">
            <v>CO2-Kosten - Heizöl leicht</v>
          </cell>
          <cell r="E122" t="str">
            <v>CO2 costs - light heating oil</v>
          </cell>
        </row>
        <row r="123">
          <cell r="A123" t="str">
            <v>CO2_KOSTEN_HEIZOEL_SCHWER_DAVON</v>
          </cell>
          <cell r="B123" t="str">
            <v>CO2_KOSTEN</v>
          </cell>
          <cell r="C123" t="str">
            <v>CO2-Kosten - Heizöl schwer</v>
          </cell>
          <cell r="E123" t="str">
            <v>CO2 costs - heavy heating oil</v>
          </cell>
        </row>
        <row r="124">
          <cell r="A124" t="str">
            <v>CO2_KOSTEN_HOLZPELLETS</v>
          </cell>
          <cell r="B124" t="str">
            <v>CO2_KOSTEN</v>
          </cell>
          <cell r="C124" t="str">
            <v>CO2-Kosten - Holzpellets</v>
          </cell>
          <cell r="E124" t="str">
            <v>CO2 costs - wood pellets</v>
          </cell>
        </row>
        <row r="125">
          <cell r="A125" t="str">
            <v>CO2_KOSTEN_KOHLE</v>
          </cell>
          <cell r="B125" t="str">
            <v>CO2_KOSTEN</v>
          </cell>
          <cell r="C125" t="str">
            <v>CO2-Kosten - Kohle</v>
          </cell>
          <cell r="E125" t="str">
            <v>CO2 costs - coal</v>
          </cell>
        </row>
        <row r="126">
          <cell r="A126" t="str">
            <v>CO2_KOSTEN_MASCHINENBAU</v>
          </cell>
          <cell r="B126" t="str">
            <v>CO2_KOSTEN</v>
          </cell>
          <cell r="C126" t="str">
            <v>CO2-Kosten - Maschinenbau</v>
          </cell>
          <cell r="E126" t="str">
            <v>CO2 costs - mechanical engineering</v>
          </cell>
        </row>
        <row r="127">
          <cell r="A127" t="str">
            <v>CO2_KOSTEN_METALLBEARBEITUNG</v>
          </cell>
          <cell r="B127" t="str">
            <v>CO2_KOSTEN</v>
          </cell>
          <cell r="C127" t="str">
            <v>CO2-Kosten - Metallbearbeitung</v>
          </cell>
          <cell r="E127" t="str">
            <v>CO2 costs - metalworking</v>
          </cell>
        </row>
        <row r="128">
          <cell r="A128" t="str">
            <v>CO2_KOSTEN_METALLERZEUGUNG</v>
          </cell>
          <cell r="B128" t="str">
            <v>CO2_KOSTEN</v>
          </cell>
          <cell r="C128" t="str">
            <v>CO2-Kosten - Metallerzeugung</v>
          </cell>
          <cell r="E128" t="str">
            <v>CO2 costs - Metal production</v>
          </cell>
        </row>
        <row r="129">
          <cell r="A129" t="str">
            <v>CO2_KOSTEN_NE_METALLE_GIESEREIEN</v>
          </cell>
          <cell r="B129" t="str">
            <v>CO2_KOSTEN</v>
          </cell>
          <cell r="C129" t="str">
            <v>CO2-Kosten - Giessereien von Nichteisen-Metallen</v>
          </cell>
          <cell r="E129" t="str">
            <v>CO2 costs - Non-ferrous metal foundries</v>
          </cell>
        </row>
        <row r="130">
          <cell r="A130" t="str">
            <v>CO2_KOSTEN_PAPIERGEWERBE</v>
          </cell>
          <cell r="B130" t="str">
            <v>CO2_KOSTEN</v>
          </cell>
          <cell r="C130" t="str">
            <v>CO2-Kosten - Papiergewerbe</v>
          </cell>
          <cell r="E130" t="str">
            <v>CO2 costs - paper industry</v>
          </cell>
        </row>
        <row r="131">
          <cell r="A131" t="str">
            <v>CO2_KOSTEN_PTX_BINNENSCHIFF</v>
          </cell>
          <cell r="B131" t="str">
            <v>CO2_KOSTEN</v>
          </cell>
          <cell r="C131" t="str">
            <v>CO2-Kosten - PTX Binnenschifffahrt</v>
          </cell>
          <cell r="E131" t="str">
            <v>CO2 costs - PTX Inland navigation</v>
          </cell>
        </row>
        <row r="132">
          <cell r="A132" t="str">
            <v>CO2_KOSTEN_PTX_LUFTVERKEHR</v>
          </cell>
          <cell r="B132" t="str">
            <v>CO2_KOSTEN</v>
          </cell>
          <cell r="C132" t="str">
            <v>CO2-Kosten - PTX Luftverkehr</v>
          </cell>
          <cell r="E132" t="str">
            <v>CO2 costs - PTX Air transport</v>
          </cell>
        </row>
        <row r="133">
          <cell r="A133" t="str">
            <v>CO2_KOSTEN_PTX_MIV_GEWERBLICH</v>
          </cell>
          <cell r="B133" t="str">
            <v>CO2_KOSTEN</v>
          </cell>
          <cell r="C133" t="str">
            <v>CO2-Kosten - PTX Gewerblicher motorisierter Individualverkehr</v>
          </cell>
          <cell r="E133" t="str">
            <v>CO2 costs - PTX Commercial motorised private transport</v>
          </cell>
        </row>
        <row r="134">
          <cell r="A134" t="str">
            <v>CO2_KOSTEN_PTX_OEV</v>
          </cell>
          <cell r="B134" t="str">
            <v>CO2_KOSTEN</v>
          </cell>
          <cell r="C134" t="str">
            <v>CO2-Kosten - PTX öffentliche Energieversorgung</v>
          </cell>
          <cell r="E134" t="str">
            <v>CO2 costs - PTX Public energy supply</v>
          </cell>
        </row>
        <row r="135">
          <cell r="A135" t="str">
            <v>CO2_KOSTEN_PTX_SCHIENENGUETERVERKEHR</v>
          </cell>
          <cell r="B135" t="str">
            <v>CO2_KOSTEN</v>
          </cell>
          <cell r="C135" t="str">
            <v>CO2-Kosten - PTX Schienengüterverkehr</v>
          </cell>
          <cell r="E135" t="str">
            <v>CO2 costs - PTX Rail freight transport</v>
          </cell>
        </row>
        <row r="136">
          <cell r="A136" t="str">
            <v>CO2_KOSTEN_PTX_STRASSENGUETERVERKEHR</v>
          </cell>
          <cell r="B136" t="str">
            <v>CO2_KOSTEN</v>
          </cell>
          <cell r="C136" t="str">
            <v>CO2-Kosten - PTX Straßengüterverkehr</v>
          </cell>
          <cell r="E136" t="str">
            <v>CO2 costs - PTX Road freight transport</v>
          </cell>
        </row>
        <row r="137">
          <cell r="A137" t="str">
            <v>CO2_KOSTEN_RAFFINERIEN</v>
          </cell>
          <cell r="B137" t="str">
            <v>CO2_KOSTEN</v>
          </cell>
          <cell r="C137" t="str">
            <v>CO2-Kosten - Raffinerien</v>
          </cell>
          <cell r="E137" t="str">
            <v>CO2 costs - Refineries</v>
          </cell>
        </row>
        <row r="138">
          <cell r="A138" t="str">
            <v>CO2_KOSTEN_SCHEITHOLZ</v>
          </cell>
          <cell r="B138" t="str">
            <v>CO2_KOSTEN</v>
          </cell>
          <cell r="C138" t="str">
            <v>CO2-Kosten - Scheitholz</v>
          </cell>
          <cell r="E138" t="str">
            <v>CO2 costs - firewood</v>
          </cell>
        </row>
        <row r="139">
          <cell r="A139" t="str">
            <v>CO2_KOSTEN_SONSTIGE_CHEMISCHE_INDUSTRIE</v>
          </cell>
          <cell r="B139" t="str">
            <v>CO2_KOSTEN</v>
          </cell>
          <cell r="C139" t="str">
            <v>CO2-Kosten - Sonstige chemische Industrie</v>
          </cell>
          <cell r="E139" t="str">
            <v>CO2 costs - Other chemical industry</v>
          </cell>
        </row>
        <row r="140">
          <cell r="A140" t="str">
            <v>CO2_KOSTEN_SONSTIGE_WIRTSCHAFTSZWEIGE</v>
          </cell>
          <cell r="B140" t="str">
            <v>CO2_KOSTEN</v>
          </cell>
          <cell r="C140" t="str">
            <v>CO2-Kosten - Sonstige Wirtschaftszweige</v>
          </cell>
          <cell r="E140" t="str">
            <v>CO2 costs - Other industries</v>
          </cell>
        </row>
        <row r="141">
          <cell r="A141" t="str">
            <v>CO2_KOSTEN_STEINKOHLE</v>
          </cell>
          <cell r="B141" t="str">
            <v>CO2_KOSTEN</v>
          </cell>
          <cell r="C141" t="str">
            <v>CO2-Kosten - Steinkohle</v>
          </cell>
          <cell r="E141" t="str">
            <v>CO2 costs - hard coal</v>
          </cell>
        </row>
        <row r="142">
          <cell r="A142" t="str">
            <v>CO2_KOSTEN_STROM</v>
          </cell>
          <cell r="B142" t="str">
            <v>CO2_KOSTEN</v>
          </cell>
          <cell r="C142" t="str">
            <v>CO2-Kosten - Strom</v>
          </cell>
          <cell r="E142" t="str">
            <v>CO2 costs - electricity</v>
          </cell>
        </row>
        <row r="143">
          <cell r="A143" t="str">
            <v>CO2_KOSTEN_STROM_BINNENSCHIFF</v>
          </cell>
          <cell r="B143" t="str">
            <v>CO2_KOSTEN_STROM</v>
          </cell>
          <cell r="C143" t="str">
            <v>CO2-Kosten - Strom Binnenschifffahrt</v>
          </cell>
          <cell r="E143" t="str">
            <v>CO2 costs - electricity Inland shipping</v>
          </cell>
        </row>
        <row r="144">
          <cell r="A144" t="str">
            <v>CO2_KOSTEN_STROM_LUFTVERKEHR</v>
          </cell>
          <cell r="B144" t="str">
            <v>CO2_KOSTEN_STROM</v>
          </cell>
          <cell r="C144" t="str">
            <v>CO2-Kosten - Strom Luftverkehr</v>
          </cell>
          <cell r="E144" t="str">
            <v>CO2 costs - electricity Air transport</v>
          </cell>
        </row>
        <row r="145">
          <cell r="A145" t="str">
            <v>CO2_KOSTEN_STROM_MIV_GEWERBLICH</v>
          </cell>
          <cell r="B145" t="str">
            <v>CO2_KOSTEN_STROM</v>
          </cell>
          <cell r="C145" t="str">
            <v>CO2-Kosten - Strom Gewerblicher motorisierter Individualverkehr</v>
          </cell>
          <cell r="E145" t="str">
            <v>CO2 costs - electricity Commercial motorised private transport</v>
          </cell>
        </row>
        <row r="146">
          <cell r="A146" t="str">
            <v>CO2_KOSTEN_STROM_OEV</v>
          </cell>
          <cell r="B146" t="str">
            <v>CO2_KOSTEN_STROM</v>
          </cell>
          <cell r="C146" t="str">
            <v>CO2-Kosten - Strom Oeffentlicher Verkehr</v>
          </cell>
          <cell r="E146" t="str">
            <v>CO2 costs - electricity Public transport</v>
          </cell>
        </row>
        <row r="147">
          <cell r="A147" t="str">
            <v>CO2_KOSTEN_STROM_SCHIENENGUETERVERKEHR</v>
          </cell>
          <cell r="B147" t="str">
            <v>CO2_KOSTEN_STROM</v>
          </cell>
          <cell r="C147" t="str">
            <v>CO2-Kosten - Strom Schienengüterverkehr</v>
          </cell>
          <cell r="E147" t="str">
            <v>CO2 costs - electricity Rail freight transport</v>
          </cell>
        </row>
        <row r="148">
          <cell r="A148" t="str">
            <v>CO2_KOSTEN_STROM_STRASSENGUETERVERKEHR</v>
          </cell>
          <cell r="B148" t="str">
            <v>CO2_KOSTEN_STROM</v>
          </cell>
          <cell r="C148" t="str">
            <v>CO2-Kosten - Strom Straßengüterverkehr</v>
          </cell>
          <cell r="E148" t="str">
            <v>CO2 costs - electricity Road freight transport</v>
          </cell>
        </row>
        <row r="149">
          <cell r="A149" t="str">
            <v>CO2_KOSTEN_STROM_WP</v>
          </cell>
          <cell r="B149" t="str">
            <v>CO2_KOSTEN_STROM</v>
          </cell>
          <cell r="C149" t="str">
            <v>CO2-Kosten - Strom Wärmepumpen</v>
          </cell>
          <cell r="E149" t="str">
            <v>CO2 costs - electricity heat pumps</v>
          </cell>
        </row>
        <row r="150">
          <cell r="A150" t="str">
            <v>CO2_KOSTEN_VERARBEITUNG_STEINE_ERDEN</v>
          </cell>
          <cell r="B150" t="str">
            <v>CO2_KOSTEN</v>
          </cell>
          <cell r="C150" t="str">
            <v>CO2-Kosten - Verarbeitung von Steinen und Erden</v>
          </cell>
          <cell r="E150" t="str">
            <v>CO2 costs - processing of stone and earth</v>
          </cell>
        </row>
        <row r="151">
          <cell r="A151" t="str">
            <v>CO2_ZERTIFIKATSPREIS</v>
          </cell>
          <cell r="C151" t="str">
            <v>CO2-Zertifikatspreis</v>
          </cell>
          <cell r="E151" t="str">
            <v>CO2 certificate price</v>
          </cell>
        </row>
        <row r="152">
          <cell r="A152" t="str">
            <v>COAL_PRICE</v>
          </cell>
          <cell r="C152" t="str">
            <v>Energiepreis Steinkohle</v>
          </cell>
          <cell r="E152" t="str">
            <v>Energy price hard coal</v>
          </cell>
        </row>
        <row r="153">
          <cell r="A153" t="str">
            <v>DIFFERENZKOSTEN_CO2_ARMER_PRODUKTIONSVERFAHREN_GLASSCHMELZE_VOLLELEKTRISCH_ZU_ERDGAS_CO2_PREIS_BEREITS_INBEGRIFFEN</v>
          </cell>
          <cell r="C153" t="str">
            <v>Differenzkosten CO2-armer Produktionsverfahren - (Glasschmelze vollelektrisch zu Erdgas)</v>
          </cell>
          <cell r="D153" t="str">
            <v xml:space="preserve"> CO2-Preis bereits inbegriffen</v>
          </cell>
          <cell r="E153" t="str">
            <v>Differential costs of low-CO2 production processes - (all-electric glass melting to natural gas)</v>
          </cell>
        </row>
        <row r="154">
          <cell r="A154" t="str">
            <v>DIFFERENZKOSTEN_CO2_ARMER_PRODUKTIONSVERFAHREN_H2_DRI_ZU_BF_BOF_CO2_PREIS_BEREITS_INBEGRIFFEN</v>
          </cell>
          <cell r="C154" t="str">
            <v>Differenzkosten CO2-armer Produktionsverfahren - (H2-DRI zu BF/BOF)</v>
          </cell>
          <cell r="D154" t="str">
            <v xml:space="preserve"> CO2-Preis bereits inbegriffen</v>
          </cell>
          <cell r="E154" t="str">
            <v>Differential costs of low CO2 production processes - (H2-DRI to BF/BOF)</v>
          </cell>
        </row>
        <row r="155">
          <cell r="A155" t="str">
            <v>EEV_RAUMWAERME_PRO_QM_WOHNFLAECHE_WITTERUNGSBEREINIGT</v>
          </cell>
          <cell r="C155" t="str">
            <v>EEV Raumwärme pro qm Wohnfläche (witterungsbereinigt)</v>
          </cell>
          <cell r="E155" t="str">
            <v>EEV space heating per square meter of living space (weather-adjusted)</v>
          </cell>
        </row>
        <row r="156">
          <cell r="A156" t="str">
            <v>EEV_WARMWASSER_PRO_QM_WOHNFLAECHE_WITTERUNGSBEREINIGT</v>
          </cell>
          <cell r="C156" t="str">
            <v>EEV Warmwasser pro qm Wohnfläche (witterungsbereinigt)</v>
          </cell>
          <cell r="E156" t="str">
            <v>EEV hot water per square meter of living space (weather-adjusted)</v>
          </cell>
        </row>
        <row r="157">
          <cell r="A157" t="str">
            <v>EFFIZIENZ</v>
          </cell>
          <cell r="C157" t="str">
            <v>Effizienz</v>
          </cell>
          <cell r="E157" t="str">
            <v>Efficiency</v>
          </cell>
        </row>
        <row r="158">
          <cell r="A158" t="str">
            <v>EFFORT_SHARING_REGULATION</v>
          </cell>
          <cell r="C158" t="str">
            <v>Aufwandverteilungsregelung</v>
          </cell>
          <cell r="E158" t="str">
            <v>Effort sharing regulation</v>
          </cell>
        </row>
        <row r="159">
          <cell r="A159" t="str">
            <v>EFFORT_SHARING_REGULATION_SONSTIGE_AKTIVITAETSRATE</v>
          </cell>
          <cell r="B159" t="str">
            <v>EFFORT_SHARING_REGULATION</v>
          </cell>
          <cell r="C159" t="str">
            <v>Aufwandverteilungsregelung - Sonstige Aktivitätsrate</v>
          </cell>
          <cell r="E159" t="str">
            <v>Effort sharing regulation - Other activity rate</v>
          </cell>
        </row>
        <row r="160">
          <cell r="A160" t="str">
            <v>EFFORT_SHARING_REGULATION_SONSTIGE_EMISSION</v>
          </cell>
          <cell r="B160" t="str">
            <v>EFFORT_SHARING_REGULATION</v>
          </cell>
          <cell r="C160" t="str">
            <v>Aufwandverteilungsregelung - Sonstige Emission</v>
          </cell>
          <cell r="E160" t="str">
            <v>Effort sharing regulation - Other emission</v>
          </cell>
        </row>
        <row r="161">
          <cell r="A161" t="str">
            <v>ELEKTRIFIZIERUNGSGRAD_ANTEIL_STROM_AN_ENDENERGIEBEDARF</v>
          </cell>
          <cell r="C161" t="str">
            <v>Elektrifizierungsgrad (Anteil Strom an Endenergiebedarf)</v>
          </cell>
          <cell r="E161" t="str">
            <v>Electrification rate (share of electricity in final energy demand)</v>
          </cell>
        </row>
        <row r="162">
          <cell r="A162" t="str">
            <v>ELEKTRISCHE_LEISTUNG_ELEKTROLYSEURE_WASSERSTOFF_UND_PTL</v>
          </cell>
          <cell r="C162" t="str">
            <v>Elektrische Leistung Elektrolyseure (Wasserstoff und PtL)</v>
          </cell>
          <cell r="E162" t="str">
            <v>Electrical output of electrolysers (hydrogen and PtL)</v>
          </cell>
        </row>
        <row r="163">
          <cell r="A163" t="str">
            <v>EMISSIONEN</v>
          </cell>
          <cell r="C163" t="str">
            <v>Emissionen</v>
          </cell>
          <cell r="E163" t="str">
            <v>emissions</v>
          </cell>
        </row>
        <row r="164">
          <cell r="A164" t="str">
            <v>EMISSIONEN_GESAMT_OHNE_LULUCF</v>
          </cell>
          <cell r="C164" t="str">
            <v>Emissionen gesamt (ohne LULUCF)</v>
          </cell>
          <cell r="E164" t="str">
            <v>Total emissions (without LULUCF)</v>
          </cell>
        </row>
        <row r="165">
          <cell r="A165" t="str">
            <v>EMISSIONSFAKTOR_DER_STROMERZEUGUNG</v>
          </cell>
          <cell r="C165" t="str">
            <v>Emissionsfaktor der Stromerzeugung</v>
          </cell>
          <cell r="E165" t="str">
            <v>Emission factor of electricity generation</v>
          </cell>
        </row>
        <row r="166">
          <cell r="A166" t="str">
            <v>EMISSIONSFAKTOR_FERNWAERME</v>
          </cell>
          <cell r="C166" t="str">
            <v>Emissionsfaktor Fernwärme</v>
          </cell>
          <cell r="E166" t="str">
            <v>Emission factor district heating</v>
          </cell>
        </row>
        <row r="167">
          <cell r="A167" t="str">
            <v>ENDENERGIEVERBRAUCH</v>
          </cell>
          <cell r="C167" t="str">
            <v>Endenergieverbrauch</v>
          </cell>
          <cell r="E167" t="str">
            <v>Final energy consumption</v>
          </cell>
        </row>
        <row r="168">
          <cell r="A168" t="str">
            <v>ENERGIESTEUERBETRAG</v>
          </cell>
          <cell r="C168" t="str">
            <v>Energiesteuerbetrag</v>
          </cell>
          <cell r="E168" t="str">
            <v xml:space="preserve">Energy tax amount </v>
          </cell>
        </row>
        <row r="169">
          <cell r="A169" t="str">
            <v>ENERGIESTEUERBETRAG_HAUSHALTE</v>
          </cell>
          <cell r="B169" t="str">
            <v>ENERGIESTEUERBETRAG</v>
          </cell>
          <cell r="C169" t="str">
            <v>Energiesteuerbetrag - Haushalte</v>
          </cell>
          <cell r="E169" t="str">
            <v>Energy tax amount - households</v>
          </cell>
        </row>
        <row r="170">
          <cell r="A170" t="str">
            <v>ENERGIESTEUERBETRAG_HAUSHALTE_BIO_VERKEHR</v>
          </cell>
          <cell r="B170" t="str">
            <v>ENERGIESTEUERBETRAG_HAUSHALTE</v>
          </cell>
          <cell r="C170" t="str">
            <v>Energiesteuerbetrag - Haushalte Verkehr (Biokraftstoff)</v>
          </cell>
          <cell r="E170" t="str">
            <v>Energy tax amount - households Transport (biofuel)</v>
          </cell>
        </row>
        <row r="171">
          <cell r="A171" t="str">
            <v>ENERGIESTEUERBETRAG_HAUSHALTE_BIOGAS</v>
          </cell>
          <cell r="B171" t="str">
            <v>ENERGIESTEUERBETRAG_HAUSHALTE</v>
          </cell>
          <cell r="C171" t="str">
            <v>Energiesteuerbetrag - Haushalte Biogas</v>
          </cell>
          <cell r="E171" t="str">
            <v>Energy tax amount - households Biogas</v>
          </cell>
        </row>
        <row r="172">
          <cell r="A172" t="str">
            <v>ENERGIESTEUERBETRAG_HAUSHALTE_ERDGAS</v>
          </cell>
          <cell r="B172" t="str">
            <v>ENERGIESTEUERBETRAG_HAUSHALTE</v>
          </cell>
          <cell r="C172" t="str">
            <v>Energiesteuerbetrag - Haushalte Erdgas</v>
          </cell>
          <cell r="E172" t="str">
            <v>Energy tax amount - households Natural gas</v>
          </cell>
        </row>
        <row r="173">
          <cell r="A173" t="str">
            <v>ENERGIESTEUERBETRAG_HAUSHALTE_FERNWAERME</v>
          </cell>
          <cell r="B173" t="str">
            <v>ENERGIESTEUERBETRAG_HAUSHALTE</v>
          </cell>
          <cell r="C173" t="str">
            <v>Energiesteuerbetrag - Haushalte Fernwärme</v>
          </cell>
          <cell r="E173" t="str">
            <v>Energy tax amount - households District heating</v>
          </cell>
        </row>
        <row r="174">
          <cell r="A174" t="str">
            <v>ENERGIESTEUERBETRAG_HAUSHALTE_FOSSIL_VERKEHR</v>
          </cell>
          <cell r="B174" t="str">
            <v>ENERGIESTEUERBETRAG_HAUSHALTE</v>
          </cell>
          <cell r="C174" t="str">
            <v>Energiesteuerbetrag - Haushalte Verkehr (Fossiler Kraftstoff)</v>
          </cell>
          <cell r="E174" t="str">
            <v>Energy tax amount - households Transport (fossil fuel)</v>
          </cell>
        </row>
        <row r="175">
          <cell r="A175" t="str">
            <v>ENERGIESTEUERBETRAG_HAUSHALTE_HACKSCHNITZEL</v>
          </cell>
          <cell r="B175" t="str">
            <v>ENERGIESTEUERBETRAG_HAUSHALTE</v>
          </cell>
          <cell r="C175" t="str">
            <v>Energiesteuerbetrag - Haushalte Hachschnitzerl</v>
          </cell>
          <cell r="E175" t="str">
            <v>Energy tax amount - households Hachschnitzerl</v>
          </cell>
        </row>
        <row r="176">
          <cell r="A176" t="str">
            <v>ENERGIESTEUERBETRAG_HAUSHALTE_HEIZOEL_EL</v>
          </cell>
          <cell r="B176" t="str">
            <v>ENERGIESTEUERBETRAG_HAUSHALTE</v>
          </cell>
          <cell r="C176" t="str">
            <v>Energiesteuerbetrag - Haushalte Heizöl extra leicht</v>
          </cell>
          <cell r="E176" t="str">
            <v>Energy tax amount - households Heating oil extra light</v>
          </cell>
        </row>
        <row r="177">
          <cell r="A177" t="str">
            <v>ENERGIESTEUERBETRAG_HAUSHALTE_HOLZPELLETS</v>
          </cell>
          <cell r="B177" t="str">
            <v>ENERGIESTEUERBETRAG_HAUSHALTE</v>
          </cell>
          <cell r="C177" t="str">
            <v>Energiesteuerbetrag - Haushalte Holzpellets</v>
          </cell>
          <cell r="E177" t="str">
            <v>Energy tax amount - households Wood pellets</v>
          </cell>
        </row>
        <row r="178">
          <cell r="A178" t="str">
            <v>ENERGIESTEUERBETRAG_HAUSHALTE_KOHLE</v>
          </cell>
          <cell r="B178" t="str">
            <v>ENERGIESTEUERBETRAG_HAUSHALTE</v>
          </cell>
          <cell r="C178" t="str">
            <v>Energiesteuerbetrag - Haushalte Kohle</v>
          </cell>
          <cell r="E178" t="str">
            <v>Energy tax amount - households Coal</v>
          </cell>
        </row>
        <row r="179">
          <cell r="A179" t="str">
            <v>ENERGIESTEUERBETRAG_HAUSHALTE_PTX_VERKEHR</v>
          </cell>
          <cell r="B179" t="str">
            <v>ENERGIESTEUERBETRAG_HAUSHALTE</v>
          </cell>
          <cell r="C179" t="str">
            <v>Energiesteuerbetrag - Haushalte Verkehr (PTX)</v>
          </cell>
          <cell r="E179" t="str">
            <v>Energy tax amount - households Transport (PTX)</v>
          </cell>
        </row>
        <row r="180">
          <cell r="A180" t="str">
            <v>ENERGIESTEUERBETRAG_HAUSHALTE_SCHEITHOLZ</v>
          </cell>
          <cell r="B180" t="str">
            <v>ENERGIESTEUERBETRAG_HAUSHALTE</v>
          </cell>
          <cell r="C180" t="str">
            <v>Energiesteuerbetrag - Haushalte Scheitholz</v>
          </cell>
          <cell r="E180" t="str">
            <v>Energy tax amount - households firewood</v>
          </cell>
        </row>
        <row r="181">
          <cell r="A181" t="str">
            <v>ENERGIESTEUERBETRAG_HAUSHALTE_STROM</v>
          </cell>
          <cell r="B181" t="str">
            <v>ENERGIESTEUERBETRAG_HAUSHALTE</v>
          </cell>
          <cell r="C181" t="str">
            <v>Energiesteuerbetrag - Haushalte Strom</v>
          </cell>
          <cell r="E181" t="str">
            <v>Energy tax amount - households electricity</v>
          </cell>
        </row>
        <row r="182">
          <cell r="A182" t="str">
            <v>ENERGIESTEUERBETRAG_HAUSHALTE_STROM_VERKEHR</v>
          </cell>
          <cell r="B182" t="str">
            <v>ENERGIESTEUERBETRAG_HAUSHALTE</v>
          </cell>
          <cell r="C182" t="str">
            <v>Energiesteuerbetrag - Haushalte Strom Verkehr</v>
          </cell>
          <cell r="E182" t="str">
            <v>Energy tax amount - households Electricity Transport</v>
          </cell>
        </row>
        <row r="183">
          <cell r="A183" t="str">
            <v>ENERGIESTEUERBETRAG_HAUSHALTE_STROM_WP</v>
          </cell>
          <cell r="B183" t="str">
            <v>ENERGIESTEUERBETRAG_HAUSHALTE</v>
          </cell>
          <cell r="C183" t="str">
            <v>Energiesteuerbetrag - Haushalte Strom für Wärmepumpe</v>
          </cell>
          <cell r="E183" t="str">
            <v>Energy tax amount - households Electricity for heat pump</v>
          </cell>
        </row>
        <row r="184">
          <cell r="A184" t="str">
            <v>ENERGIESTEUERN</v>
          </cell>
          <cell r="C184" t="str">
            <v>Energiesteuern</v>
          </cell>
          <cell r="E184" t="str">
            <v>Energy taxes</v>
          </cell>
        </row>
        <row r="185">
          <cell r="A185" t="str">
            <v>ENERGIESTEUERN_BIO_BINNENSCHIFF</v>
          </cell>
          <cell r="B185" t="str">
            <v>ENERGIESTEUERN</v>
          </cell>
          <cell r="C185" t="str">
            <v>Energiesteuern - Binnenschifffahrt (Biokraftstoff)</v>
          </cell>
          <cell r="E185" t="str">
            <v>Energy taxes - inland navigation (biofuel)</v>
          </cell>
        </row>
        <row r="186">
          <cell r="A186" t="str">
            <v>ENERGIESTEUERN_BIO_LUFTVERKEHR</v>
          </cell>
          <cell r="B186" t="str">
            <v>ENERGIESTEUERN</v>
          </cell>
          <cell r="C186" t="str">
            <v>Energiesteuern - Luftverkehr (Biokraftstoff)</v>
          </cell>
          <cell r="E186" t="str">
            <v>Energy taxes - Air transport (biofuel)</v>
          </cell>
        </row>
        <row r="187">
          <cell r="A187" t="str">
            <v>ENERGIESTEUERN_BIO_MIV_GEWERBLICH</v>
          </cell>
          <cell r="B187" t="str">
            <v>ENERGIESTEUERN</v>
          </cell>
          <cell r="C187" t="str">
            <v>Energiesteuern - Gewerblicher motorisierter Individualverkehr (Biokraftstoff)</v>
          </cell>
          <cell r="E187" t="str">
            <v>Energy taxes - Commercial motorised private transport (biofuel)</v>
          </cell>
        </row>
        <row r="188">
          <cell r="A188" t="str">
            <v>ENERGIESTEUERN_BIO_OEV</v>
          </cell>
          <cell r="B188" t="str">
            <v>ENERGIESTEUERN</v>
          </cell>
          <cell r="C188" t="str">
            <v>Energiesteuern - Öffentliche Energieversorgung (Biokraftstoff)</v>
          </cell>
          <cell r="E188" t="str">
            <v>Energy taxes - public energy supply (biofuel)</v>
          </cell>
        </row>
        <row r="189">
          <cell r="A189" t="str">
            <v>ENERGIESTEUERN_BIO_SCHIENENGUETERVERKEHR</v>
          </cell>
          <cell r="B189" t="str">
            <v>ENERGIESTEUERN</v>
          </cell>
          <cell r="C189" t="str">
            <v>Energiesteuern - Schienengüterverkehr (Biokraftstoff)</v>
          </cell>
          <cell r="E189" t="str">
            <v>Energy taxes - Rail freight transport (biofuel)</v>
          </cell>
        </row>
        <row r="190">
          <cell r="A190" t="str">
            <v>ENERGIESTEUERN_BIO_STRASSENGUETERVERKEHR</v>
          </cell>
          <cell r="B190" t="str">
            <v>ENERGIESTEUERN</v>
          </cell>
          <cell r="C190" t="str">
            <v>Energiesteuern - Straßengüterverkehr (Biokraftstoff)</v>
          </cell>
          <cell r="E190" t="str">
            <v>Energy taxes - road freight transport (biofuel)</v>
          </cell>
        </row>
        <row r="191">
          <cell r="A191" t="str">
            <v>ENERGIESTEUERN_BIOGAS</v>
          </cell>
          <cell r="B191" t="str">
            <v>ENERGIESTEUERN</v>
          </cell>
          <cell r="C191" t="str">
            <v>Energiesteuern - Biogas</v>
          </cell>
          <cell r="E191" t="str">
            <v>Energy taxes - biogas</v>
          </cell>
        </row>
        <row r="192">
          <cell r="A192" t="str">
            <v>ENERGIESTEUERN_ERDGAS</v>
          </cell>
          <cell r="B192" t="str">
            <v>ENERGIESTEUERN</v>
          </cell>
          <cell r="C192" t="str">
            <v>Energiesteuern - Erdgas</v>
          </cell>
          <cell r="E192" t="str">
            <v>Energy taxes - natural gas</v>
          </cell>
        </row>
        <row r="193">
          <cell r="A193" t="str">
            <v>ENERGIESTEUERN_FERNWAERME</v>
          </cell>
          <cell r="B193" t="str">
            <v>ENERGIESTEUERN</v>
          </cell>
          <cell r="C193" t="str">
            <v>Energiesteuern - Fernwärme</v>
          </cell>
          <cell r="E193" t="str">
            <v>Energy taxes - district heating</v>
          </cell>
        </row>
        <row r="194">
          <cell r="A194" t="str">
            <v>ENERGIESTEUERN_FOSSIL_BINNENSCHIFF</v>
          </cell>
          <cell r="B194" t="str">
            <v>ENERGIESTEUERN</v>
          </cell>
          <cell r="C194" t="str">
            <v>Energiesteuern - Binnenschifffahrt (Fossiler Kraftstoff)</v>
          </cell>
          <cell r="E194" t="str">
            <v>Energy taxes - inland waterway transport (fossil fuel)</v>
          </cell>
        </row>
        <row r="195">
          <cell r="A195" t="str">
            <v>ENERGIESTEUERN_FOSSIL_LUFTVERKEHR</v>
          </cell>
          <cell r="B195" t="str">
            <v>ENERGIESTEUERN</v>
          </cell>
          <cell r="C195" t="str">
            <v>Energiesteuern - Luftverkehr (Fossiler Kraftstoff)</v>
          </cell>
          <cell r="E195" t="str">
            <v>Energy taxes - air transport (fossil fuel)</v>
          </cell>
        </row>
        <row r="196">
          <cell r="A196" t="str">
            <v>ENERGIESTEUERN_FOSSIL_MIV_GEWERBLICH</v>
          </cell>
          <cell r="B196" t="str">
            <v>ENERGIESTEUERN</v>
          </cell>
          <cell r="C196" t="str">
            <v>Energiesteuern - Gewerblicher motorisierter Individualverkehr (Fossiler Kraftstoff)</v>
          </cell>
          <cell r="E196" t="str">
            <v>Energy taxes - Commercial motorised private transport (fossil fuel)</v>
          </cell>
        </row>
        <row r="197">
          <cell r="A197" t="str">
            <v>ENERGIESTEUERN_FOSSIL_OEV</v>
          </cell>
          <cell r="B197" t="str">
            <v>ENERGIESTEUERN</v>
          </cell>
          <cell r="C197" t="str">
            <v>Energiesteuern - Öffentliche Energieversrogung (Fossiler Kraftstoff)</v>
          </cell>
          <cell r="E197" t="str">
            <v>Energy taxes - public energy supply (fossil fuel)</v>
          </cell>
        </row>
        <row r="198">
          <cell r="A198" t="str">
            <v>ENERGIESTEUERN_FOSSIL_SCHIENENGUETERVERKEHR</v>
          </cell>
          <cell r="B198" t="str">
            <v>ENERGIESTEUERN</v>
          </cell>
          <cell r="C198" t="str">
            <v>Energiesteuern - Schienengüterverkehr (Fossiler Kraftstoff)</v>
          </cell>
          <cell r="E198" t="str">
            <v>Energy taxes - Rail freight transport (fossil fuel)</v>
          </cell>
        </row>
        <row r="199">
          <cell r="A199" t="str">
            <v>ENERGIESTEUERN_FOSSIL_STRASSENGUETERVERKEHR</v>
          </cell>
          <cell r="B199" t="str">
            <v>ENERGIESTEUERN</v>
          </cell>
          <cell r="C199" t="str">
            <v>Energiesteuern - Straßengüterverkehr (Fossiler Kraftstoff)</v>
          </cell>
          <cell r="E199" t="str">
            <v>Energy taxes - road freight transport (fossil fuel)</v>
          </cell>
        </row>
        <row r="200">
          <cell r="A200" t="str">
            <v>ENERGIESTEUERN_HACKSCHNITZEL</v>
          </cell>
          <cell r="B200" t="str">
            <v>ENERGIESTEUERN</v>
          </cell>
          <cell r="C200" t="str">
            <v>Energiesteuern - Hackschnitzel</v>
          </cell>
          <cell r="E200" t="str">
            <v>Energy taxes - wood chips</v>
          </cell>
        </row>
        <row r="201">
          <cell r="A201" t="str">
            <v>ENERGIESTEUERN_HEIZOEL_EL</v>
          </cell>
          <cell r="B201" t="str">
            <v>ENERGIESTEUERN</v>
          </cell>
          <cell r="C201" t="str">
            <v>Energiesteuern - Heizöl extra leicht</v>
          </cell>
          <cell r="E201" t="str">
            <v>Energy taxes - extra light heating oil</v>
          </cell>
        </row>
        <row r="202">
          <cell r="A202" t="str">
            <v>ENERGIESTEUERN_HOLZPELLETS</v>
          </cell>
          <cell r="B202" t="str">
            <v>ENERGIESTEUERN</v>
          </cell>
          <cell r="C202" t="str">
            <v>Energiesteuern - Holzpellets</v>
          </cell>
          <cell r="E202" t="str">
            <v>Energy taxes - wood pellets</v>
          </cell>
        </row>
        <row r="203">
          <cell r="A203" t="str">
            <v>ENERGIESTEUERN_KOHLE</v>
          </cell>
          <cell r="B203" t="str">
            <v>ENERGIESTEUERN</v>
          </cell>
          <cell r="C203" t="str">
            <v>Energiesteuern - Kohle</v>
          </cell>
          <cell r="E203" t="str">
            <v>Energy taxes - coal</v>
          </cell>
        </row>
        <row r="204">
          <cell r="A204" t="str">
            <v>ENERGIESTEUERN_PTX_BINNENSCHIFF</v>
          </cell>
          <cell r="B204" t="str">
            <v>ENERGIESTEUERN</v>
          </cell>
          <cell r="C204" t="str">
            <v>Energiesteuern - Binnenschifffahrt (PTX)</v>
          </cell>
          <cell r="E204" t="str">
            <v>Energy taxes - inland waterway transport (PTX)</v>
          </cell>
        </row>
        <row r="205">
          <cell r="A205" t="str">
            <v>ENERGIESTEUERN_PTX_LUFTVERKEHR</v>
          </cell>
          <cell r="B205" t="str">
            <v>ENERGIESTEUERN</v>
          </cell>
          <cell r="C205" t="str">
            <v>Energiesteuern - Luftverkehr (PTX)</v>
          </cell>
          <cell r="E205" t="str">
            <v>Energy taxes - air transport (PTX)</v>
          </cell>
        </row>
        <row r="206">
          <cell r="A206" t="str">
            <v>ENERGIESTEUERN_PTX_MIV_GEWERBLICH</v>
          </cell>
          <cell r="B206" t="str">
            <v>ENERGIESTEUERN</v>
          </cell>
          <cell r="C206" t="str">
            <v>Energiesteuern - Gewerblicher motorisierter Individualverkehr (PTX)</v>
          </cell>
          <cell r="E206" t="str">
            <v>Energy taxes - commercial motorised private transport (PTX)</v>
          </cell>
        </row>
        <row r="207">
          <cell r="A207" t="str">
            <v>ENERGIESTEUERN_PTX_OEV</v>
          </cell>
          <cell r="B207" t="str">
            <v>ENERGIESTEUERN</v>
          </cell>
          <cell r="C207" t="str">
            <v>Energiesteuern - öffentliche Energieversorgung (PTX)</v>
          </cell>
          <cell r="E207" t="str">
            <v>Energy taxes - public energy supply (PTX)</v>
          </cell>
        </row>
        <row r="208">
          <cell r="A208" t="str">
            <v>ENERGIESTEUERN_PTX_SCHIENENGUETERVERKEHR</v>
          </cell>
          <cell r="B208" t="str">
            <v>ENERGIESTEUERN</v>
          </cell>
          <cell r="C208" t="str">
            <v>Energiesteuern - Schienengüterverkehr (PTX)</v>
          </cell>
          <cell r="E208" t="str">
            <v>Energy taxes - rail freight transport (PTX)</v>
          </cell>
        </row>
        <row r="209">
          <cell r="A209" t="str">
            <v>ENERGIESTEUERN_PTX_STRASSENGUETERVERKEHR</v>
          </cell>
          <cell r="B209" t="str">
            <v>ENERGIESTEUERN</v>
          </cell>
          <cell r="C209" t="str">
            <v>Energiesteuern - Straßengüterverkehr (PTX)</v>
          </cell>
          <cell r="E209" t="str">
            <v>Energy taxes - road freight transport (PTX)</v>
          </cell>
        </row>
        <row r="210">
          <cell r="A210" t="str">
            <v>ENERGIESTEUERN_SCHEITHOLZ</v>
          </cell>
          <cell r="B210" t="str">
            <v>ENERGIESTEUERN</v>
          </cell>
          <cell r="C210" t="str">
            <v>Energiesteuern - Scheitholz</v>
          </cell>
          <cell r="E210" t="str">
            <v>Energy taxes - firewood</v>
          </cell>
        </row>
        <row r="211">
          <cell r="A211" t="str">
            <v>ENERGIESTEUERN_STROM</v>
          </cell>
          <cell r="B211" t="str">
            <v>ENERGIESTEUERN</v>
          </cell>
          <cell r="C211" t="str">
            <v>Energiesteuern - Strom</v>
          </cell>
          <cell r="E211" t="str">
            <v>Energy taxes - electricity</v>
          </cell>
        </row>
        <row r="212">
          <cell r="A212" t="str">
            <v>ENERGIESTEUERN_STROM_BINNENSCHIFF</v>
          </cell>
          <cell r="B212" t="str">
            <v>ENERGIESTEUERN_STROM</v>
          </cell>
          <cell r="C212" t="str">
            <v>Energiesteuern - Binnenschifffahrt (Strom)</v>
          </cell>
          <cell r="E212" t="str">
            <v>Energy taxes - inland waterway transport (electricity)</v>
          </cell>
        </row>
        <row r="213">
          <cell r="A213" t="str">
            <v>ENERGIESTEUERN_STROM_LUFTVERKEHR</v>
          </cell>
          <cell r="B213" t="str">
            <v>ENERGIESTEUERN_STROM</v>
          </cell>
          <cell r="C213" t="str">
            <v>Energiesteuern - Luftverkehr (Strom)</v>
          </cell>
          <cell r="E213" t="str">
            <v>Energy taxes - air transport (electricity)</v>
          </cell>
        </row>
        <row r="214">
          <cell r="A214" t="str">
            <v>ENERGIESTEUERN_STROM_MIV_GEWERBLICH</v>
          </cell>
          <cell r="B214" t="str">
            <v>ENERGIESTEUERN_STROM</v>
          </cell>
          <cell r="C214" t="str">
            <v>Energiesteuern - Gewerblicher motorisierter Individualverkehr (Strom)</v>
          </cell>
          <cell r="E214" t="str">
            <v>Energy taxes - commercial motorised private transport (electricity)</v>
          </cell>
        </row>
        <row r="215">
          <cell r="A215" t="str">
            <v>ENERGIESTEUERN_STROM_OEV</v>
          </cell>
          <cell r="B215" t="str">
            <v>ENERGIESTEUERN_STROM</v>
          </cell>
          <cell r="C215" t="str">
            <v>Energiesteuern - Oeffentlicher Verkehr (Strom)</v>
          </cell>
          <cell r="E215" t="str">
            <v>Energy taxes - public transport (electricity)</v>
          </cell>
        </row>
        <row r="216">
          <cell r="A216" t="str">
            <v>ENERGIESTEUERN_STROM_SCHIENENGUETERVERKEHR</v>
          </cell>
          <cell r="B216" t="str">
            <v>ENERGIESTEUERN_STROM</v>
          </cell>
          <cell r="C216" t="str">
            <v>Energiesteuern - Schienengüterverkehr (Strom)</v>
          </cell>
          <cell r="E216" t="str">
            <v>Energy taxes - rail freight transport (electricity)</v>
          </cell>
        </row>
        <row r="217">
          <cell r="A217" t="str">
            <v>ENERGIESTEUERN_STROM_STRASSENGUETERVERKEHR</v>
          </cell>
          <cell r="B217" t="str">
            <v>ENERGIESTEUERN_STROM</v>
          </cell>
          <cell r="C217" t="str">
            <v>Energiesteuern - Straßengüterverkehr (Strom)</v>
          </cell>
          <cell r="E217" t="str">
            <v>Energy taxes - road freight transport (electricity)</v>
          </cell>
        </row>
        <row r="218">
          <cell r="A218" t="str">
            <v>ENERGIESTEUERN_STROM_WP</v>
          </cell>
          <cell r="B218" t="str">
            <v>ENERGIESTEUERN_STROM</v>
          </cell>
          <cell r="C218" t="str">
            <v>Energiesteuern - Wärmepumpen (Strom)</v>
          </cell>
          <cell r="E218" t="str">
            <v>Energy taxes - heat pumps (electricity)</v>
          </cell>
        </row>
        <row r="219">
          <cell r="A219" t="str">
            <v>ERNTERUECKSTAENDE</v>
          </cell>
          <cell r="C219" t="str">
            <v>Ernterückstände</v>
          </cell>
          <cell r="E219" t="str">
            <v>Crop residues</v>
          </cell>
        </row>
        <row r="220">
          <cell r="A220" t="str">
            <v>EUROPAEISCHER_EMISSIONSHANDEL</v>
          </cell>
          <cell r="C220" t="str">
            <v>Europäischer Emissionshandel (EU ETS)</v>
          </cell>
          <cell r="E220" t="str">
            <v>European emissions trading (EU ETS)</v>
          </cell>
        </row>
        <row r="221">
          <cell r="A221" t="str">
            <v>EUROPAEISCHER_EMISSIONSHANDEL_AKTIVITAETSRATE</v>
          </cell>
          <cell r="B221" t="str">
            <v>EUROPAEISCHER_EMISSIONSHANDEL</v>
          </cell>
          <cell r="C221" t="str">
            <v>Aktivitätsrate (EU ETS)</v>
          </cell>
          <cell r="E221" t="str">
            <v>Activity rate (EU ETS)</v>
          </cell>
        </row>
        <row r="222">
          <cell r="A222" t="str">
            <v>EUROPAEISCHER_EMISSIONSHANDEL_EMISSION</v>
          </cell>
          <cell r="B222" t="str">
            <v>EUROPAEISCHER_EMISSIONSHANDEL</v>
          </cell>
          <cell r="C222" t="str">
            <v>Emission von Treibhausgasen (EU ETS)</v>
          </cell>
          <cell r="E222" t="str">
            <v>Greenhouse gas emissions (EU ETS)</v>
          </cell>
        </row>
        <row r="223">
          <cell r="A223" t="str">
            <v>EUROPAEISCHER_EMISSIONSHANDEL_PRICE</v>
          </cell>
          <cell r="B223" t="str">
            <v>EUROPAEISCHER_EMISSIONSHANDEL</v>
          </cell>
          <cell r="C223" t="str">
            <v>Preis im EU ETS</v>
          </cell>
          <cell r="E223" t="str">
            <v>Price in EU ETS</v>
          </cell>
        </row>
        <row r="224">
          <cell r="A224" t="str">
            <v>FLAECHE</v>
          </cell>
          <cell r="C224" t="str">
            <v>Fläche</v>
          </cell>
          <cell r="E224" t="str">
            <v>Area</v>
          </cell>
        </row>
        <row r="225">
          <cell r="A225" t="str">
            <v>FLAECHE_ACKERLAND</v>
          </cell>
          <cell r="B225" t="str">
            <v>FLAECHE</v>
          </cell>
          <cell r="C225" t="str">
            <v>Fläche - Ackerland</v>
          </cell>
          <cell r="E225" t="str">
            <v>Area - Arable land</v>
          </cell>
        </row>
        <row r="226">
          <cell r="A226" t="str">
            <v>FLAECHE_FEUCHTGEBIETE</v>
          </cell>
          <cell r="B226" t="str">
            <v>FLAECHE</v>
          </cell>
          <cell r="C226" t="str">
            <v>Fläche - Feuchtgebiete</v>
          </cell>
          <cell r="E226" t="str">
            <v>Area - Wetlands</v>
          </cell>
        </row>
        <row r="227">
          <cell r="A227" t="str">
            <v>FLAECHE_GRUENLAND</v>
          </cell>
          <cell r="B227" t="str">
            <v>FLAECHE</v>
          </cell>
          <cell r="C227" t="str">
            <v>Fläche - Grünland</v>
          </cell>
          <cell r="E227" t="str">
            <v>Area - Grassland</v>
          </cell>
        </row>
        <row r="228">
          <cell r="A228" t="str">
            <v>FLAECHE_SIEDLUNG</v>
          </cell>
          <cell r="B228" t="str">
            <v>FLAECHE</v>
          </cell>
          <cell r="C228" t="str">
            <v>Fläche - Siedlung</v>
          </cell>
          <cell r="E228" t="str">
            <v>Area - Settlement</v>
          </cell>
        </row>
        <row r="229">
          <cell r="A229" t="str">
            <v>FLAECHE_SONSTIGES_LAND</v>
          </cell>
          <cell r="B229" t="str">
            <v>FLAECHE</v>
          </cell>
          <cell r="C229" t="str">
            <v>Fläche - Sonstiges Land</v>
          </cell>
          <cell r="E229" t="str">
            <v>Area - Other land</v>
          </cell>
        </row>
        <row r="230">
          <cell r="A230" t="str">
            <v>FLAECHE_WALD</v>
          </cell>
          <cell r="B230" t="str">
            <v>FLAECHE</v>
          </cell>
          <cell r="C230" t="str">
            <v>Fläche - Wald</v>
          </cell>
          <cell r="E230" t="str">
            <v>Area - Forest</v>
          </cell>
        </row>
        <row r="231">
          <cell r="A231" t="str">
            <v>FOSSILE_KRAFTWAERMEKOPPLUNG_ENERGIEMENGE</v>
          </cell>
          <cell r="C231" t="str">
            <v>Fossile Kraftwärmekopplung Energiemenge</v>
          </cell>
          <cell r="E231" t="str">
            <v>Fossil cogeneration Energy quantity</v>
          </cell>
        </row>
        <row r="232">
          <cell r="A232" t="str">
            <v>FOSSILE_KRAFTWAERMEKOPPLUNG_LEISTUNG</v>
          </cell>
          <cell r="C232" t="str">
            <v>Fossile Kraftwärmekopplung Leistung</v>
          </cell>
          <cell r="E232" t="str">
            <v>Fossil cogeneration Power</v>
          </cell>
        </row>
        <row r="233">
          <cell r="A233" t="str">
            <v>GAS_PRICE</v>
          </cell>
          <cell r="C233" t="str">
            <v>Energiepreis Erdgas</v>
          </cell>
          <cell r="E233" t="str">
            <v>Energy price natural gas</v>
          </cell>
        </row>
        <row r="234">
          <cell r="A234" t="str">
            <v>GASERFASSUNG</v>
          </cell>
          <cell r="C234" t="str">
            <v>Gaserfassung</v>
          </cell>
          <cell r="E234" t="str">
            <v>Gas collection</v>
          </cell>
        </row>
        <row r="235">
          <cell r="A235" t="str">
            <v>GESAMTER_WAERMEVERBRAUCH_IN_WAERMENETZEN</v>
          </cell>
          <cell r="C235" t="str">
            <v>Gesamter Wärmeverbrauch in Wärmenetzen</v>
          </cell>
          <cell r="E235" t="str">
            <v>Total heat consumption in heating networks</v>
          </cell>
        </row>
        <row r="236">
          <cell r="A236" t="str">
            <v>GUETERVERKEHRSLEISTUNG</v>
          </cell>
          <cell r="B236" t="str">
            <v>VERKEHRSLEISTUNG</v>
          </cell>
          <cell r="C236" t="str">
            <v>Güterverkehrsleistung</v>
          </cell>
          <cell r="E236" t="str">
            <v>Freight transport performance</v>
          </cell>
        </row>
        <row r="237">
          <cell r="A237" t="str">
            <v>GUETERVERKEHRSLEISTUNG_BESTANDSZUGEHOERIGKEIT</v>
          </cell>
          <cell r="B237" t="str">
            <v>GUETERVERKEHRSLEISTUNG</v>
          </cell>
          <cell r="C237" t="str">
            <v>Güterverkehrsleistung - Bestandszugehörigkeit</v>
          </cell>
          <cell r="E237" t="str">
            <v>Freight transport performance - stock affiliation</v>
          </cell>
        </row>
        <row r="238">
          <cell r="A238" t="str">
            <v>GUETERVERKEHRSLEISTUNG_BESTANDSZUGEHOERIGKEIT_E_PKW</v>
          </cell>
          <cell r="B238" t="str">
            <v>GUETERVERKEHRSLEISTUNG_BESTANDSZUGEHOERIGKEIT</v>
          </cell>
          <cell r="C238" t="str">
            <v>Güterverkehrsleistung - E-Pkw (Bestandszugehörigkeit)</v>
          </cell>
          <cell r="E238" t="str">
            <v>Freight transport performance - e-cars (stock affiliation)</v>
          </cell>
        </row>
        <row r="239">
          <cell r="A239" t="str">
            <v>GUETERVERKEHRSLEISTUNG_BESTANDSZUGEHOERIGKEIT_KONVENTIONELLE_PKW</v>
          </cell>
          <cell r="B239" t="str">
            <v>GUETERVERKEHRSLEISTUNG_BESTANDSZUGEHOERIGKEIT</v>
          </cell>
          <cell r="C239" t="str">
            <v>Güterverkehrsleistung - konventionelle Pkw (Bestandszugehörigkeit)</v>
          </cell>
          <cell r="E239" t="str">
            <v>Freight transport performance - conventional passenger cars (stock affiliation)</v>
          </cell>
        </row>
        <row r="240">
          <cell r="A240" t="str">
            <v>GUETERVERKEHRSLEISTUNG_ELEKTRISCHE_FAHRLEISTUNG</v>
          </cell>
          <cell r="B240" t="str">
            <v>GUETERVERKEHRSLEISTUNG</v>
          </cell>
          <cell r="C240" t="str">
            <v>Elektrische Fahrleistung</v>
          </cell>
          <cell r="E240" t="str">
            <v>Electric mileage</v>
          </cell>
        </row>
        <row r="241">
          <cell r="A241" t="str">
            <v>GUETERVERKEHRSLEISTUNG_ELEKTRISCHE_FAHRLEISTUNG_LKW</v>
          </cell>
          <cell r="B241" t="str">
            <v>GUETERVERKEHRSLEISTUNG_ELEKTRISCHE_FAHRLEISTUNG</v>
          </cell>
          <cell r="C241" t="str">
            <v>Elektrische Fahrleistung - Lkw</v>
          </cell>
          <cell r="E241" t="str">
            <v>Electric mileage - Trucks</v>
          </cell>
        </row>
        <row r="242">
          <cell r="A242" t="str">
            <v>GUETERVERKEHRSLEISTUNG_GUETERVERKEHRSLEISTUNG</v>
          </cell>
          <cell r="B242" t="str">
            <v>GUETERVERKEHRSLEISTUNG</v>
          </cell>
          <cell r="C242" t="str">
            <v>Güterverkehrsleistung</v>
          </cell>
          <cell r="E242" t="str">
            <v>Freight transport performance</v>
          </cell>
        </row>
        <row r="243">
          <cell r="A243" t="str">
            <v>GUETERVERKEHRSLEISTUNG_GUETERVERKEHRSLEISTUNG_LUFT</v>
          </cell>
          <cell r="B243" t="str">
            <v>GUETERVERKEHRSLEISTUNG_GUETERVERKEHRSLEISTUNG</v>
          </cell>
          <cell r="C243" t="str">
            <v>Güterverkehrsleistung - Luft</v>
          </cell>
          <cell r="E243" t="str">
            <v>Freight transport performance - air</v>
          </cell>
        </row>
        <row r="244">
          <cell r="A244" t="str">
            <v>GUETERVERKEHRSLEISTUNG_GUETERVERKEHRSLEISTUNG_SCHIENE</v>
          </cell>
          <cell r="B244" t="str">
            <v>GUETERVERKEHRSLEISTUNG_GUETERVERKEHRSLEISTUNG</v>
          </cell>
          <cell r="C244" t="str">
            <v>Güterverkehrsleistung - Schiene</v>
          </cell>
          <cell r="E244" t="str">
            <v>Freight transport performance - rail</v>
          </cell>
        </row>
        <row r="245">
          <cell r="A245" t="str">
            <v>GUETERVERKEHRSLEISTUNG_GUETERVERKEHRSLEISTUNG_SCHIFF</v>
          </cell>
          <cell r="B245" t="str">
            <v>GUETERVERKEHRSLEISTUNG_GUETERVERKEHRSLEISTUNG</v>
          </cell>
          <cell r="C245" t="str">
            <v>Güterverkehrsleistung - Schiff</v>
          </cell>
          <cell r="E245" t="str">
            <v>Freight transport performance - ship</v>
          </cell>
        </row>
        <row r="246">
          <cell r="A246" t="str">
            <v>GUETERVERKEHRSLEISTUNG_GUETERVERKEHRSLEISTUNG_STRASSE_FKM</v>
          </cell>
          <cell r="B246" t="str">
            <v>GUETERVERKEHRSLEISTUNG_GUETERVERKEHRSLEISTUNG</v>
          </cell>
          <cell r="C246" t="str">
            <v>Güterverkehrsleistung - Straße (Fahrzeugkilometer)</v>
          </cell>
          <cell r="E246" t="str">
            <v>Freight transport performance - road (vehicle kilometres)</v>
          </cell>
        </row>
        <row r="247">
          <cell r="A247" t="str">
            <v>GUETERVERKEHRSLEISTUNG_GUETERVERKEHRSLEISTUNG_STRASSE_TKM</v>
          </cell>
          <cell r="B247" t="str">
            <v>GUETERVERKEHRSLEISTUNG_GUETERVERKEHRSLEISTUNG</v>
          </cell>
          <cell r="C247" t="str">
            <v>Güterverkehrsleistung - Straße (Tonnenkilometer)</v>
          </cell>
          <cell r="E247" t="str">
            <v>Freight transport performance - road (tonne-kilometres)</v>
          </cell>
        </row>
        <row r="248">
          <cell r="A248" t="str">
            <v>GUETERVERKEHRSLEISTUNG_KRAFTSTOFFMIX</v>
          </cell>
          <cell r="B248" t="str">
            <v>GUETERVERKEHRSLEISTUNG</v>
          </cell>
          <cell r="C248" t="str">
            <v>Güterverkehrsleistung - Kraftstoffmix</v>
          </cell>
          <cell r="E248" t="str">
            <v>Freight transport performance - fuel mix</v>
          </cell>
        </row>
        <row r="249">
          <cell r="A249" t="str">
            <v>GUETERVERKEHRSLEISTUNG_KRAFTSTOFFMIX_BIOGEN_FORTSCHRITTLICH_NACH_ANHANG_IX_TEIL_B_DER_RED</v>
          </cell>
          <cell r="B249" t="str">
            <v>GUETERVERKEHRSLEISTUNG_KRAFTSTOFFMIX</v>
          </cell>
          <cell r="C249" t="str">
            <v>Güterverkehrsleistung - Biogener Krafstoff (fortschrittlich)</v>
          </cell>
          <cell r="D249" t="str">
            <v>Kraftstoff nach Anhang IX Teil B der RED</v>
          </cell>
          <cell r="E249" t="str">
            <v>Freight transport performance - Biogenic fuel (advanced)</v>
          </cell>
          <cell r="F249" t="str">
            <v>Fuel according to Annex IX Part B of the RED</v>
          </cell>
        </row>
        <row r="250">
          <cell r="A250" t="str">
            <v>GUETERVERKEHRSLEISTUNG_KRAFTSTOFFMIX_BIOGEN_KONVENTIONELL_AUS_ALTSPEISEOELEN_UND_TIERFETTEN</v>
          </cell>
          <cell r="B250" t="str">
            <v>GUETERVERKEHRSLEISTUNG_KRAFTSTOFFMIX</v>
          </cell>
          <cell r="C250" t="str">
            <v>Güterverkehrsleistung - Biogener Krafstoff (konventionell)</v>
          </cell>
          <cell r="D250" t="str">
            <v>Kraftstoff aus Altspeiseölen und Tierfetten</v>
          </cell>
          <cell r="E250" t="str">
            <v>Freight transport performance - Biogenic fuel (conventional)</v>
          </cell>
          <cell r="F250" t="str">
            <v>Fuel from used cooking oils and animal fats</v>
          </cell>
        </row>
        <row r="251">
          <cell r="A251" t="str">
            <v>GUETERVERKEHRSLEISTUNG_KRAFTSTOFFMIX_FOSSIL</v>
          </cell>
          <cell r="B251" t="str">
            <v>GUETERVERKEHRSLEISTUNG_KRAFTSTOFFMIX</v>
          </cell>
          <cell r="C251" t="str">
            <v>Güterverkehrsleistung - Fossiler Kraftstoff</v>
          </cell>
          <cell r="E251" t="str">
            <v>Freight transport performance - fossil fuel</v>
          </cell>
        </row>
        <row r="252">
          <cell r="A252" t="str">
            <v>GUETERVERKEHRSLEISTUNG_KRAFTSTOFFMIX_PTL_H2</v>
          </cell>
          <cell r="B252" t="str">
            <v>GUETERVERKEHRSLEISTUNG_KRAFTSTOFFMIX</v>
          </cell>
          <cell r="C252" t="str">
            <v>Güterverkehrsleistung - PtL/H2</v>
          </cell>
          <cell r="E252" t="str">
            <v>Freight transport performance - PtL/H2</v>
          </cell>
        </row>
        <row r="253">
          <cell r="A253" t="str">
            <v>GUETERVERKEHRSLEISTUNG_STROM</v>
          </cell>
          <cell r="B253" t="str">
            <v>GUETERVERKEHRSLEISTUNG</v>
          </cell>
          <cell r="C253" t="str">
            <v>Güterverkehrsleistung - Strom</v>
          </cell>
          <cell r="E253" t="str">
            <v>Freight transport performance - electricity</v>
          </cell>
        </row>
        <row r="254">
          <cell r="A254" t="str">
            <v>HYD_WHOLESALE</v>
          </cell>
          <cell r="C254" t="str">
            <v>Großhandelspreise Wasserstoff</v>
          </cell>
          <cell r="E254" t="str">
            <v>Wholesale prices hydrogen</v>
          </cell>
        </row>
        <row r="255">
          <cell r="A255" t="str">
            <v>IMPORT_STROMBASIERTE_SYNTHETISCHE_FLUESSIGKRAFTSTOFFE</v>
          </cell>
          <cell r="C255" t="str">
            <v>Import strombasierte synthetische Flüssigkraftstoffe</v>
          </cell>
          <cell r="E255" t="str">
            <v>Import of electricity-based synthetic liquid fuels</v>
          </cell>
        </row>
        <row r="256">
          <cell r="A256" t="str">
            <v>INLAENDISCHE_PRODUKTION_STROMBASIERTE_SYNTHETISCHE_FLUESSIGKRAFTSTOFFE</v>
          </cell>
          <cell r="C256" t="str">
            <v>Inländische Produktion strombasierte synthetische Flüssigkraftstoffe</v>
          </cell>
          <cell r="E256" t="str">
            <v>Domestic production of electricity-based synthetic liquid fuels</v>
          </cell>
        </row>
        <row r="257">
          <cell r="A257" t="str">
            <v>INLAENDISCHE_WASSERSTOFFPRODUKTION</v>
          </cell>
          <cell r="C257" t="str">
            <v>Inländische Wasserstoffproduktion</v>
          </cell>
          <cell r="E257" t="str">
            <v>Domestic hydrogen production</v>
          </cell>
        </row>
        <row r="258">
          <cell r="A258" t="str">
            <v>INLAENDISCHER_STROMVERBRAUCH_DER_ELEKTROLYSEURE</v>
          </cell>
          <cell r="C258" t="str">
            <v>Inländischer Stromverbrauch der Elektrolyseure</v>
          </cell>
          <cell r="E258" t="str">
            <v>Domestic electricity consumption of electrolyzers</v>
          </cell>
        </row>
        <row r="259">
          <cell r="A259" t="str">
            <v>INLAENDISCHER_STROMVERBRAUCH_PTL_HERSTELLUNG</v>
          </cell>
          <cell r="C259" t="str">
            <v>Inländischer Stromverbrauch PtL-Herstellung</v>
          </cell>
          <cell r="E259" t="str">
            <v>Domestic electricity consumption PtL production</v>
          </cell>
        </row>
        <row r="260">
          <cell r="A260" t="str">
            <v>INSTALLIERTE_LEISTUNG</v>
          </cell>
          <cell r="C260" t="str">
            <v>Installierte Leistung</v>
          </cell>
          <cell r="E260" t="str">
            <v>Installed capacity</v>
          </cell>
        </row>
        <row r="261">
          <cell r="A261" t="str">
            <v>INSTALLIERTE_LEISTUNG_EE</v>
          </cell>
          <cell r="B261" t="str">
            <v>INSTALLIERTE_LEISTUNG</v>
          </cell>
          <cell r="C261" t="str">
            <v>Installierte Leistung - Erneuerbare Energie</v>
          </cell>
          <cell r="E261" t="str">
            <v>Installed capacity - renewable energy</v>
          </cell>
        </row>
        <row r="262">
          <cell r="A262" t="str">
            <v>INSTALLIERTE_LEISTUNG_ERDGAS</v>
          </cell>
          <cell r="B262" t="str">
            <v>INSTALLIERTE_LEISTUNG</v>
          </cell>
          <cell r="C262" t="str">
            <v>Installierte Leistung - Erdgas</v>
          </cell>
          <cell r="E262" t="str">
            <v>Installed capacity - natural gas</v>
          </cell>
        </row>
        <row r="263">
          <cell r="A263" t="str">
            <v>INSTALLIERTE_LEISTUNG_KOHLEKRAFT</v>
          </cell>
          <cell r="B263" t="str">
            <v>INSTALLIERTE_LEISTUNG</v>
          </cell>
          <cell r="C263" t="str">
            <v>Installierte Leistung - Kohlekraft</v>
          </cell>
          <cell r="E263" t="str">
            <v>Installed capacity - coal power</v>
          </cell>
        </row>
        <row r="264">
          <cell r="A264" t="str">
            <v>INSTALLIERTE_LEISTUNG_PV</v>
          </cell>
          <cell r="B264" t="str">
            <v>INSTALLIERTE_LEISTUNG</v>
          </cell>
          <cell r="C264" t="str">
            <v>Installierte Leistung - Photovoltaik</v>
          </cell>
          <cell r="E264" t="str">
            <v>Installed capacity - Photovoltaics</v>
          </cell>
        </row>
        <row r="265">
          <cell r="A265" t="str">
            <v>INSTALLIERTE_LEISTUNG_WIND_AUF_SEE</v>
          </cell>
          <cell r="B265" t="str">
            <v>INSTALLIERTE_LEISTUNG</v>
          </cell>
          <cell r="C265" t="str">
            <v>Installierte Leistung - Wind auf See</v>
          </cell>
          <cell r="E265" t="str">
            <v>Installed capacity - offshore wind</v>
          </cell>
        </row>
        <row r="266">
          <cell r="A266" t="str">
            <v>INVESTITIONEN</v>
          </cell>
          <cell r="C266" t="str">
            <v>Investionsmenge</v>
          </cell>
          <cell r="E266" t="str">
            <v>Investment volume</v>
          </cell>
        </row>
        <row r="267">
          <cell r="A267" t="str">
            <v>INVESTITIONEN_BATTERIEN</v>
          </cell>
          <cell r="B267" t="str">
            <v>INVESTITIONEN</v>
          </cell>
          <cell r="C267" t="str">
            <v>Investionsmenge - Batterien</v>
          </cell>
          <cell r="E267" t="str">
            <v>Investment volume - batteries</v>
          </cell>
        </row>
        <row r="268">
          <cell r="A268" t="str">
            <v>INVESTITIONEN_BIOGAS_METHAN</v>
          </cell>
          <cell r="B268" t="str">
            <v>INVESTITIONEN</v>
          </cell>
          <cell r="C268" t="str">
            <v>Investionsmenge - Biogas &amp; -methan</v>
          </cell>
          <cell r="E268" t="str">
            <v>Investment volume - biogas &amp; methane</v>
          </cell>
        </row>
        <row r="269">
          <cell r="A269" t="str">
            <v>INVESTITIONEN_BIOGASANLAGEN</v>
          </cell>
          <cell r="B269" t="str">
            <v>INVESTITIONEN</v>
          </cell>
          <cell r="C269" t="str">
            <v>Investionsmenge - Biogasanlagen</v>
          </cell>
          <cell r="E269" t="str">
            <v>Investment volume - biogas plants</v>
          </cell>
        </row>
        <row r="270">
          <cell r="A270" t="str">
            <v>INVESTITIONEN_BIOMASSE_NWG</v>
          </cell>
          <cell r="B270" t="str">
            <v>INVESTITIONEN</v>
          </cell>
          <cell r="C270" t="str">
            <v>Investionsmenge - Biomasse (Nicht-Wohngebäude)</v>
          </cell>
          <cell r="E270" t="str">
            <v>Investment volume - biomass (non-residential buildings)</v>
          </cell>
        </row>
        <row r="271">
          <cell r="A271" t="str">
            <v>INVESTITIONEN_BIOMASSE_WG</v>
          </cell>
          <cell r="B271" t="str">
            <v>INVESTITIONEN</v>
          </cell>
          <cell r="C271" t="str">
            <v>Investionsmenge - Biomasse (Wohngebäude)</v>
          </cell>
          <cell r="E271" t="str">
            <v>Investment volume - biomass (residential buildings)</v>
          </cell>
        </row>
        <row r="272">
          <cell r="A272" t="str">
            <v>INVESTITIONEN_CCS</v>
          </cell>
          <cell r="B272" t="str">
            <v>INVESTITIONEN</v>
          </cell>
          <cell r="C272" t="str">
            <v>Investionsmenge - CO2-Speicherung (CCS)</v>
          </cell>
          <cell r="E272" t="str">
            <v>Investment volume - CO2 storage (CCS)</v>
          </cell>
        </row>
        <row r="273">
          <cell r="A273" t="str">
            <v>INVESTITIONEN_DAMPFERZEUGUNG</v>
          </cell>
          <cell r="B273" t="str">
            <v>INVESTITIONEN</v>
          </cell>
          <cell r="C273" t="str">
            <v>Investionsmenge - Dampferzeugung</v>
          </cell>
          <cell r="E273" t="str">
            <v>Investment volume - steam generation</v>
          </cell>
        </row>
        <row r="274">
          <cell r="A274" t="str">
            <v>INVESTITIONEN_DEPONIEBELUEFTUNG</v>
          </cell>
          <cell r="B274" t="str">
            <v>INVESTITIONEN</v>
          </cell>
          <cell r="C274" t="str">
            <v>Investionsmenge - Deponiebelüftung</v>
          </cell>
          <cell r="E274" t="str">
            <v>Investment volume - Landfill ventilation</v>
          </cell>
        </row>
        <row r="275">
          <cell r="A275" t="str">
            <v>INVESTITIONEN_EFFIZIENZ</v>
          </cell>
          <cell r="B275" t="str">
            <v>INVESTITIONEN</v>
          </cell>
          <cell r="C275" t="str">
            <v>Investionsmenge - Effizienz</v>
          </cell>
          <cell r="E275" t="str">
            <v>Investment volume - Efficiency</v>
          </cell>
        </row>
        <row r="276">
          <cell r="A276" t="str">
            <v>INVESTITIONEN_ELEKTRODENKESSEL</v>
          </cell>
          <cell r="B276" t="str">
            <v>INVESTITIONEN</v>
          </cell>
          <cell r="C276" t="str">
            <v>Investionsmenge - Elektrodenkessel</v>
          </cell>
          <cell r="E276" t="str">
            <v>Investment volume - electrode boilers</v>
          </cell>
        </row>
        <row r="277">
          <cell r="A277" t="str">
            <v>INVESTITIONEN_ELEKTROLYSEURE</v>
          </cell>
          <cell r="B277" t="str">
            <v>INVESTITIONEN</v>
          </cell>
          <cell r="C277" t="str">
            <v>Investionsmenge - Elektrolyseure</v>
          </cell>
          <cell r="E277" t="str">
            <v>Investment volume - Electrolysers</v>
          </cell>
        </row>
        <row r="278">
          <cell r="A278" t="str">
            <v>INVESTITIONEN_ERDGAS_NEUBAU</v>
          </cell>
          <cell r="B278" t="str">
            <v>INVESTITIONEN</v>
          </cell>
          <cell r="C278" t="str">
            <v>Investionsmenge - Erdgas (Neubau)</v>
          </cell>
          <cell r="E278" t="str">
            <v>Investment volume - natural gas (new construction)</v>
          </cell>
        </row>
        <row r="279">
          <cell r="A279" t="str">
            <v>INVESTITIONEN_FERNWAERME_NWG</v>
          </cell>
          <cell r="B279" t="str">
            <v>INVESTITIONEN</v>
          </cell>
          <cell r="C279" t="str">
            <v>Investionsmenge - Fernwärme (Nicht-Wohngebäude)</v>
          </cell>
          <cell r="E279" t="str">
            <v>Investment volume - district heating (non-residential buildings)</v>
          </cell>
        </row>
        <row r="280">
          <cell r="A280" t="str">
            <v>INVESTITIONEN_FERNWAERME_WG</v>
          </cell>
          <cell r="B280" t="str">
            <v>INVESTITIONEN</v>
          </cell>
          <cell r="C280" t="str">
            <v>Investionsmenge - Fernwärme (Wohngebäude)</v>
          </cell>
          <cell r="E280" t="str">
            <v>Investment volume - district heating (residential buildings)</v>
          </cell>
        </row>
        <row r="281">
          <cell r="A281" t="str">
            <v>INVESTITIONEN_FOSSILE_TECHNOLOGIEN_NWG</v>
          </cell>
          <cell r="B281" t="str">
            <v>INVESTITIONEN</v>
          </cell>
          <cell r="C281" t="str">
            <v>Investionsmenge - Fossile Technologien (Nicht-Wohngebäude)</v>
          </cell>
          <cell r="E281" t="str">
            <v>Investment volume - Fossil technologies (non-residential buildings)</v>
          </cell>
        </row>
        <row r="282">
          <cell r="A282" t="str">
            <v>INVESTITIONEN_FOSSILE_TECHNOLOGIEN_WG</v>
          </cell>
          <cell r="B282" t="str">
            <v>INVESTITIONEN</v>
          </cell>
          <cell r="C282" t="str">
            <v>Investionsmenge - Fossile Technologien (Wohngebäude)</v>
          </cell>
          <cell r="E282" t="str">
            <v>Investment volume - fossil technologies (residential buildings)</v>
          </cell>
        </row>
        <row r="283">
          <cell r="A283" t="str">
            <v>INVESTITIONEN_GEBAEUDEHUELLE_NWG</v>
          </cell>
          <cell r="B283" t="str">
            <v>INVESTITIONEN</v>
          </cell>
          <cell r="C283" t="str">
            <v>Investionsmenge - Gebäudehülle (Nicht-Wohngebäude)</v>
          </cell>
          <cell r="E283" t="str">
            <v>Investment volume - building envelope (non-residential buildings)</v>
          </cell>
        </row>
        <row r="284">
          <cell r="A284" t="str">
            <v>INVESTITIONEN_GEBAEUDEHUELLE_WG</v>
          </cell>
          <cell r="B284" t="str">
            <v>INVESTITIONEN</v>
          </cell>
          <cell r="C284" t="str">
            <v>Investionsmenge - Gebäudehülle (Wohngebäude)</v>
          </cell>
          <cell r="E284" t="str">
            <v>Investment volume - building envelope (residential buildings)</v>
          </cell>
        </row>
        <row r="285">
          <cell r="A285" t="str">
            <v>INVESTITIONEN_GEOTHERMIE_STROM</v>
          </cell>
          <cell r="B285" t="str">
            <v>INVESTITIONEN</v>
          </cell>
          <cell r="C285" t="str">
            <v>Investionsmenge - Geothermie (Strom)</v>
          </cell>
          <cell r="E285" t="str">
            <v>Investment volume - Geothermal energy (electricity)</v>
          </cell>
        </row>
        <row r="286">
          <cell r="A286" t="str">
            <v>INVESTITIONEN_GEOTHERMIE_WAERME</v>
          </cell>
          <cell r="B286" t="str">
            <v>INVESTITIONEN</v>
          </cell>
          <cell r="C286" t="str">
            <v>Investionsmenge - Geothermie (Wärme)</v>
          </cell>
          <cell r="E286" t="str">
            <v>Investment volume - geothermal energy (heat)</v>
          </cell>
        </row>
        <row r="287">
          <cell r="A287" t="str">
            <v>INVESTITIONEN_H2</v>
          </cell>
          <cell r="B287" t="str">
            <v>INVESTITIONEN</v>
          </cell>
          <cell r="C287" t="str">
            <v>Investionsmenge - Wasserstoff</v>
          </cell>
          <cell r="E287" t="str">
            <v>Investment volume - hydrogen</v>
          </cell>
        </row>
        <row r="288">
          <cell r="A288" t="str">
            <v>INVESTITIONEN_IN_DIE_ENERGETISCHE_SANIERUNG_DER_GEBAEUDEHUELLE</v>
          </cell>
          <cell r="B288" t="str">
            <v>INVESTITIONEN</v>
          </cell>
          <cell r="C288" t="str">
            <v>Investionsmenge - Energetische Sanierung der Gebäudehülle</v>
          </cell>
          <cell r="E288" t="str">
            <v>Investment volume - Energy-efficient refurbishment of the building envelope</v>
          </cell>
        </row>
        <row r="289">
          <cell r="A289" t="str">
            <v>INVESTITIONEN_INDUSTRIEOEFEN</v>
          </cell>
          <cell r="B289" t="str">
            <v>INVESTITIONEN</v>
          </cell>
          <cell r="C289" t="str">
            <v>Investionsmenge - Industrieöfen</v>
          </cell>
          <cell r="E289" t="str">
            <v>Investment volume - Industrial furnaces</v>
          </cell>
        </row>
        <row r="290">
          <cell r="A290" t="str">
            <v>INVESTITIONEN_INNOVATIVE_PRODUKTIONSVERFAHREN</v>
          </cell>
          <cell r="B290" t="str">
            <v>INVESTITIONEN</v>
          </cell>
          <cell r="C290" t="str">
            <v>Investionsmenge - Innovative Produktionsverfahren</v>
          </cell>
          <cell r="E290" t="str">
            <v>Investment volume - Innovative production processes</v>
          </cell>
        </row>
        <row r="291">
          <cell r="A291" t="str">
            <v>INVESTITIONEN_LAUFWASSER</v>
          </cell>
          <cell r="B291" t="str">
            <v>INVESTITIONEN</v>
          </cell>
          <cell r="C291" t="str">
            <v>Investionsmenge - Laufwasser</v>
          </cell>
          <cell r="E291" t="str">
            <v>Investment volume - Running water</v>
          </cell>
        </row>
        <row r="292">
          <cell r="A292" t="str">
            <v>INVESTITIONEN_LKW</v>
          </cell>
          <cell r="B292" t="str">
            <v>INVESTITIONEN</v>
          </cell>
          <cell r="C292" t="str">
            <v>Investionsmenge - Lastkraftwaagen</v>
          </cell>
          <cell r="E292" t="str">
            <v>Investment volume - Truck scales</v>
          </cell>
        </row>
        <row r="293">
          <cell r="A293" t="str">
            <v>INVESTITIONEN_LKW_BEV</v>
          </cell>
          <cell r="B293" t="str">
            <v>INVESTITIONEN_LKW</v>
          </cell>
          <cell r="C293" t="str">
            <v>Investionsmenge - LKW (Batterie-Elektrofahrzeuge)</v>
          </cell>
          <cell r="E293" t="str">
            <v>Investment volume - Trucks (battery electric vehicles)</v>
          </cell>
        </row>
        <row r="294">
          <cell r="A294" t="str">
            <v>INVESTITIONEN_LKW_FCEV</v>
          </cell>
          <cell r="B294" t="str">
            <v>INVESTITIONEN_LKW</v>
          </cell>
          <cell r="C294" t="str">
            <v>Investionsmenge - LKW (Brennstoffzellen-Elektrofahrzeuge)</v>
          </cell>
          <cell r="E294" t="str">
            <v>Investment volume - lorries (fuel cell electric vehicles)</v>
          </cell>
        </row>
        <row r="295">
          <cell r="A295" t="str">
            <v>INVESTITIONEN_LKW_ICE</v>
          </cell>
          <cell r="B295" t="str">
            <v>INVESTITIONEN_LKW</v>
          </cell>
          <cell r="C295" t="str">
            <v>Investionsmenge - LKW (Verbrennungsmotor)</v>
          </cell>
          <cell r="E295" t="str">
            <v>Investment volume - lorries (internal combustion engine)</v>
          </cell>
        </row>
        <row r="296">
          <cell r="A296" t="str">
            <v>INVESTITIONEN_LKW_PHEV</v>
          </cell>
          <cell r="B296" t="str">
            <v>INVESTITIONEN_LKW</v>
          </cell>
          <cell r="C296" t="str">
            <v>Investionsmenge - LKW (Plugin-Hybrid-Elektrofahrzeuge)</v>
          </cell>
          <cell r="E296" t="str">
            <v>Investment volume - lorries (plug-in hybrid electric vehicles)</v>
          </cell>
        </row>
        <row r="297">
          <cell r="A297" t="str">
            <v>INVESTITIONEN_LNF</v>
          </cell>
          <cell r="B297" t="str">
            <v>INVESTITIONEN</v>
          </cell>
          <cell r="C297" t="str">
            <v>Investionsmenge - Leichte Nutzfahrzeuge</v>
          </cell>
          <cell r="E297" t="str">
            <v>Investment volume - light commercial vehicles</v>
          </cell>
        </row>
        <row r="298">
          <cell r="A298" t="str">
            <v>INVESTITIONEN_LNF_BEV</v>
          </cell>
          <cell r="B298" t="str">
            <v>INVESTITIONEN_LNF</v>
          </cell>
          <cell r="C298" t="str">
            <v>Investionsmenge - Leichte NutzfahrzeugeBatterie-Elektrofahrzeuge</v>
          </cell>
          <cell r="E298" t="str">
            <v>Investment volume - light commercial vehiclesBattery electric vehicles</v>
          </cell>
        </row>
        <row r="299">
          <cell r="A299" t="str">
            <v>INVESTITIONEN_LNF_FCEV</v>
          </cell>
          <cell r="B299" t="str">
            <v>INVESTITIONEN_LNF</v>
          </cell>
          <cell r="C299" t="str">
            <v>Investionsmenge - Leichte Nutzfahrzeuge (Brennstoffzellen-Elektrofahrzeuge)</v>
          </cell>
          <cell r="E299" t="str">
            <v>Investment volume - light commercial vehicles (fuel cell electric vehicles)</v>
          </cell>
        </row>
        <row r="300">
          <cell r="A300" t="str">
            <v>INVESTITIONEN_LNF_ICE</v>
          </cell>
          <cell r="B300" t="str">
            <v>INVESTITIONEN_LNF</v>
          </cell>
          <cell r="C300" t="str">
            <v>Investionsmenge - Leichte Nutzfahrzeuge (Verbrennungsmotor)</v>
          </cell>
          <cell r="E300" t="str">
            <v>Investment volume - light commercial vehicles (combustion engine)</v>
          </cell>
        </row>
        <row r="301">
          <cell r="A301" t="str">
            <v>INVESTITIONEN_LNF_PHEV</v>
          </cell>
          <cell r="B301" t="str">
            <v>INVESTITIONEN_LNF</v>
          </cell>
          <cell r="C301" t="str">
            <v>Investionsmenge - Leichte Nutzfahrzeuge (Plugin-Hybrid-Elektrofahrzeuge)</v>
          </cell>
          <cell r="E301" t="str">
            <v>Investment volume - light commercial vehicles (plug-in hybrid electric vehicles)</v>
          </cell>
        </row>
        <row r="302">
          <cell r="A302" t="str">
            <v>INVESTITIONEN_PKW</v>
          </cell>
          <cell r="B302" t="str">
            <v>INVESTITIONEN</v>
          </cell>
          <cell r="C302" t="str">
            <v>Investionsmenge - Personenkraftwaagen</v>
          </cell>
          <cell r="E302" t="str">
            <v>Investment volume - passenger cars</v>
          </cell>
        </row>
        <row r="303">
          <cell r="A303" t="str">
            <v>INVESTITIONEN_PKW_BEV</v>
          </cell>
          <cell r="B303" t="str">
            <v>INVESTITIONEN_PKW</v>
          </cell>
          <cell r="C303" t="str">
            <v>Investionsmenge - PKW (Batterie-Elektrofahrzeuge)</v>
          </cell>
          <cell r="E303" t="str">
            <v>Investment volume - passenger cars (battery electric vehicles)</v>
          </cell>
        </row>
        <row r="304">
          <cell r="A304" t="str">
            <v>INVESTITIONEN_PKW_FCEV</v>
          </cell>
          <cell r="B304" t="str">
            <v>INVESTITIONEN_PKW</v>
          </cell>
          <cell r="C304" t="str">
            <v>Investionsmenge - PKW (Brennstoffzellen-Elektrofahrzeuge)</v>
          </cell>
          <cell r="E304" t="str">
            <v>Investment volume - passenger cars (fuel cell electric vehicles)</v>
          </cell>
        </row>
        <row r="305">
          <cell r="A305" t="str">
            <v>INVESTITIONEN_PKW_ICE</v>
          </cell>
          <cell r="B305" t="str">
            <v>INVESTITIONEN_PKW</v>
          </cell>
          <cell r="C305" t="str">
            <v>Investionsmenge - PKW (Verbrennungsmotor)</v>
          </cell>
          <cell r="E305" t="str">
            <v>Investment volume - passenger cars (internal combustion engine)</v>
          </cell>
        </row>
        <row r="306">
          <cell r="A306" t="str">
            <v>INVESTITIONEN_PKW_PHEV</v>
          </cell>
          <cell r="B306" t="str">
            <v>INVESTITIONEN_PKW</v>
          </cell>
          <cell r="C306" t="str">
            <v>Investionsmenge - PKW (Plugin-Hybrid-Elektrofahrzeuge)</v>
          </cell>
          <cell r="E306" t="str">
            <v>Investment volume - passenger cars (plug-in hybrid electric vehicles)</v>
          </cell>
        </row>
        <row r="307">
          <cell r="A307" t="str">
            <v>INVESTITIONEN_PV_ANLAGEN</v>
          </cell>
          <cell r="B307" t="str">
            <v>INVESTITIONEN</v>
          </cell>
          <cell r="C307" t="str">
            <v>Investionsmenge - PV Anlagen</v>
          </cell>
          <cell r="E307" t="str">
            <v>Investment volume - PV systems</v>
          </cell>
        </row>
        <row r="308">
          <cell r="A308" t="str">
            <v>INVESTITIONEN_RAUMWAERME_ANLAGEN_DAEMMUNG</v>
          </cell>
          <cell r="B308" t="str">
            <v>INVESTITIONEN</v>
          </cell>
          <cell r="C308" t="str">
            <v>Investionsmenge - Raumwärme (Anlagen+Dämmung)</v>
          </cell>
          <cell r="E308" t="str">
            <v>Investment volume - space heating (systems + insulation)</v>
          </cell>
        </row>
        <row r="309">
          <cell r="A309" t="str">
            <v>INVESTITIONEN_SOLARTHERMIE</v>
          </cell>
          <cell r="B309" t="str">
            <v>INVESTITIONEN</v>
          </cell>
          <cell r="C309" t="str">
            <v>Investionsmenge - Solarthermie</v>
          </cell>
          <cell r="E309" t="str">
            <v>Investment volume - solar thermal energy</v>
          </cell>
        </row>
        <row r="310">
          <cell r="A310" t="str">
            <v>INVESTITIONEN_SOLARTHERMIE_NWG</v>
          </cell>
          <cell r="B310" t="str">
            <v>INVESTITIONEN</v>
          </cell>
          <cell r="C310" t="str">
            <v>Investionsmenge - Solarthermie (Nicht-Wohngebäude)</v>
          </cell>
          <cell r="E310" t="str">
            <v>Investment volume - solar thermal (non-residential buildings)</v>
          </cell>
        </row>
        <row r="311">
          <cell r="A311" t="str">
            <v>INVESTITIONEN_SOLARTHERMIE_WG</v>
          </cell>
          <cell r="B311" t="str">
            <v>INVESTITIONEN</v>
          </cell>
          <cell r="C311" t="str">
            <v>Investionsmenge - Solarthermie (Wohngebäude)</v>
          </cell>
          <cell r="E311" t="str">
            <v>Investment volume - solar thermal (residential buildings)</v>
          </cell>
        </row>
        <row r="312">
          <cell r="A312" t="str">
            <v>INVESTITIONEN_TECHNOLOGIE_1</v>
          </cell>
          <cell r="B312" t="str">
            <v>INVESTITIONEN</v>
          </cell>
          <cell r="C312" t="str">
            <v>Investionsmenge - Technologie 1</v>
          </cell>
          <cell r="D312" t="str">
            <v>Technologie 1 sind Stallheizungen; Trocknungsanlagen; Reifendruckregeler; Gewächshäuser etc.</v>
          </cell>
          <cell r="E312" t="str">
            <v>Investment volume - technology 1</v>
          </cell>
          <cell r="F312" t="str">
            <v>Technology 1 are stable heating systems; drying systems; tyre pressure regulators; greenhouses etc.</v>
          </cell>
        </row>
        <row r="313">
          <cell r="A313" t="str">
            <v>INVESTITIONEN_WAERMEPUMPEN</v>
          </cell>
          <cell r="B313" t="str">
            <v>INVESTITIONEN</v>
          </cell>
          <cell r="C313" t="str">
            <v>Investionsmenge - Wärmepumpen</v>
          </cell>
          <cell r="E313" t="str">
            <v>Investment volume - heat pumps</v>
          </cell>
        </row>
        <row r="314">
          <cell r="A314" t="str">
            <v>INVESTITIONEN_WAERMEPUMPEN_NWG</v>
          </cell>
          <cell r="B314" t="str">
            <v>INVESTITIONEN</v>
          </cell>
          <cell r="C314" t="str">
            <v>Investionsmenge - Wärmepumpen (Nicht-Wohngebäude)</v>
          </cell>
          <cell r="E314" t="str">
            <v>Investment volume - heat pumps (non-residential buildings)</v>
          </cell>
        </row>
        <row r="315">
          <cell r="A315" t="str">
            <v>INVESTITIONEN_WAERMEPUMPEN_WG</v>
          </cell>
          <cell r="B315" t="str">
            <v>INVESTITIONEN</v>
          </cell>
          <cell r="C315" t="str">
            <v>Investionsmenge - Wärmepumpen (Wohngebäude)</v>
          </cell>
          <cell r="E315" t="str">
            <v>Investment volume - heat pumps (residential buildings)</v>
          </cell>
        </row>
        <row r="316">
          <cell r="A316" t="str">
            <v>INVESTITIONEN_WAERMESPEICHER</v>
          </cell>
          <cell r="B316" t="str">
            <v>INVESTITIONEN</v>
          </cell>
          <cell r="C316" t="str">
            <v>Investionsmenge - Wärmespeicher</v>
          </cell>
          <cell r="E316" t="str">
            <v>Investment volume - heat storage</v>
          </cell>
        </row>
        <row r="317">
          <cell r="A317" t="str">
            <v>INVESTITIONEN_WIND_OFF_SHORE</v>
          </cell>
          <cell r="B317" t="str">
            <v>INVESTITIONEN</v>
          </cell>
          <cell r="C317" t="str">
            <v>Investionsmenge - Wind off-shore</v>
          </cell>
          <cell r="E317" t="str">
            <v>Investment volume - wind off-shore</v>
          </cell>
        </row>
        <row r="318">
          <cell r="A318" t="str">
            <v>INVESTITIONEN_WIND_ONSHORE</v>
          </cell>
          <cell r="B318" t="str">
            <v>INVESTITIONEN</v>
          </cell>
          <cell r="C318" t="str">
            <v>Investionsmenge - Wind onshore</v>
          </cell>
          <cell r="E318" t="str">
            <v>Investment volume - wind onshore</v>
          </cell>
        </row>
        <row r="319">
          <cell r="A319" t="str">
            <v>KAUFPRAEMIE</v>
          </cell>
          <cell r="C319" t="str">
            <v>Kaufprämie</v>
          </cell>
          <cell r="E319" t="str">
            <v>Purchase premium</v>
          </cell>
        </row>
        <row r="320">
          <cell r="A320" t="str">
            <v>KAUFPRAEMIE_KFZ_GEWERBLICH</v>
          </cell>
          <cell r="B320" t="str">
            <v>KAUFPRAEMIE</v>
          </cell>
          <cell r="C320" t="str">
            <v>Kaufprämie - geweberliche Kraftfahrzeuge</v>
          </cell>
          <cell r="E320" t="str">
            <v>Purchase premium - commercial motor vehicles</v>
          </cell>
        </row>
        <row r="321">
          <cell r="A321" t="str">
            <v>KAUFPRAEMIE_LKW</v>
          </cell>
          <cell r="B321" t="str">
            <v>KAUFPRAEMIE</v>
          </cell>
          <cell r="C321" t="str">
            <v>Kaufprämie - Lastkraftwagen</v>
          </cell>
          <cell r="E321" t="str">
            <v>Purchase premium - trucks</v>
          </cell>
        </row>
        <row r="322">
          <cell r="A322" t="str">
            <v>KAUFPRAEMIE_NUTZFAHRZEUGE_LEICHTE</v>
          </cell>
          <cell r="B322" t="str">
            <v>KAUFPRAEMIE</v>
          </cell>
          <cell r="C322" t="str">
            <v>Kaufprämie - leichte Nutzfahrzeuge</v>
          </cell>
          <cell r="E322" t="str">
            <v>Purchase premium - light commercial vehicles</v>
          </cell>
        </row>
        <row r="323">
          <cell r="A323" t="str">
            <v>KSG_JAHRESEMISSIONSMENGE</v>
          </cell>
          <cell r="C323" t="str">
            <v>KSG-Jahresemissionsmenge</v>
          </cell>
          <cell r="E323" t="str">
            <v>KSG annual emissions volume</v>
          </cell>
        </row>
        <row r="324">
          <cell r="A324" t="str">
            <v>KUMULIERTE_LUECKE_2023_BIS_2030</v>
          </cell>
          <cell r="C324" t="str">
            <v>Kumulierte Lücke (2023 bis 2030)</v>
          </cell>
          <cell r="E324" t="str">
            <v>Cumulative gap (2023 to 2030)</v>
          </cell>
        </row>
        <row r="325">
          <cell r="A325" t="str">
            <v>MARKTANTEIL</v>
          </cell>
          <cell r="C325" t="str">
            <v>Marktanteil</v>
          </cell>
          <cell r="E325" t="str">
            <v>Market share</v>
          </cell>
        </row>
        <row r="326">
          <cell r="A326" t="str">
            <v>MARKTANTEIL_BELEUCHTUNG</v>
          </cell>
          <cell r="B326" t="str">
            <v>MARKTANTEIL</v>
          </cell>
          <cell r="C326" t="str">
            <v>Marktanteil - Beleuchtung</v>
          </cell>
          <cell r="E326" t="str">
            <v>Market share - Lighting</v>
          </cell>
        </row>
        <row r="327">
          <cell r="A327" t="str">
            <v>MARKTANTEIL_BELEUCHTUNG_ENERGIESPARLAMPE_UNSCHARFE_KLASSE_I</v>
          </cell>
          <cell r="B327" t="str">
            <v>MARKTANTEIL_BELEUCHTUNG</v>
          </cell>
          <cell r="C327" t="str">
            <v>Marktanteil - Energiesparlampe (Unscharfe-Klasse I)</v>
          </cell>
          <cell r="E327" t="str">
            <v>Market share - energy-saving lamp (fuzzy class I)</v>
          </cell>
        </row>
        <row r="328">
          <cell r="A328" t="str">
            <v>MARKTANTEIL_BELEUCHTUNG_ENERGIESPARLAMPE_UNSCHARFE_KLASSE_II</v>
          </cell>
          <cell r="B328" t="str">
            <v>MARKTANTEIL_BELEUCHTUNG</v>
          </cell>
          <cell r="C328" t="str">
            <v>Marktanteil - Energiesparlampe (Unscharfe-Klasse II)</v>
          </cell>
          <cell r="E328" t="str">
            <v>Market share - energy-saving lamp (fuzzy class II)</v>
          </cell>
        </row>
        <row r="329">
          <cell r="A329" t="str">
            <v>MARKTANTEIL_BELEUCHTUNG_ENERGIESPARLAMPE_UNSCHARFE_KLASSE_III</v>
          </cell>
          <cell r="B329" t="str">
            <v>MARKTANTEIL_BELEUCHTUNG</v>
          </cell>
          <cell r="C329" t="str">
            <v>Marktanteil - Energiesparlampe (Unscharfe-Klasse III)</v>
          </cell>
          <cell r="E329" t="str">
            <v>Market share - energy-saving lamp (unsharp class III)</v>
          </cell>
        </row>
        <row r="330">
          <cell r="A330" t="str">
            <v>MARKTANTEIL_BELEUCHTUNG_HALOGENLAMPE_UNSCHARFE_KLASSE_I</v>
          </cell>
          <cell r="B330" t="str">
            <v>MARKTANTEIL_BELEUCHTUNG</v>
          </cell>
          <cell r="C330" t="str">
            <v>Marktanteil - Halogenlampe (Unscharfe-Klasse I)</v>
          </cell>
          <cell r="E330" t="str">
            <v>Market share - halogen lamp (fuzzy class I)</v>
          </cell>
        </row>
        <row r="331">
          <cell r="A331" t="str">
            <v>MARKTANTEIL_BELEUCHTUNG_HALOGENLAMPE_UNSCHARFE_KLASSE_II</v>
          </cell>
          <cell r="B331" t="str">
            <v>MARKTANTEIL_BELEUCHTUNG</v>
          </cell>
          <cell r="C331" t="str">
            <v>Marktanteil - Halogenlampe (Unscharfe-Klasse II)</v>
          </cell>
          <cell r="E331" t="str">
            <v>Market share - halogen lamp (fuzzy class II)</v>
          </cell>
        </row>
        <row r="332">
          <cell r="A332" t="str">
            <v>MARKTANTEIL_BELEUCHTUNG_HALOGENLAMPE_UNSCHARFE_KLASSE_III</v>
          </cell>
          <cell r="B332" t="str">
            <v>MARKTANTEIL_BELEUCHTUNG</v>
          </cell>
          <cell r="C332" t="str">
            <v>Marktanteil - Halogenlampe (Unscharfe-Klasse III)</v>
          </cell>
          <cell r="E332" t="str">
            <v>Market share - halogen lamp (fuzzy class III)</v>
          </cell>
        </row>
        <row r="333">
          <cell r="A333" t="str">
            <v>MARKTANTEIL_BELEUCHTUNG_LED_UNSCHARFE_KLASSE_I</v>
          </cell>
          <cell r="B333" t="str">
            <v>MARKTANTEIL_BELEUCHTUNG</v>
          </cell>
          <cell r="C333" t="str">
            <v>Marktanteil - Leuchtdiode (LED, Unscharfe-Klasse I)</v>
          </cell>
          <cell r="E333" t="str">
            <v>Market share - light-emitting diode (LED, fuzzy class I)</v>
          </cell>
        </row>
        <row r="334">
          <cell r="A334" t="str">
            <v>MARKTANTEIL_BELEUCHTUNG_LED_UNSCHARFE_KLASSE_II</v>
          </cell>
          <cell r="B334" t="str">
            <v>MARKTANTEIL_BELEUCHTUNG</v>
          </cell>
          <cell r="C334" t="str">
            <v>Marktanteil - Leuchtdiode (LED, Unscharfe-Klasse II)</v>
          </cell>
          <cell r="E334" t="str">
            <v>Market share - light-emitting diode (LED, fuzzy class II)</v>
          </cell>
        </row>
        <row r="335">
          <cell r="A335" t="str">
            <v>MARKTANTEIL_BELEUCHTUNG_LED_UNSCHARFE_KLASSE_III</v>
          </cell>
          <cell r="B335" t="str">
            <v>MARKTANTEIL_BELEUCHTUNG</v>
          </cell>
          <cell r="C335" t="str">
            <v>Marktanteil - Leuchtdiode (LED, Unscharfe-Klasse III)</v>
          </cell>
          <cell r="E335" t="str">
            <v>Market share - light-emitting diode (LED, fuzzy class III)</v>
          </cell>
        </row>
        <row r="336">
          <cell r="A336" t="str">
            <v>MARKTANTEIL_BELEUCHTUNG_LED_UNSCHARFE_KLASSE_IV</v>
          </cell>
          <cell r="B336" t="str">
            <v>MARKTANTEIL_BELEUCHTUNG</v>
          </cell>
          <cell r="C336" t="str">
            <v>Marktanteil - Leuchtdiode (LED, Unscharfe-Klasse  IV)</v>
          </cell>
          <cell r="E336" t="str">
            <v>Market share - light-emitting diode (LED, fuzzy class  IV)</v>
          </cell>
        </row>
        <row r="337">
          <cell r="A337" t="str">
            <v>MARKTANTEIL_BELEUCHTUNG_LEUCHTSTOFFLAMPE_UNSCHARFE_KLASSE_I</v>
          </cell>
          <cell r="B337" t="str">
            <v>MARKTANTEIL_BELEUCHTUNG</v>
          </cell>
          <cell r="C337" t="str">
            <v>Marktanteil - Leuchtstofflampe (Unscharfe-Klasse I)</v>
          </cell>
          <cell r="E337" t="str">
            <v>Market share - fluorescent lamp (fuzzy class I)</v>
          </cell>
        </row>
        <row r="338">
          <cell r="A338" t="str">
            <v>MARKTANTEIL_BELEUCHTUNG_LEUCHTSTOFFLAMPE_UNSCHARFE_KLASSE_II</v>
          </cell>
          <cell r="B338" t="str">
            <v>MARKTANTEIL_BELEUCHTUNG</v>
          </cell>
          <cell r="C338" t="str">
            <v>Marktanteil - Leutchtstofflampe (Unscharfe-Klasse II)</v>
          </cell>
          <cell r="E338" t="str">
            <v>Market share - fluorescent lamp (unsharp class II)</v>
          </cell>
        </row>
        <row r="339">
          <cell r="A339" t="str">
            <v>MARKTANTEIL_BELEUCHTUNG_LEUCHTSTOFFLAMPE_UNSCHARFE_KLASSE_III</v>
          </cell>
          <cell r="B339" t="str">
            <v>MARKTANTEIL_BELEUCHTUNG</v>
          </cell>
          <cell r="C339" t="str">
            <v>Marktanteil - Leuchtstofflampe (Unscharfe-Klasse III)</v>
          </cell>
          <cell r="E339" t="str">
            <v>Market share - fluorescent lamp (unsharp class III)</v>
          </cell>
        </row>
        <row r="340">
          <cell r="A340" t="str">
            <v>MARKTANTEIL_COMPUTER_BILDSCHIRME</v>
          </cell>
          <cell r="B340" t="str">
            <v>MARKTANTEIL</v>
          </cell>
          <cell r="C340" t="str">
            <v>Marktanteil - Computerbildschirme</v>
          </cell>
          <cell r="E340" t="str">
            <v>Market share - computer monitors</v>
          </cell>
        </row>
        <row r="341">
          <cell r="A341" t="str">
            <v>MARKTANTEIL_COMPUTER_BILDSCHIRME_CRT_PC_BILDSCHIRM_UNSCHARFE_KLASSE_I</v>
          </cell>
          <cell r="B341" t="str">
            <v>MARKTANTEIL_COMPUTER_BILDSCHIRME</v>
          </cell>
          <cell r="C341" t="str">
            <v>Marktanteil - Kathodenstrahl (Unscharfe-Klasse I)</v>
          </cell>
          <cell r="E341" t="str">
            <v>Market share - cathode ray (unsharp class I)</v>
          </cell>
        </row>
        <row r="342">
          <cell r="A342" t="str">
            <v>MARKTANTEIL_COMPUTER_BILDSCHIRME_CRT_PC_BILDSCHIRM_UNSCHARFE_KLASSE_II</v>
          </cell>
          <cell r="B342" t="str">
            <v>MARKTANTEIL_COMPUTER_BILDSCHIRME</v>
          </cell>
          <cell r="C342" t="str">
            <v>Marktanteil - Kathodenstrahl (Unscharfe-Klasse II)</v>
          </cell>
          <cell r="E342" t="str">
            <v>Market share - cathode ray (unsharp class II)</v>
          </cell>
        </row>
        <row r="343">
          <cell r="A343" t="str">
            <v>MARKTANTEIL_COMPUTER_BILDSCHIRME_CRT_PC_BILDSCHIRM_UNSCHARFE_KLASSE_III</v>
          </cell>
          <cell r="B343" t="str">
            <v>MARKTANTEIL_COMPUTER_BILDSCHIRME</v>
          </cell>
          <cell r="C343" t="str">
            <v>Marktanteil - Kathodenstrahl (Unscharfe-Klasse III)</v>
          </cell>
          <cell r="E343" t="str">
            <v>Market share - cathode ray (fuzzy class III)</v>
          </cell>
        </row>
        <row r="344">
          <cell r="A344" t="str">
            <v>MARKTANTEIL_COMPUTER_BILDSCHIRME_CRT_PC_BILDSCHIRM_UNSCHARFE_KLASSE_IV</v>
          </cell>
          <cell r="B344" t="str">
            <v>MARKTANTEIL_COMPUTER_BILDSCHIRME</v>
          </cell>
          <cell r="C344" t="str">
            <v>Marktanteil - Kathodenstrahl (Unscharfe-Klasse  IV)</v>
          </cell>
          <cell r="E344" t="str">
            <v>Market share - cathode ray (fuzzy class  IV)</v>
          </cell>
        </row>
        <row r="345">
          <cell r="A345" t="str">
            <v>MARKTANTEIL_COMPUTER_BILDSCHIRME_LCD_PC_BILDSCHIRM_UNSCHARFE_KLASSE_I</v>
          </cell>
          <cell r="B345" t="str">
            <v>MARKTANTEIL_COMPUTER_BILDSCHIRME</v>
          </cell>
          <cell r="C345" t="str">
            <v>Marktanteil - Flüssigkristall (Unscharfe-Klasse I)</v>
          </cell>
          <cell r="E345" t="str">
            <v>Market share - liquid crystal (fuzzy class I)</v>
          </cell>
        </row>
        <row r="346">
          <cell r="A346" t="str">
            <v>MARKTANTEIL_COMPUTER_BILDSCHIRME_LCD_PC_BILDSCHIRM_UNSCHARFE_KLASSE_II</v>
          </cell>
          <cell r="B346" t="str">
            <v>MARKTANTEIL_COMPUTER_BILDSCHIRME</v>
          </cell>
          <cell r="C346" t="str">
            <v>Marktanteil - Flüssigkristall (Unscharfe-Klasse II)</v>
          </cell>
          <cell r="E346" t="str">
            <v>Market share - liquid crystal (unsharp class II)</v>
          </cell>
        </row>
        <row r="347">
          <cell r="A347" t="str">
            <v>MARKTANTEIL_COMPUTER_BILDSCHIRME_LCD_PC_BILDSCHIRM_UNSCHARFE_KLASSE_III</v>
          </cell>
          <cell r="B347" t="str">
            <v>MARKTANTEIL_COMPUTER_BILDSCHIRME</v>
          </cell>
          <cell r="C347" t="str">
            <v>Marktanteil - Flüssigkristall (Unscharfe-Klasse III)</v>
          </cell>
          <cell r="E347" t="str">
            <v>Market share - liquid crystal (blur class III)</v>
          </cell>
        </row>
        <row r="348">
          <cell r="A348" t="str">
            <v>MARKTANTEIL_COMPUTER_BILDSCHIRME_LCD_PC_BILDSCHIRM_UNSCHARFE_KLASSE_IV</v>
          </cell>
          <cell r="B348" t="str">
            <v>MARKTANTEIL_COMPUTER_BILDSCHIRME</v>
          </cell>
          <cell r="C348" t="str">
            <v>Marktanteil - Flüssigkristall (Unscharfe-Klasse  IV)</v>
          </cell>
          <cell r="E348" t="str">
            <v>Market share - liquid crystal (fuzzy class  IV)</v>
          </cell>
        </row>
        <row r="349">
          <cell r="A349" t="str">
            <v>MARKTANTEIL_COMPUTER_BILDSCHIRME_PLASMA_PC_BILDSCHIRM_UNSCHARFE_KLASSE_I</v>
          </cell>
          <cell r="B349" t="str">
            <v>MARKTANTEIL_COMPUTER_BILDSCHIRME</v>
          </cell>
          <cell r="C349" t="str">
            <v>Marktanteil - Plasma (Unscharfe-Klasse I)</v>
          </cell>
          <cell r="E349" t="str">
            <v>Market share - plasma (unsharp class I)</v>
          </cell>
        </row>
        <row r="350">
          <cell r="A350" t="str">
            <v>MARKTANTEIL_COMPUTER_BILDSCHIRME_PLASMA_PC_BILDSCHIRM_UNSCHARFE_KLASSE_II</v>
          </cell>
          <cell r="B350" t="str">
            <v>MARKTANTEIL_COMPUTER_BILDSCHIRME</v>
          </cell>
          <cell r="C350" t="str">
            <v>Marktanteil - Plasma (Unscharfe-Klasse II)</v>
          </cell>
          <cell r="E350" t="str">
            <v>Market share - plasma (blur class II)</v>
          </cell>
        </row>
        <row r="351">
          <cell r="A351" t="str">
            <v>MARKTANTEIL_COMPUTER_BILDSCHIRME_PLASMA_PC_BILDSCHIRM_UNSCHARFE_KLASSE_III</v>
          </cell>
          <cell r="B351" t="str">
            <v>MARKTANTEIL_COMPUTER_BILDSCHIRME</v>
          </cell>
          <cell r="C351" t="str">
            <v>Marktanteil - Plasma (Unscharfe-Klasse III)</v>
          </cell>
          <cell r="E351" t="str">
            <v>Market share - plasma (blur class III)</v>
          </cell>
        </row>
        <row r="352">
          <cell r="A352" t="str">
            <v>MARKTANTEIL_COMPUTER_BILDSCHIRME_PLASMA_PC_BILDSCHIRM_UNSCHARFE_KLASSE_IV</v>
          </cell>
          <cell r="B352" t="str">
            <v>MARKTANTEIL_COMPUTER_BILDSCHIRME</v>
          </cell>
          <cell r="C352" t="str">
            <v>Marktanteil - Plasma (Unscharfe-Klasse  IV)</v>
          </cell>
          <cell r="E352" t="str">
            <v>Market share - plasma (blur class  IV)</v>
          </cell>
        </row>
        <row r="353">
          <cell r="A353" t="str">
            <v>MARKTANTEIL_DESKTOP_PCS_DESKTOP_PC_UNSCHARFE_KLASSE_I</v>
          </cell>
          <cell r="B353" t="str">
            <v>MARKTANTEIL_INFORMATIONS_UND_KOMMUNIKATIONSTECHNIK</v>
          </cell>
          <cell r="C353" t="str">
            <v>Marktanteil - Desktop-Computer (Unscharfe-Klasse I)</v>
          </cell>
          <cell r="E353" t="str">
            <v>Market share - desktop computers (fuzzy class I)</v>
          </cell>
        </row>
        <row r="354">
          <cell r="A354" t="str">
            <v>MARKTANTEIL_DESKTOP_PCS_DESKTOP_PC_UNSCHARFE_KLASSE_II</v>
          </cell>
          <cell r="B354" t="str">
            <v>MARKTANTEIL_INFORMATIONS_UND_KOMMUNIKATIONSTECHNIK</v>
          </cell>
          <cell r="C354" t="str">
            <v>Marktanteil - Desktop-Computer (Unscharfe-Klasse II)</v>
          </cell>
          <cell r="E354" t="str">
            <v>Market share - desktop computers (fuzzy class II)</v>
          </cell>
        </row>
        <row r="355">
          <cell r="A355" t="str">
            <v>MARKTANTEIL_DESKTOP_PCS_DESKTOP_PC_UNSCHARFE_KLASSE_III</v>
          </cell>
          <cell r="B355" t="str">
            <v>MARKTANTEIL_INFORMATIONS_UND_KOMMUNIKATIONSTECHNIK</v>
          </cell>
          <cell r="C355" t="str">
            <v>Marktanteil - Desktop-Computer (Unscharfe-Klasse III)</v>
          </cell>
          <cell r="E355" t="str">
            <v>Market share - desktop computers (fuzzy class III)</v>
          </cell>
        </row>
        <row r="356">
          <cell r="A356" t="str">
            <v>MARKTANTEIL_DESKTOP_PCS_DESKTOP_PC_UNSCHARFE_KLASSE_IV</v>
          </cell>
          <cell r="B356" t="str">
            <v>MARKTANTEIL_INFORMATIONS_UND_KOMMUNIKATIONSTECHNIK</v>
          </cell>
          <cell r="C356" t="str">
            <v>Marktanteil - Desktop-Computer (Unscharfe-Klasse  IV)</v>
          </cell>
          <cell r="E356" t="str">
            <v>Market share - desktop computers (fuzzy class  IV)</v>
          </cell>
        </row>
        <row r="357">
          <cell r="A357" t="str">
            <v>MARKTANTEIL_FERNSEHER</v>
          </cell>
          <cell r="B357" t="str">
            <v>MARKTANTEIL_INFORMATIONS_UND_KOMMUNIKATIONSTECHNIK</v>
          </cell>
          <cell r="C357" t="str">
            <v>Marktanteil - Fernseher</v>
          </cell>
          <cell r="E357" t="str">
            <v>Market share - televisions</v>
          </cell>
        </row>
        <row r="358">
          <cell r="A358" t="str">
            <v>MARKTANTEIL_FERNSEHER_L</v>
          </cell>
          <cell r="B358" t="str">
            <v>MARKTANTEIL_FERNSEHER</v>
          </cell>
          <cell r="C358" t="str">
            <v>Marktanteil - Fernseher L</v>
          </cell>
          <cell r="E358" t="str">
            <v>Market share - televisions L</v>
          </cell>
        </row>
        <row r="359">
          <cell r="A359" t="str">
            <v>MARKTANTEIL_FERNSEHER_L_TV_SETS_A</v>
          </cell>
          <cell r="B359" t="str">
            <v>MARKTANTEIL_FERNSEHER_L</v>
          </cell>
          <cell r="C359" t="str">
            <v>Marktanteil - Fernseher L (Effizienzklasse A)</v>
          </cell>
          <cell r="E359" t="str">
            <v>Market share - TV L (efficiency class A)</v>
          </cell>
        </row>
        <row r="360">
          <cell r="A360" t="str">
            <v>MARKTANTEIL_FERNSEHER_L_TV_SETS_A_P</v>
          </cell>
          <cell r="B360" t="str">
            <v>MARKTANTEIL_FERNSEHER_L</v>
          </cell>
          <cell r="C360" t="str">
            <v>Marktanteil - Fernseher L (Effizienzklasse A+)</v>
          </cell>
          <cell r="E360" t="str">
            <v>Market share - TV L (efficiency class A+)</v>
          </cell>
        </row>
        <row r="361">
          <cell r="A361" t="str">
            <v>MARKTANTEIL_FERNSEHER_L_TV_SETS_A_PP</v>
          </cell>
          <cell r="B361" t="str">
            <v>MARKTANTEIL_FERNSEHER_L</v>
          </cell>
          <cell r="C361" t="str">
            <v>Marktanteil - Fernseher L (Effizienzklasse A++)</v>
          </cell>
          <cell r="E361" t="str">
            <v>Market share - TV L (efficiency class A++)</v>
          </cell>
        </row>
        <row r="362">
          <cell r="A362" t="str">
            <v>MARKTANTEIL_FERNSEHER_L_TV_SETS_A_PPP</v>
          </cell>
          <cell r="B362" t="str">
            <v>MARKTANTEIL_FERNSEHER_L</v>
          </cell>
          <cell r="C362" t="str">
            <v>Marktanteil - Fernseher L (Effizienzklasse A+++)</v>
          </cell>
          <cell r="E362" t="str">
            <v>Market share - TV L (efficiency class A+++)</v>
          </cell>
        </row>
        <row r="363">
          <cell r="A363" t="str">
            <v>MARKTANTEIL_FERNSEHER_L_TV_SETS_B</v>
          </cell>
          <cell r="B363" t="str">
            <v>MARKTANTEIL_FERNSEHER_L</v>
          </cell>
          <cell r="C363" t="str">
            <v>Marktanteil - Fernseher L (Effizienzklasse B)</v>
          </cell>
          <cell r="E363" t="str">
            <v>Market share - TV L (efficiency class B)</v>
          </cell>
        </row>
        <row r="364">
          <cell r="A364" t="str">
            <v>MARKTANTEIL_FERNSEHER_L_TV_SETS_C</v>
          </cell>
          <cell r="B364" t="str">
            <v>MARKTANTEIL_FERNSEHER_L</v>
          </cell>
          <cell r="C364" t="str">
            <v>Marktanteil - Fernseher L (Effizienzklasse C)</v>
          </cell>
          <cell r="E364" t="str">
            <v>Market share - TV L (efficiency class C)</v>
          </cell>
        </row>
        <row r="365">
          <cell r="A365" t="str">
            <v>MARKTANTEIL_FERNSEHER_L_TV_SETS_D</v>
          </cell>
          <cell r="B365" t="str">
            <v>MARKTANTEIL_FERNSEHER_L</v>
          </cell>
          <cell r="C365" t="str">
            <v>Marktanteil - Fernseher L (Effizienzklasse D)</v>
          </cell>
          <cell r="E365" t="str">
            <v>Market share - TV L (efficiency class D)</v>
          </cell>
        </row>
        <row r="366">
          <cell r="A366" t="str">
            <v>MARKTANTEIL_FERNSEHER_L_TV_SETS_E</v>
          </cell>
          <cell r="B366" t="str">
            <v>MARKTANTEIL_FERNSEHER_L</v>
          </cell>
          <cell r="C366" t="str">
            <v>Marktanteil - Fernseher L (Effizienzklasse E)</v>
          </cell>
          <cell r="E366" t="str">
            <v>Market share - TV L (efficiency class E)</v>
          </cell>
        </row>
        <row r="367">
          <cell r="A367" t="str">
            <v>MARKTANTEIL_FERNSEHER_L_TV_SETS_F</v>
          </cell>
          <cell r="B367" t="str">
            <v>MARKTANTEIL_FERNSEHER_L</v>
          </cell>
          <cell r="C367" t="str">
            <v>Marktanteil - Fernseher L (Effizienzklasse F)</v>
          </cell>
          <cell r="E367" t="str">
            <v>Market share - TV L (efficiency class F)</v>
          </cell>
        </row>
        <row r="368">
          <cell r="A368" t="str">
            <v>MARKTANTEIL_FERNSEHER_M</v>
          </cell>
          <cell r="B368" t="str">
            <v>MARKTANTEIL_FERNSEHER</v>
          </cell>
          <cell r="C368" t="str">
            <v>Marktanteil - Fernseher M</v>
          </cell>
          <cell r="E368" t="str">
            <v>Market share - television M</v>
          </cell>
        </row>
        <row r="369">
          <cell r="A369" t="str">
            <v>MARKTANTEIL_FERNSEHER_M_TV_SETS_A</v>
          </cell>
          <cell r="B369" t="str">
            <v>MARKTANTEIL_FERNSEHER_M</v>
          </cell>
          <cell r="C369" t="str">
            <v>Marktanteil - Fernseher M (Effizienzklasse A)</v>
          </cell>
          <cell r="E369" t="str">
            <v>Market share - TV M (efficiency class A)</v>
          </cell>
        </row>
        <row r="370">
          <cell r="A370" t="str">
            <v>MARKTANTEIL_FERNSEHER_M_TV_SETS_A_P</v>
          </cell>
          <cell r="B370" t="str">
            <v>MARKTANTEIL_FERNSEHER_M</v>
          </cell>
          <cell r="C370" t="str">
            <v>Marktanteil - Fernseher M (Effizienzklasse A+)</v>
          </cell>
          <cell r="E370" t="str">
            <v>Market share - TV M (efficiency class A+)</v>
          </cell>
        </row>
        <row r="371">
          <cell r="A371" t="str">
            <v>MARKTANTEIL_FERNSEHER_M_TV_SETS_A_PP</v>
          </cell>
          <cell r="B371" t="str">
            <v>MARKTANTEIL_FERNSEHER_M</v>
          </cell>
          <cell r="C371" t="str">
            <v>Marktanteil - Fernseher M (Effizienzklasse A++)</v>
          </cell>
          <cell r="E371" t="str">
            <v>Market share - TV M (efficiency class A++)</v>
          </cell>
        </row>
        <row r="372">
          <cell r="A372" t="str">
            <v>MARKTANTEIL_FERNSEHER_M_TV_SETS_A_PPP</v>
          </cell>
          <cell r="B372" t="str">
            <v>MARKTANTEIL_FERNSEHER_M</v>
          </cell>
          <cell r="C372" t="str">
            <v>Marktanteil - Fernseher M (Effizienzklasse A+++)</v>
          </cell>
          <cell r="E372" t="str">
            <v>Market share - TV M (efficiency class A+++)</v>
          </cell>
        </row>
        <row r="373">
          <cell r="A373" t="str">
            <v>MARKTANTEIL_FERNSEHER_M_TV_SETS_B</v>
          </cell>
          <cell r="B373" t="str">
            <v>MARKTANTEIL_FERNSEHER_M</v>
          </cell>
          <cell r="C373" t="str">
            <v>Marktanteil - Fernseher M (Effizienzklasse B)</v>
          </cell>
          <cell r="E373" t="str">
            <v>Market share - TV M (efficiency class B)</v>
          </cell>
        </row>
        <row r="374">
          <cell r="A374" t="str">
            <v>MARKTANTEIL_FERNSEHER_M_TV_SETS_C</v>
          </cell>
          <cell r="B374" t="str">
            <v>MARKTANTEIL_FERNSEHER_M</v>
          </cell>
          <cell r="C374" t="str">
            <v>Marktanteil - Fernseher M (Effizienzklasse C)</v>
          </cell>
          <cell r="E374" t="str">
            <v>Market share - TV M (efficiency class C)</v>
          </cell>
        </row>
        <row r="375">
          <cell r="A375" t="str">
            <v>MARKTANTEIL_FERNSEHER_M_TV_SETS_D</v>
          </cell>
          <cell r="B375" t="str">
            <v>MARKTANTEIL_FERNSEHER_M</v>
          </cell>
          <cell r="C375" t="str">
            <v>Marktanteil - Fernseher M (Effizienzklasse D)</v>
          </cell>
          <cell r="E375" t="str">
            <v>Market share - TV M (efficiency class D)</v>
          </cell>
        </row>
        <row r="376">
          <cell r="A376" t="str">
            <v>MARKTANTEIL_FERNSEHER_M_TV_SETS_E</v>
          </cell>
          <cell r="B376" t="str">
            <v>MARKTANTEIL_FERNSEHER_M</v>
          </cell>
          <cell r="C376" t="str">
            <v>Marktanteil - Fernseher M (Effizienzklasse E)</v>
          </cell>
          <cell r="E376" t="str">
            <v>Market share - TV M (efficiency class E)</v>
          </cell>
        </row>
        <row r="377">
          <cell r="A377" t="str">
            <v>MARKTANTEIL_FERNSEHER_M_TV_SETS_F</v>
          </cell>
          <cell r="B377" t="str">
            <v>MARKTANTEIL_FERNSEHER_M</v>
          </cell>
          <cell r="C377" t="str">
            <v>Marktanteil - Fernseher M (Effizienzklasse F)</v>
          </cell>
          <cell r="E377" t="str">
            <v>Market share - TV M (efficiency class F)</v>
          </cell>
        </row>
        <row r="378">
          <cell r="A378" t="str">
            <v>MARKTANTEIL_FERNSEHER_S</v>
          </cell>
          <cell r="B378" t="str">
            <v>MARKTANTEIL_FERNSEHER</v>
          </cell>
          <cell r="C378" t="str">
            <v>Marktanteil - Fernseher S</v>
          </cell>
          <cell r="E378" t="str">
            <v>Market share - TV S</v>
          </cell>
        </row>
        <row r="379">
          <cell r="A379" t="str">
            <v>MARKTANTEIL_FERNSEHER_S_TV_SETS_A</v>
          </cell>
          <cell r="B379" t="str">
            <v>MARKTANTEIL_FERNSEHER_S</v>
          </cell>
          <cell r="C379" t="str">
            <v>Marktanteil - Fernseher S (Effizienzklasse A)</v>
          </cell>
          <cell r="E379" t="str">
            <v>Market share - TV S (efficiency class A)</v>
          </cell>
        </row>
        <row r="380">
          <cell r="A380" t="str">
            <v>MARKTANTEIL_FERNSEHER_S_TV_SETS_A_P</v>
          </cell>
          <cell r="B380" t="str">
            <v>MARKTANTEIL_FERNSEHER_S</v>
          </cell>
          <cell r="C380" t="str">
            <v>Marktanteil - Fernseher S (Effizienzklasse A+)</v>
          </cell>
          <cell r="E380" t="str">
            <v>Market share - TV S (efficiency class A+)</v>
          </cell>
        </row>
        <row r="381">
          <cell r="A381" t="str">
            <v>MARKTANTEIL_FERNSEHER_S_TV_SETS_A_PP</v>
          </cell>
          <cell r="B381" t="str">
            <v>MARKTANTEIL_FERNSEHER_S</v>
          </cell>
          <cell r="C381" t="str">
            <v>Marktanteil - Fernseher S (Effizienzklasse A++)</v>
          </cell>
          <cell r="E381" t="str">
            <v>Market share - TV S (efficiency class A++)</v>
          </cell>
        </row>
        <row r="382">
          <cell r="A382" t="str">
            <v>MARKTANTEIL_FERNSEHER_S_TV_SETS_A_PPP</v>
          </cell>
          <cell r="B382" t="str">
            <v>MARKTANTEIL_FERNSEHER_S</v>
          </cell>
          <cell r="C382" t="str">
            <v>Marktanteil - Fernseher S (Effizienzklasse A+++)</v>
          </cell>
          <cell r="E382" t="str">
            <v>Market share - TV S (efficiency class A+++)</v>
          </cell>
        </row>
        <row r="383">
          <cell r="A383" t="str">
            <v>MARKTANTEIL_FERNSEHER_S_TV_SETS_B</v>
          </cell>
          <cell r="B383" t="str">
            <v>MARKTANTEIL_FERNSEHER_S</v>
          </cell>
          <cell r="C383" t="str">
            <v>Marktanteil - Fernseher S (Effizienzklasse B)</v>
          </cell>
          <cell r="E383" t="str">
            <v>Market share - TV S (efficiency class B)</v>
          </cell>
        </row>
        <row r="384">
          <cell r="A384" t="str">
            <v>MARKTANTEIL_FERNSEHER_S_TV_SETS_C</v>
          </cell>
          <cell r="B384" t="str">
            <v>MARKTANTEIL_FERNSEHER_S</v>
          </cell>
          <cell r="C384" t="str">
            <v>Marktanteil - Fernseher S (Effizienzklasse C)</v>
          </cell>
          <cell r="E384" t="str">
            <v>Market share - TV S (efficiency class C)</v>
          </cell>
        </row>
        <row r="385">
          <cell r="A385" t="str">
            <v>MARKTANTEIL_FERNSEHER_S_TV_SETS_D</v>
          </cell>
          <cell r="B385" t="str">
            <v>MARKTANTEIL_FERNSEHER_S</v>
          </cell>
          <cell r="C385" t="str">
            <v>Marktanteil - Fernseher S (Effizienzklasse D)</v>
          </cell>
          <cell r="E385" t="str">
            <v>Market share - TV S (efficiency class D)</v>
          </cell>
        </row>
        <row r="386">
          <cell r="A386" t="str">
            <v>MARKTANTEIL_FERNSEHER_S_TV_SETS_E</v>
          </cell>
          <cell r="B386" t="str">
            <v>MARKTANTEIL_FERNSEHER_S</v>
          </cell>
          <cell r="C386" t="str">
            <v>Marktanteil - Fernseher S (Effizienzklasse E)</v>
          </cell>
          <cell r="E386" t="str">
            <v>Market share - TV S (efficiency class E)</v>
          </cell>
        </row>
        <row r="387">
          <cell r="A387" t="str">
            <v>MARKTANTEIL_FERNSEHER_S_TV_SETS_F</v>
          </cell>
          <cell r="B387" t="str">
            <v>MARKTANTEIL_FERNSEHER_S</v>
          </cell>
          <cell r="C387" t="str">
            <v>Marktanteil - Fernseher S (Effizienzklasse F)</v>
          </cell>
          <cell r="E387" t="str">
            <v>Market share - TV S (efficiency class F)</v>
          </cell>
        </row>
        <row r="388">
          <cell r="A388" t="str">
            <v>MARKTANTEIL_FERNSEHER_SMART</v>
          </cell>
          <cell r="B388" t="str">
            <v>MARKTANTEIL_INFORMATIONS_UND_KOMMUNIKATIONSTECHNIK</v>
          </cell>
          <cell r="C388" t="str">
            <v>Marktanteil - Smart-TV</v>
          </cell>
          <cell r="E388" t="str">
            <v>Market share - Smart TV</v>
          </cell>
        </row>
        <row r="389">
          <cell r="A389" t="str">
            <v>MARKTANTEIL_FERNSEHER_SMART_L</v>
          </cell>
          <cell r="B389" t="str">
            <v>MARKTANTEIL_FERNSEHER_SMART</v>
          </cell>
          <cell r="C389" t="str">
            <v>Marktanteil - Smart-TV L</v>
          </cell>
          <cell r="E389" t="str">
            <v>Market share - Smart TV L</v>
          </cell>
        </row>
        <row r="390">
          <cell r="A390" t="str">
            <v>MARKTANTEIL_FERNSEHER_SMART_L_TV_SETS_A</v>
          </cell>
          <cell r="B390" t="str">
            <v>MARKTANTEIL_FERNSEHER_SMART_L</v>
          </cell>
          <cell r="C390" t="str">
            <v>Marktanteil - Smart-TV L (Effizienzklasse A)</v>
          </cell>
          <cell r="E390" t="str">
            <v>Market share - Smart TV L (efficiency class A)</v>
          </cell>
        </row>
        <row r="391">
          <cell r="A391" t="str">
            <v>MARKTANTEIL_FERNSEHER_SMART_L_TV_SETS_A_P</v>
          </cell>
          <cell r="B391" t="str">
            <v>MARKTANTEIL_FERNSEHER_SMART_L</v>
          </cell>
          <cell r="C391" t="str">
            <v>Marktanteil - Smart-TV L (Effizienzklasse A+)</v>
          </cell>
          <cell r="E391" t="str">
            <v>Market share - Smart TV L (efficiency class A+)</v>
          </cell>
        </row>
        <row r="392">
          <cell r="A392" t="str">
            <v>MARKTANTEIL_FERNSEHER_SMART_L_TV_SETS_A_PP</v>
          </cell>
          <cell r="B392" t="str">
            <v>MARKTANTEIL_FERNSEHER_SMART_L</v>
          </cell>
          <cell r="C392" t="str">
            <v>Marktanteil - Smart-TV L (Effizienzklasse A++)</v>
          </cell>
          <cell r="E392" t="str">
            <v>Market share - Smart TV L (efficiency class A++)</v>
          </cell>
        </row>
        <row r="393">
          <cell r="A393" t="str">
            <v>MARKTANTEIL_FERNSEHER_SMART_L_TV_SETS_A_PPP</v>
          </cell>
          <cell r="B393" t="str">
            <v>MARKTANTEIL_FERNSEHER_SMART_L</v>
          </cell>
          <cell r="C393" t="str">
            <v>Marktanteil - Smart-TV L (Effizienzklasse A+++)</v>
          </cell>
          <cell r="E393" t="str">
            <v>Market share - Smart TV L (efficiency class A+++)</v>
          </cell>
        </row>
        <row r="394">
          <cell r="A394" t="str">
            <v>MARKTANTEIL_FERNSEHER_SMART_L_TV_SETS_B</v>
          </cell>
          <cell r="B394" t="str">
            <v>MARKTANTEIL_FERNSEHER_SMART_L</v>
          </cell>
          <cell r="C394" t="str">
            <v>Marktanteil - Smart-TV L (Effizienzklasse B)</v>
          </cell>
          <cell r="E394" t="str">
            <v>Market share - Smart TV L (efficiency class B)</v>
          </cell>
        </row>
        <row r="395">
          <cell r="A395" t="str">
            <v>MARKTANTEIL_FERNSEHER_SMART_L_TV_SETS_C</v>
          </cell>
          <cell r="B395" t="str">
            <v>MARKTANTEIL_FERNSEHER_SMART_L</v>
          </cell>
          <cell r="C395" t="str">
            <v>Marktanteil - Smart-TV L (Effizienzklasse C)</v>
          </cell>
          <cell r="E395" t="str">
            <v>Market share - Smart TV L (efficiency class C)</v>
          </cell>
        </row>
        <row r="396">
          <cell r="A396" t="str">
            <v>MARKTANTEIL_FERNSEHER_SMART_L_TV_SETS_D</v>
          </cell>
          <cell r="B396" t="str">
            <v>MARKTANTEIL_FERNSEHER_SMART_L</v>
          </cell>
          <cell r="C396" t="str">
            <v>Marktanteil - Smart-TV L (Effizienzklasse D)</v>
          </cell>
          <cell r="E396" t="str">
            <v>Market share - Smart TV L (efficiency class D)</v>
          </cell>
        </row>
        <row r="397">
          <cell r="A397" t="str">
            <v>MARKTANTEIL_FERNSEHER_SMART_L_TV_SETS_E</v>
          </cell>
          <cell r="B397" t="str">
            <v>MARKTANTEIL_FERNSEHER_SMART_L</v>
          </cell>
          <cell r="C397" t="str">
            <v>Marktanteil - Smart-TV L (Effizienzklasse E)</v>
          </cell>
          <cell r="E397" t="str">
            <v>Market share - Smart TV L (efficiency class E)</v>
          </cell>
        </row>
        <row r="398">
          <cell r="A398" t="str">
            <v>MARKTANTEIL_FERNSEHER_SMART_L_TV_SETS_F</v>
          </cell>
          <cell r="B398" t="str">
            <v>MARKTANTEIL_FERNSEHER_SMART_L</v>
          </cell>
          <cell r="C398" t="str">
            <v>Marktanteil - Smart-TV L (Effizienzklasse F)</v>
          </cell>
          <cell r="E398" t="str">
            <v>Market share - Smart TV L (efficiency class F)</v>
          </cell>
        </row>
        <row r="399">
          <cell r="A399" t="str">
            <v>MARKTANTEIL_FERNSEHER_SMART_M</v>
          </cell>
          <cell r="B399" t="str">
            <v>MARKTANTEIL_FERNSEHER_SMART</v>
          </cell>
          <cell r="C399" t="str">
            <v>Marktanteil - Smart-TV M</v>
          </cell>
          <cell r="E399" t="str">
            <v>Market share - Smart TV M</v>
          </cell>
        </row>
        <row r="400">
          <cell r="A400" t="str">
            <v>MARKTANTEIL_FERNSEHER_SMART_M_TV_SETS_A</v>
          </cell>
          <cell r="B400" t="str">
            <v>MARKTANTEIL_FERNSEHER_SMART_M</v>
          </cell>
          <cell r="C400" t="str">
            <v>Marktanteil - Smart-TV M (Effizienzklasse A)</v>
          </cell>
          <cell r="E400" t="str">
            <v>Market share - Smart TV M (efficiency class A)</v>
          </cell>
        </row>
        <row r="401">
          <cell r="A401" t="str">
            <v>MARKTANTEIL_FERNSEHER_SMART_M_TV_SETS_A_P</v>
          </cell>
          <cell r="B401" t="str">
            <v>MARKTANTEIL_FERNSEHER_SMART_M</v>
          </cell>
          <cell r="C401" t="str">
            <v>Marktanteil - Smart-TV M (Effizienzklasse A+)</v>
          </cell>
          <cell r="E401" t="str">
            <v>Market share - Smart TV M (efficiency class A+)</v>
          </cell>
        </row>
        <row r="402">
          <cell r="A402" t="str">
            <v>MARKTANTEIL_FERNSEHER_SMART_M_TV_SETS_A_PP</v>
          </cell>
          <cell r="B402" t="str">
            <v>MARKTANTEIL_FERNSEHER_SMART_M</v>
          </cell>
          <cell r="C402" t="str">
            <v>Marktanteil - Smart-TV M (Effizienzklasse A++)</v>
          </cell>
          <cell r="E402" t="str">
            <v>Market share - Smart TV M (efficiency class A++)</v>
          </cell>
        </row>
        <row r="403">
          <cell r="A403" t="str">
            <v>MARKTANTEIL_FERNSEHER_SMART_M_TV_SETS_A_PPP</v>
          </cell>
          <cell r="B403" t="str">
            <v>MARKTANTEIL_FERNSEHER_SMART_M</v>
          </cell>
          <cell r="C403" t="str">
            <v>Marktanteil - Smart-TV M (Effizienzklasse A+++)</v>
          </cell>
          <cell r="E403" t="str">
            <v>Market share - Smart TV M (efficiency class A+++)</v>
          </cell>
        </row>
        <row r="404">
          <cell r="A404" t="str">
            <v>MARKTANTEIL_FERNSEHER_SMART_M_TV_SETS_B</v>
          </cell>
          <cell r="B404" t="str">
            <v>MARKTANTEIL_FERNSEHER_SMART_M</v>
          </cell>
          <cell r="C404" t="str">
            <v>Marktanteil - Smart-TV M (Effizienzklasse B)</v>
          </cell>
          <cell r="E404" t="str">
            <v>Market share - Smart TV M (efficiency class B)</v>
          </cell>
        </row>
        <row r="405">
          <cell r="A405" t="str">
            <v>MARKTANTEIL_FERNSEHER_SMART_M_TV_SETS_C</v>
          </cell>
          <cell r="B405" t="str">
            <v>MARKTANTEIL_FERNSEHER_SMART_M</v>
          </cell>
          <cell r="C405" t="str">
            <v>Marktanteil - Smart-TV M (Effizienzklasse C)</v>
          </cell>
          <cell r="E405" t="str">
            <v>Market share - Smart TV M (efficiency class C)</v>
          </cell>
        </row>
        <row r="406">
          <cell r="A406" t="str">
            <v>MARKTANTEIL_FERNSEHER_SMART_M_TV_SETS_D</v>
          </cell>
          <cell r="B406" t="str">
            <v>MARKTANTEIL_FERNSEHER_SMART_M</v>
          </cell>
          <cell r="C406" t="str">
            <v>Marktanteil - Smart-TV M (Effizienzklasse D)</v>
          </cell>
          <cell r="E406" t="str">
            <v>Market share - Smart TV M (efficiency class D)</v>
          </cell>
        </row>
        <row r="407">
          <cell r="A407" t="str">
            <v>MARKTANTEIL_FERNSEHER_SMART_M_TV_SETS_E</v>
          </cell>
          <cell r="B407" t="str">
            <v>MARKTANTEIL_FERNSEHER_SMART_M</v>
          </cell>
          <cell r="C407" t="str">
            <v>Marktanteil - Smart-TV M (Effizienzklasse E)</v>
          </cell>
          <cell r="E407" t="str">
            <v>Market share - Smart TV M (efficiency class E)</v>
          </cell>
        </row>
        <row r="408">
          <cell r="A408" t="str">
            <v>MARKTANTEIL_FERNSEHER_SMART_M_TV_SETS_F</v>
          </cell>
          <cell r="B408" t="str">
            <v>MARKTANTEIL_FERNSEHER_SMART_M</v>
          </cell>
          <cell r="C408" t="str">
            <v>Marktanteil - Smart-TV M (Effizienzklasse F)</v>
          </cell>
          <cell r="E408" t="str">
            <v>Market share - Smart TV M (efficiency class F)</v>
          </cell>
        </row>
        <row r="409">
          <cell r="A409" t="str">
            <v>MARKTANTEIL_FERNSEHER_SMART_S</v>
          </cell>
          <cell r="B409" t="str">
            <v>MARKTANTEIL_FERNSEHER_SMART</v>
          </cell>
          <cell r="C409" t="str">
            <v>Marktanteil - Smart-TV S</v>
          </cell>
          <cell r="E409" t="str">
            <v>Market share - Smart TV S</v>
          </cell>
        </row>
        <row r="410">
          <cell r="A410" t="str">
            <v>MARKTANTEIL_FERNSEHER_SMART_S_TV_SETS_A</v>
          </cell>
          <cell r="B410" t="str">
            <v>MARKTANTEIL_FERNSEHER_SMART_S</v>
          </cell>
          <cell r="C410" t="str">
            <v>Marktanteil - Smart-TV S (Effizienzklasse A)</v>
          </cell>
          <cell r="E410" t="str">
            <v>Market share - Smart TV S (efficiency class A)</v>
          </cell>
        </row>
        <row r="411">
          <cell r="A411" t="str">
            <v>MARKTANTEIL_FERNSEHER_SMART_S_TV_SETS_A_P</v>
          </cell>
          <cell r="B411" t="str">
            <v>MARKTANTEIL_FERNSEHER_SMART_S</v>
          </cell>
          <cell r="C411" t="str">
            <v>Marktanteil - Smart-TV S (Effizienzklasse A+)</v>
          </cell>
          <cell r="E411" t="str">
            <v>Market share - Smart TV S (efficiency class A+)</v>
          </cell>
        </row>
        <row r="412">
          <cell r="A412" t="str">
            <v>MARKTANTEIL_FERNSEHER_SMART_S_TV_SETS_A_PP</v>
          </cell>
          <cell r="B412" t="str">
            <v>MARKTANTEIL_FERNSEHER_SMART_S</v>
          </cell>
          <cell r="C412" t="str">
            <v>Marktanteil - Smart-TV S (Effizienzklasse A++)</v>
          </cell>
          <cell r="E412" t="str">
            <v>Market share - Smart TV S (efficiency class A++)</v>
          </cell>
        </row>
        <row r="413">
          <cell r="A413" t="str">
            <v>MARKTANTEIL_FERNSEHER_SMART_S_TV_SETS_A_PPP</v>
          </cell>
          <cell r="B413" t="str">
            <v>MARKTANTEIL_FERNSEHER_SMART_S</v>
          </cell>
          <cell r="C413" t="str">
            <v>Marktanteil - Smart-TV S (Effizienzklasse A+++)</v>
          </cell>
          <cell r="E413" t="str">
            <v>Market share - Smart TV S (efficiency class A+++)</v>
          </cell>
        </row>
        <row r="414">
          <cell r="A414" t="str">
            <v>MARKTANTEIL_FERNSEHER_SMART_S_TV_SETS_B</v>
          </cell>
          <cell r="B414" t="str">
            <v>MARKTANTEIL_FERNSEHER_SMART_S</v>
          </cell>
          <cell r="C414" t="str">
            <v>Marktanteil - Smart-TV S (Effizienzklasse B)</v>
          </cell>
          <cell r="E414" t="str">
            <v>Market share - Smart TV S (efficiency class B)</v>
          </cell>
        </row>
        <row r="415">
          <cell r="A415" t="str">
            <v>MARKTANTEIL_FERNSEHER_SMART_S_TV_SETS_C</v>
          </cell>
          <cell r="B415" t="str">
            <v>MARKTANTEIL_FERNSEHER_SMART_S</v>
          </cell>
          <cell r="C415" t="str">
            <v>Marktanteil - Smart-TV S (Effizienzklasse C)</v>
          </cell>
          <cell r="E415" t="str">
            <v>Market share - Smart TV S (efficiency class C)</v>
          </cell>
        </row>
        <row r="416">
          <cell r="A416" t="str">
            <v>MARKTANTEIL_FERNSEHER_SMART_S_TV_SETS_D</v>
          </cell>
          <cell r="B416" t="str">
            <v>MARKTANTEIL_FERNSEHER_SMART_S</v>
          </cell>
          <cell r="C416" t="str">
            <v>Marktanteil - Smart-TV S (Effizienzklasse D)</v>
          </cell>
          <cell r="E416" t="str">
            <v>Market share - Smart TV S (efficiency class D)</v>
          </cell>
        </row>
        <row r="417">
          <cell r="A417" t="str">
            <v>MARKTANTEIL_FERNSEHER_SMART_S_TV_SETS_E</v>
          </cell>
          <cell r="B417" t="str">
            <v>MARKTANTEIL_FERNSEHER_SMART_S</v>
          </cell>
          <cell r="C417" t="str">
            <v>Marktanteil - Smart-TV S (Effizienzklasse E)</v>
          </cell>
          <cell r="E417" t="str">
            <v>Market share - Smart TV S (efficiency class E)</v>
          </cell>
        </row>
        <row r="418">
          <cell r="A418" t="str">
            <v>MARKTANTEIL_FERNSEHER_SMART_S_TV_SETS_F</v>
          </cell>
          <cell r="B418" t="str">
            <v>MARKTANTEIL_FERNSEHER_SMART_S</v>
          </cell>
          <cell r="C418" t="str">
            <v>Marktanteil - Smart-TV S (Effizienzklasse F)</v>
          </cell>
          <cell r="E418" t="str">
            <v>Market share - Smart TV S (efficiency class F)</v>
          </cell>
        </row>
        <row r="419">
          <cell r="A419" t="str">
            <v>MARKTANTEIL_FERNSEHER_SMART_XL</v>
          </cell>
          <cell r="B419" t="str">
            <v>MARKTANTEIL_FERNSEHER_SMART</v>
          </cell>
          <cell r="C419" t="str">
            <v>Marktanteil - Smart-TV XL</v>
          </cell>
          <cell r="E419" t="str">
            <v>Market share - Smart TV XL</v>
          </cell>
        </row>
        <row r="420">
          <cell r="A420" t="str">
            <v>MARKTANTEIL_FERNSEHER_SMART_XL_TV_SETS_A</v>
          </cell>
          <cell r="B420" t="str">
            <v>MARKTANTEIL_FERNSEHER_SMART_XL</v>
          </cell>
          <cell r="C420" t="str">
            <v>Marktanteil - Smart-TV XL (Effizienzklasse A)</v>
          </cell>
          <cell r="E420" t="str">
            <v>Market share - Smart TV XL (efficiency class A)</v>
          </cell>
        </row>
        <row r="421">
          <cell r="A421" t="str">
            <v>MARKTANTEIL_FERNSEHER_SMART_XL_TV_SETS_A_P</v>
          </cell>
          <cell r="B421" t="str">
            <v>MARKTANTEIL_FERNSEHER_SMART_XL</v>
          </cell>
          <cell r="C421" t="str">
            <v>Marktanteil - Smart-TV XL (Effizienzklasse A+)</v>
          </cell>
          <cell r="E421" t="str">
            <v>Market share - Smart TV XL (efficiency class A+)</v>
          </cell>
        </row>
        <row r="422">
          <cell r="A422" t="str">
            <v>MARKTANTEIL_FERNSEHER_SMART_XL_TV_SETS_A_PP</v>
          </cell>
          <cell r="B422" t="str">
            <v>MARKTANTEIL_FERNSEHER_SMART_XL</v>
          </cell>
          <cell r="C422" t="str">
            <v>Marktanteil - Smart-TV XL (Effizienzklasse A++)</v>
          </cell>
          <cell r="E422" t="str">
            <v>Market share - Smart TV XL (efficiency class A++)</v>
          </cell>
        </row>
        <row r="423">
          <cell r="A423" t="str">
            <v>MARKTANTEIL_FERNSEHER_SMART_XL_TV_SETS_A_PPP</v>
          </cell>
          <cell r="B423" t="str">
            <v>MARKTANTEIL_FERNSEHER_SMART_XL</v>
          </cell>
          <cell r="C423" t="str">
            <v>Marktanteil - Smart-TV XL (Effizienzklasse A+++)</v>
          </cell>
          <cell r="E423" t="str">
            <v>Market share - Smart TV XL (efficiency class A+++)</v>
          </cell>
        </row>
        <row r="424">
          <cell r="A424" t="str">
            <v>MARKTANTEIL_FERNSEHER_SMART_XL_TV_SETS_B</v>
          </cell>
          <cell r="B424" t="str">
            <v>MARKTANTEIL_FERNSEHER_SMART_XL</v>
          </cell>
          <cell r="C424" t="str">
            <v>Marktanteil - Smart-TV XL (Effizienzklasse B)</v>
          </cell>
          <cell r="E424" t="str">
            <v>Market share - Smart TV XL (efficiency class B)</v>
          </cell>
        </row>
        <row r="425">
          <cell r="A425" t="str">
            <v>MARKTANTEIL_FERNSEHER_SMART_XL_TV_SETS_C</v>
          </cell>
          <cell r="B425" t="str">
            <v>MARKTANTEIL_FERNSEHER_SMART_XL</v>
          </cell>
          <cell r="C425" t="str">
            <v>Marktanteil - Smart-TV XL (Effizienzklasse C)</v>
          </cell>
          <cell r="E425" t="str">
            <v>Market share - Smart TV XL (efficiency class C)</v>
          </cell>
        </row>
        <row r="426">
          <cell r="A426" t="str">
            <v>MARKTANTEIL_FERNSEHER_SMART_XL_TV_SETS_D</v>
          </cell>
          <cell r="B426" t="str">
            <v>MARKTANTEIL_FERNSEHER_SMART_XL</v>
          </cell>
          <cell r="C426" t="str">
            <v>Marktanteil - Smart-TV XL (Effizienzklasse D)</v>
          </cell>
          <cell r="E426" t="str">
            <v>Market share - Smart TV XL (efficiency class D)</v>
          </cell>
        </row>
        <row r="427">
          <cell r="A427" t="str">
            <v>MARKTANTEIL_FERNSEHER_SMART_XL_TV_SETS_E</v>
          </cell>
          <cell r="B427" t="str">
            <v>MARKTANTEIL_FERNSEHER_SMART_XL</v>
          </cell>
          <cell r="C427" t="str">
            <v>Marktanteil - Smart-TV XL (Effizienzklasse E)</v>
          </cell>
          <cell r="E427" t="str">
            <v>Market share - Smart TV XL (efficiency class E)</v>
          </cell>
        </row>
        <row r="428">
          <cell r="A428" t="str">
            <v>MARKTANTEIL_FERNSEHER_SMART_XL_TV_SETS_F</v>
          </cell>
          <cell r="B428" t="str">
            <v>MARKTANTEIL_FERNSEHER_SMART_XL</v>
          </cell>
          <cell r="C428" t="str">
            <v>Marktanteil - Smart-TV XL (Effizienzklasse F)</v>
          </cell>
          <cell r="E428" t="str">
            <v>Market share - Smart TV XL (efficiency class F)</v>
          </cell>
        </row>
        <row r="429">
          <cell r="A429" t="str">
            <v>MARKTANTEIL_FERNSEHER_XL</v>
          </cell>
          <cell r="B429" t="str">
            <v>MARKTANTEIL_FERNSEHER</v>
          </cell>
          <cell r="C429" t="str">
            <v>Marktanteil - Fernseher XL</v>
          </cell>
          <cell r="E429" t="str">
            <v>Market share - TV XL</v>
          </cell>
        </row>
        <row r="430">
          <cell r="A430" t="str">
            <v>MARKTANTEIL_FERNSEHER_XL_TV_SETS_A</v>
          </cell>
          <cell r="B430" t="str">
            <v>MARKTANTEIL_FERNSEHER_XL</v>
          </cell>
          <cell r="C430" t="str">
            <v>Marktanteil - Fernseher XL (Effizienzklasse A)</v>
          </cell>
          <cell r="E430" t="str">
            <v>Market share - TV XL (efficiency class A)</v>
          </cell>
        </row>
        <row r="431">
          <cell r="A431" t="str">
            <v>MARKTANTEIL_FERNSEHER_XL_TV_SETS_A_P</v>
          </cell>
          <cell r="B431" t="str">
            <v>MARKTANTEIL_FERNSEHER_XL</v>
          </cell>
          <cell r="C431" t="str">
            <v>Marktanteil - Fernseher XL (Effizienzklasse A+)</v>
          </cell>
          <cell r="E431" t="str">
            <v>Market share - TV XL (efficiency class A+)</v>
          </cell>
        </row>
        <row r="432">
          <cell r="A432" t="str">
            <v>MARKTANTEIL_FERNSEHER_XL_TV_SETS_A_PP</v>
          </cell>
          <cell r="B432" t="str">
            <v>MARKTANTEIL_FERNSEHER_XL</v>
          </cell>
          <cell r="C432" t="str">
            <v>Marktanteil - Fernseher XL (Effizienzklasse A++)</v>
          </cell>
          <cell r="E432" t="str">
            <v>Market share - TV XL (efficiency class A++)</v>
          </cell>
        </row>
        <row r="433">
          <cell r="A433" t="str">
            <v>MARKTANTEIL_FERNSEHER_XL_TV_SETS_A_PPP</v>
          </cell>
          <cell r="B433" t="str">
            <v>MARKTANTEIL_FERNSEHER_XL</v>
          </cell>
          <cell r="C433" t="str">
            <v>Marktanteil - Fernseher XL (Effizienzklasse A+++)</v>
          </cell>
          <cell r="E433" t="str">
            <v>Market share - TV XL (efficiency class A+++)</v>
          </cell>
        </row>
        <row r="434">
          <cell r="A434" t="str">
            <v>MARKTANTEIL_FERNSEHER_XL_TV_SETS_B</v>
          </cell>
          <cell r="B434" t="str">
            <v>MARKTANTEIL_FERNSEHER_XL</v>
          </cell>
          <cell r="C434" t="str">
            <v>Marktanteil - Fernseher XL (Effizienzklasse B)</v>
          </cell>
          <cell r="E434" t="str">
            <v>Market share - TV XL (efficiency class B)</v>
          </cell>
        </row>
        <row r="435">
          <cell r="A435" t="str">
            <v>MARKTANTEIL_FERNSEHER_XL_TV_SETS_C</v>
          </cell>
          <cell r="B435" t="str">
            <v>MARKTANTEIL_FERNSEHER_XL</v>
          </cell>
          <cell r="C435" t="str">
            <v>Marktanteil - Fernseher XL (Effizienzklasse C)</v>
          </cell>
          <cell r="E435" t="str">
            <v>Market share - TV XL (efficiency class C)</v>
          </cell>
        </row>
        <row r="436">
          <cell r="A436" t="str">
            <v>MARKTANTEIL_FERNSEHER_XL_TV_SETS_D</v>
          </cell>
          <cell r="B436" t="str">
            <v>MARKTANTEIL_FERNSEHER_XL</v>
          </cell>
          <cell r="C436" t="str">
            <v>Marktanteil - Fernseher XL (Effizienzklasse D)</v>
          </cell>
          <cell r="E436" t="str">
            <v>Market share - TV XL (efficiency class D)</v>
          </cell>
        </row>
        <row r="437">
          <cell r="A437" t="str">
            <v>MARKTANTEIL_FERNSEHER_XL_TV_SETS_E</v>
          </cell>
          <cell r="B437" t="str">
            <v>MARKTANTEIL_FERNSEHER_XL</v>
          </cell>
          <cell r="C437" t="str">
            <v>Marktanteil - Fernseher XL (Effizienzklasse E)</v>
          </cell>
          <cell r="E437" t="str">
            <v>Market share - TV XL (efficiency class E)</v>
          </cell>
        </row>
        <row r="438">
          <cell r="A438" t="str">
            <v>MARKTANTEIL_FERNSEHER_XL_TV_SETS_F</v>
          </cell>
          <cell r="B438" t="str">
            <v>MARKTANTEIL_FERNSEHER_XL</v>
          </cell>
          <cell r="C438" t="str">
            <v>Marktanteil - Fernseher XL (Effizienzklasse F)</v>
          </cell>
          <cell r="E438" t="str">
            <v>Market share - TV XL (efficiency class F)</v>
          </cell>
        </row>
        <row r="439">
          <cell r="A439" t="str">
            <v>MARKTANTEIL_GEFRIERSCHRAENKE</v>
          </cell>
          <cell r="B439" t="str">
            <v>MARKTANTEIL_HAUSHALTSGERAETE</v>
          </cell>
          <cell r="C439" t="str">
            <v>Marktanteil - Gefrierschrank</v>
          </cell>
          <cell r="E439" t="str">
            <v>Market share - freezer</v>
          </cell>
        </row>
        <row r="440">
          <cell r="A440" t="str">
            <v>MARKTANTEIL_GEFRIERSCHRAENKE_GEFRIERSCHRANK_A_P</v>
          </cell>
          <cell r="B440" t="str">
            <v>MARKTANTEIL_GEFRIERSCHRAENKE</v>
          </cell>
          <cell r="C440" t="str">
            <v>Marktanteil - Gefrierschrank (Effizienzklasse A+)</v>
          </cell>
          <cell r="E440" t="str">
            <v>Market share - freezer (efficiency class A+)</v>
          </cell>
        </row>
        <row r="441">
          <cell r="A441" t="str">
            <v>MARKTANTEIL_GEFRIERSCHRAENKE_GEFRIERSCHRANK_A_PP</v>
          </cell>
          <cell r="B441" t="str">
            <v>MARKTANTEIL_GEFRIERSCHRAENKE</v>
          </cell>
          <cell r="C441" t="str">
            <v>Marktanteil - Gefrierschrank (Effizienzklasse A++)</v>
          </cell>
          <cell r="E441" t="str">
            <v>Market share - freezer (efficiency class A++)</v>
          </cell>
        </row>
        <row r="442">
          <cell r="A442" t="str">
            <v>MARKTANTEIL_GEFRIERSCHRAENKE_GEFRIERSCHRANK_A_PPP</v>
          </cell>
          <cell r="B442" t="str">
            <v>MARKTANTEIL_GEFRIERSCHRAENKE</v>
          </cell>
          <cell r="C442" t="str">
            <v>Marktanteil - Gefrierschrank (Effizienzklasse A+++)</v>
          </cell>
          <cell r="E442" t="str">
            <v>Market share - freezer (efficiency class A+++)</v>
          </cell>
        </row>
        <row r="443">
          <cell r="A443" t="str">
            <v>MARKTANTEIL_GEFRIERSCHRAENKE_GEFRIERSCHRANK_NEUE_KLASSE</v>
          </cell>
          <cell r="B443" t="str">
            <v>MARKTANTEIL_GEFRIERSCHRAENKE</v>
          </cell>
          <cell r="C443" t="str">
            <v>Marktanteil - Gefrierschrank (neue Klasse)</v>
          </cell>
          <cell r="E443" t="str">
            <v>Market share - freezer (new class)</v>
          </cell>
        </row>
        <row r="444">
          <cell r="A444" t="str">
            <v>MARKTANTEIL_GESCHIRRSPUELER</v>
          </cell>
          <cell r="B444" t="str">
            <v>MARKTANTEIL_HAUSHALTSGERAETE</v>
          </cell>
          <cell r="C444" t="str">
            <v>Marktanteil - Geschirrspüler</v>
          </cell>
          <cell r="E444" t="str">
            <v>Market share - dishwasher</v>
          </cell>
        </row>
        <row r="445">
          <cell r="A445" t="str">
            <v>MARKTANTEIL_GESCHIRRSPUELER_GESCHIRRSPUELER_A_P</v>
          </cell>
          <cell r="B445" t="str">
            <v>MARKTANTEIL_GESCHIRRSPUELER</v>
          </cell>
          <cell r="C445" t="str">
            <v>Marktanteil - Geschirrspüler (Effizienzklasse A+)</v>
          </cell>
          <cell r="E445" t="str">
            <v>Market share - dishwashers (efficiency class A+)</v>
          </cell>
        </row>
        <row r="446">
          <cell r="A446" t="str">
            <v>MARKTANTEIL_GESCHIRRSPUELER_GESCHIRRSPUELER_A_PP</v>
          </cell>
          <cell r="B446" t="str">
            <v>MARKTANTEIL_GESCHIRRSPUELER</v>
          </cell>
          <cell r="C446" t="str">
            <v>Marktanteil - Geschirrspüler (Effizienzklasse A++)</v>
          </cell>
          <cell r="E446" t="str">
            <v>Market share - dishwashers (efficiency class A++)</v>
          </cell>
        </row>
        <row r="447">
          <cell r="A447" t="str">
            <v>MARKTANTEIL_GESCHIRRSPUELER_GESCHIRRSPUELER_A_PPP</v>
          </cell>
          <cell r="B447" t="str">
            <v>MARKTANTEIL_GESCHIRRSPUELER</v>
          </cell>
          <cell r="C447" t="str">
            <v>Marktanteil - Geschirrspüler (Effizienzklasse A+++)</v>
          </cell>
          <cell r="E447" t="str">
            <v>Market share - dishwashers (efficiency class A+++)</v>
          </cell>
        </row>
        <row r="448">
          <cell r="A448" t="str">
            <v>MARKTANTEIL_GESCHIRRSPUELER_GESCHIRRSPUELER_NEUE_KLASSE</v>
          </cell>
          <cell r="B448" t="str">
            <v>MARKTANTEIL_GESCHIRRSPUELER</v>
          </cell>
          <cell r="C448" t="str">
            <v>Marktanteil - Geschirrspüler (neue Klasse)</v>
          </cell>
          <cell r="E448" t="str">
            <v>Market share - dishwashers (new class)</v>
          </cell>
        </row>
        <row r="449">
          <cell r="A449" t="str">
            <v>MARKTANTEIL_HAUSHALTSGERAETE</v>
          </cell>
          <cell r="B449" t="str">
            <v>MARKTANTEIL</v>
          </cell>
          <cell r="C449" t="str">
            <v>Marktanteil - Haushaltsgeräte</v>
          </cell>
          <cell r="E449" t="str">
            <v>Market share - household appliances</v>
          </cell>
        </row>
        <row r="450">
          <cell r="A450" t="str">
            <v>MARKTANTEIL_HERDE</v>
          </cell>
          <cell r="B450" t="str">
            <v>MARKTANTEIL_HAUSHALTSGERAETE</v>
          </cell>
          <cell r="C450" t="str">
            <v>Marktanteil - Herde</v>
          </cell>
          <cell r="E450" t="str">
            <v>Market share - cookers</v>
          </cell>
        </row>
        <row r="451">
          <cell r="A451" t="str">
            <v>MARKTANTEIL_HERDE_ELEKTROHERD_DURCHSCHNITT_UNSCHARFE_KLASSE_I</v>
          </cell>
          <cell r="B451" t="str">
            <v>MARKTANTEIL_HERDE</v>
          </cell>
          <cell r="C451" t="str">
            <v>Marktanteil - Elektroherd (Unscharfe-Klasse I, Durschnitt)</v>
          </cell>
          <cell r="E451" t="str">
            <v>Market share - electric cookers (unsharp class I, average)</v>
          </cell>
        </row>
        <row r="452">
          <cell r="A452" t="str">
            <v>MARKTANTEIL_HERDE_ELEKTROHERD_DURCHSCHNITT_UNSCHARFE_KLASSE_II</v>
          </cell>
          <cell r="B452" t="str">
            <v>MARKTANTEIL_HERDE</v>
          </cell>
          <cell r="C452" t="str">
            <v>Marktanteil - Elektroherd (Unscharfe-Klasse II, Durschnitt)</v>
          </cell>
          <cell r="E452" t="str">
            <v>Market share - electric cookers (fuzzy class II, average)</v>
          </cell>
        </row>
        <row r="453">
          <cell r="A453" t="str">
            <v>MARKTANTEIL_HERDE_ELEKTROHERD_DURCHSCHNITT_UNSCHARFE_KLASSE_III</v>
          </cell>
          <cell r="B453" t="str">
            <v>MARKTANTEIL_HERDE</v>
          </cell>
          <cell r="C453" t="str">
            <v>Marktanteil - Elektroherd (Unscharfe-Klasse III, Durschnitt)</v>
          </cell>
          <cell r="E453" t="str">
            <v>Market share - electric cookers (fuzzy class III, average)</v>
          </cell>
        </row>
        <row r="454">
          <cell r="A454" t="str">
            <v>MARKTANTEIL_HERDE_GAS_HERDE_DURCHSCHNITT_UNSCHARFE_KLASSE_I</v>
          </cell>
          <cell r="B454" t="str">
            <v>MARKTANTEIL_HERDE</v>
          </cell>
          <cell r="C454" t="str">
            <v>Marktanteil - Gasherde (Unscharfe-Klasse I, Durchschnitt)</v>
          </cell>
          <cell r="E454" t="str">
            <v>Market share - gas ovens (unsharp class I, average)</v>
          </cell>
        </row>
        <row r="455">
          <cell r="A455" t="str">
            <v>MARKTANTEIL_HERDE_GAS_HERDE_DURCHSCHNITT_UNSCHARFE_KLASSE_II</v>
          </cell>
          <cell r="B455" t="str">
            <v>MARKTANTEIL_HERDE</v>
          </cell>
          <cell r="C455" t="str">
            <v>Marktanteil - Gasherde (Unscharfe-Klasse II, Durchschnitt)</v>
          </cell>
          <cell r="E455" t="str">
            <v>Market share - gas ovens (unsharp class II, average)</v>
          </cell>
        </row>
        <row r="456">
          <cell r="A456" t="str">
            <v>MARKTANTEIL_HERDE_GAS_HERDE_DURCHSCHNITT_UNSCHARFE_KLASSE_III</v>
          </cell>
          <cell r="B456" t="str">
            <v>MARKTANTEIL_HERDE</v>
          </cell>
          <cell r="C456" t="str">
            <v>Marktanteil - Gasherde (Unscharfe-Klasse III, Durchschnitt)</v>
          </cell>
          <cell r="E456" t="str">
            <v>Market share - gas cookers (fuzzy class III, average)</v>
          </cell>
        </row>
        <row r="457">
          <cell r="A457" t="str">
            <v>MARKTANTEIL_INFORMATIONS_UND_KOMMUNIKATIONSTECHNIK</v>
          </cell>
          <cell r="B457" t="str">
            <v>MARKTANTEIL</v>
          </cell>
          <cell r="C457" t="str">
            <v>Marktanteil - Informations- und Kommunikationstechnik</v>
          </cell>
          <cell r="E457" t="str">
            <v>Market share - information and communication technology</v>
          </cell>
        </row>
        <row r="458">
          <cell r="A458" t="str">
            <v>MARKTANTEIL_KLIMAANLAGEN</v>
          </cell>
          <cell r="B458" t="str">
            <v>MARKTANTEIL</v>
          </cell>
          <cell r="C458" t="str">
            <v>Marktanteil - Klimaanlagen</v>
          </cell>
          <cell r="E458" t="str">
            <v>Market share - air conditioning systems</v>
          </cell>
        </row>
        <row r="459">
          <cell r="A459" t="str">
            <v>MARKTANTEIL_KLIMAANLAGEN_KUEHLSPLIT_ANLAGE_A</v>
          </cell>
          <cell r="B459" t="str">
            <v>MARKTANTEIL_KLIMAANLAGEN</v>
          </cell>
          <cell r="C459" t="str">
            <v>Marktanteil - Kühlsplitanlage (Effizienzklasse A)</v>
          </cell>
          <cell r="E459" t="str">
            <v>Market share - cooling split system (efficiency class A)</v>
          </cell>
        </row>
        <row r="460">
          <cell r="A460" t="str">
            <v>MARKTANTEIL_KLIMAANLAGEN_KUEHLSPLIT_ANLAGE_B</v>
          </cell>
          <cell r="B460" t="str">
            <v>MARKTANTEIL_KLIMAANLAGEN</v>
          </cell>
          <cell r="C460" t="str">
            <v>Marktanteil - Kühlsplitanlage (Effizienzklasse B)</v>
          </cell>
          <cell r="E460" t="str">
            <v>Market share - cooling split system (efficiency class B)</v>
          </cell>
        </row>
        <row r="461">
          <cell r="A461" t="str">
            <v>MARKTANTEIL_KLIMAANLAGEN_KUEHLSPLIT_ANLAGE_C</v>
          </cell>
          <cell r="B461" t="str">
            <v>MARKTANTEIL_KLIMAANLAGEN</v>
          </cell>
          <cell r="C461" t="str">
            <v>Marktanteil - Kühlsplitanlage (Effizienzklasse C)</v>
          </cell>
          <cell r="E461" t="str">
            <v>Market share - cooling split system (efficiency class C)</v>
          </cell>
        </row>
        <row r="462">
          <cell r="A462" t="str">
            <v>MARKTANTEIL_KLIMAANLAGEN_MOBILE_KLIMAGERAETE_C</v>
          </cell>
          <cell r="B462" t="str">
            <v>MARKTANTEIL_KLIMAANLAGEN</v>
          </cell>
          <cell r="C462" t="str">
            <v>Marktanteil - Mobile Klimageräte (Effizienzklasse C)</v>
          </cell>
          <cell r="E462" t="str">
            <v>Market share - mobile air conditioning units (efficiency class C)</v>
          </cell>
        </row>
        <row r="463">
          <cell r="A463" t="str">
            <v>MARKTANTEIL_KLIMAANLAGEN_MOBILE_KLIMAGERAETE_D</v>
          </cell>
          <cell r="B463" t="str">
            <v>MARKTANTEIL_KLIMAANLAGEN</v>
          </cell>
          <cell r="C463" t="str">
            <v>Marktanteil - Mobile Klimageräte (Effizienzklasse D)</v>
          </cell>
          <cell r="E463" t="str">
            <v>Market share - mobile air conditioning units (efficiency class D)</v>
          </cell>
        </row>
        <row r="464">
          <cell r="A464" t="str">
            <v>MARKTANTEIL_KLIMAANLAGEN_MOBILE_KLIMAGERAETE_E</v>
          </cell>
          <cell r="B464" t="str">
            <v>MARKTANTEIL_KLIMAANLAGEN</v>
          </cell>
          <cell r="C464" t="str">
            <v>Marktanteil - Mobile Klimageräte (Effizienzklasse E)</v>
          </cell>
          <cell r="E464" t="str">
            <v>Market share - mobile air conditioning units (efficiency class E)</v>
          </cell>
        </row>
        <row r="465">
          <cell r="A465" t="str">
            <v>MARKTANTEIL_KLIMAANLAGEN_MOBILE_KLIMAGERAETE_F</v>
          </cell>
          <cell r="B465" t="str">
            <v>MARKTANTEIL_KLIMAANLAGEN</v>
          </cell>
          <cell r="C465" t="str">
            <v>Marktanteil - Mobile Klimageräte (Effizienzklasse F)</v>
          </cell>
          <cell r="E465" t="str">
            <v>Market share - Mobile air conditioning units (efficiency class F)</v>
          </cell>
        </row>
        <row r="466">
          <cell r="A466" t="str">
            <v>MARKTANTEIL_KLIMAANLAGEN_MOBILE_KLIMAGERAETE_G</v>
          </cell>
          <cell r="B466" t="str">
            <v>MARKTANTEIL_KLIMAANLAGEN</v>
          </cell>
          <cell r="C466" t="str">
            <v>Marktanteil - Mobile Klimageräte (Effizienzklasse G)</v>
          </cell>
          <cell r="E466" t="str">
            <v>Market share - Mobile air conditioning units (efficiency class G)</v>
          </cell>
        </row>
        <row r="467">
          <cell r="A467" t="str">
            <v>MARKTANTEIL_KLIMAANLAGEN_REVERSIBLE_SPLITANLAGE_A</v>
          </cell>
          <cell r="B467" t="str">
            <v>MARKTANTEIL_KLIMAANLAGEN</v>
          </cell>
          <cell r="C467" t="str">
            <v>Marktanteil - Reversible Splitanlagen (Effizienzklasse A)</v>
          </cell>
          <cell r="E467" t="str">
            <v>Market share - Reversible split systems (efficiency class A)</v>
          </cell>
        </row>
        <row r="468">
          <cell r="A468" t="str">
            <v>MARKTANTEIL_KLIMAANLAGEN_REVERSIBLE_SPLITANLAGE_B</v>
          </cell>
          <cell r="B468" t="str">
            <v>MARKTANTEIL_KLIMAANLAGEN</v>
          </cell>
          <cell r="C468" t="str">
            <v>Marktanteil - Reversible Splitanlagen (Effizienzklasse B)</v>
          </cell>
          <cell r="E468" t="str">
            <v>Market share - reversible split systems (efficiency class B)</v>
          </cell>
        </row>
        <row r="469">
          <cell r="A469" t="str">
            <v>MARKTANTEIL_KLIMAANLAGEN_REVERSIBLE_SPLITANLAGE_C</v>
          </cell>
          <cell r="B469" t="str">
            <v>MARKTANTEIL_KLIMAANLAGEN</v>
          </cell>
          <cell r="C469" t="str">
            <v>Marktanteil - Reversible Splitanlagen (Effizienzklasse C)</v>
          </cell>
          <cell r="E469" t="str">
            <v>Market share - Reversible split systems (efficiency class C)</v>
          </cell>
        </row>
        <row r="470">
          <cell r="A470" t="str">
            <v>MARKTANTEIL_KUEHLSCHRAENKE</v>
          </cell>
          <cell r="B470" t="str">
            <v>MARKTANTEIL_HAUSHALTSGERAETE</v>
          </cell>
          <cell r="C470" t="str">
            <v>Marktanteil - Kühlschrank</v>
          </cell>
          <cell r="E470" t="str">
            <v>Market share - Refrigerator</v>
          </cell>
        </row>
        <row r="471">
          <cell r="A471" t="str">
            <v>MARKTANTEIL_KUEHLSCHRAENKE_KUEHLSCHRANK_A_P</v>
          </cell>
          <cell r="B471" t="str">
            <v>MARKTANTEIL_KUEHLSCHRAENKE</v>
          </cell>
          <cell r="C471" t="str">
            <v>Marktanteil - Kühlschrank (Effizienzklasse A+)</v>
          </cell>
          <cell r="E471" t="str">
            <v>Market share - Refrigerator (efficiency class A+)</v>
          </cell>
        </row>
        <row r="472">
          <cell r="A472" t="str">
            <v>MARKTANTEIL_KUEHLSCHRAENKE_KUEHLSCHRANK_A_PP</v>
          </cell>
          <cell r="B472" t="str">
            <v>MARKTANTEIL_KUEHLSCHRAENKE</v>
          </cell>
          <cell r="C472" t="str">
            <v>Marktanteil - Kühlschrank (Effizienzklasse A++)</v>
          </cell>
          <cell r="E472" t="str">
            <v>Market share - Refrigerator (efficiency class A++)</v>
          </cell>
        </row>
        <row r="473">
          <cell r="A473" t="str">
            <v>MARKTANTEIL_KUEHLSCHRAENKE_KUEHLSCHRANK_A_PPP</v>
          </cell>
          <cell r="B473" t="str">
            <v>MARKTANTEIL_KUEHLSCHRAENKE</v>
          </cell>
          <cell r="C473" t="str">
            <v>Marktanteil - Kühlschrank (Effizienzklasse A+++)</v>
          </cell>
          <cell r="E473" t="str">
            <v>Market share - refrigerator (efficiency class A+++)</v>
          </cell>
        </row>
        <row r="474">
          <cell r="A474" t="str">
            <v>MARKTANTEIL_KUEHLSCHRAENKE_KUEHLSCHRANK_NEUE_KLASSE</v>
          </cell>
          <cell r="B474" t="str">
            <v>MARKTANTEIL_KUEHLSCHRAENKE</v>
          </cell>
          <cell r="C474" t="str">
            <v>Marktanteil - Kühlschrank (neue Klasse)</v>
          </cell>
          <cell r="E474" t="str">
            <v>Market share - refrigerator (new class)</v>
          </cell>
        </row>
        <row r="475">
          <cell r="A475" t="str">
            <v>MARKTANTEIL_LAPTOPS_LAPTOP_UNSCHARFE_KLASSE_I</v>
          </cell>
          <cell r="B475" t="str">
            <v>MARKTANTEIL_INFORMATIONS_UND_KOMMUNIKATIONSTECHNIK</v>
          </cell>
          <cell r="C475" t="str">
            <v>Marktanteil - Laptop-Computer (Unscharfe-Klasse I)</v>
          </cell>
          <cell r="E475" t="str">
            <v>Market share - laptop computers (fuzzy class I)</v>
          </cell>
        </row>
        <row r="476">
          <cell r="A476" t="str">
            <v>MARKTANTEIL_LAPTOPS_LAPTOP_UNSCHARFE_KLASSE_II</v>
          </cell>
          <cell r="B476" t="str">
            <v>MARKTANTEIL_INFORMATIONS_UND_KOMMUNIKATIONSTECHNIK</v>
          </cell>
          <cell r="C476" t="str">
            <v>Marktanteil - Laptop-Computer (Unscharfe-Klasse II)</v>
          </cell>
          <cell r="E476" t="str">
            <v>Market share - laptop computers (fuzzy class II)</v>
          </cell>
        </row>
        <row r="477">
          <cell r="A477" t="str">
            <v>MARKTANTEIL_LAPTOPS_LAPTOP_UNSCHARFE_KLASSE_III</v>
          </cell>
          <cell r="B477" t="str">
            <v>MARKTANTEIL_INFORMATIONS_UND_KOMMUNIKATIONSTECHNIK</v>
          </cell>
          <cell r="C477" t="str">
            <v>Marktanteil - Laptop-Computer (Unscharfe-Klasse III)</v>
          </cell>
          <cell r="E477" t="str">
            <v>Market share - laptop computers (fuzzy class III)</v>
          </cell>
        </row>
        <row r="478">
          <cell r="A478" t="str">
            <v>MARKTANTEIL_LAPTOPS_LAPTOP_UNSCHARFE_KLASSE_IV</v>
          </cell>
          <cell r="B478" t="str">
            <v>MARKTANTEIL_INFORMATIONS_UND_KOMMUNIKATIONSTECHNIK</v>
          </cell>
          <cell r="C478" t="str">
            <v>Marktanteil - Laptop-Computer (Unscharfe-Klasse  IV)</v>
          </cell>
          <cell r="E478" t="str">
            <v>Market share - laptop computers (fuzzy class  IV)</v>
          </cell>
        </row>
        <row r="479">
          <cell r="A479" t="str">
            <v>MARKTANTEIL_MODEMS_ROUTER_MODEM_ROUTER_UNSCHARFE_KLASSE_I</v>
          </cell>
          <cell r="B479" t="str">
            <v>MARKTANTEIL_INFORMATIONS_UND_KOMMUNIKATIONSTECHNIK</v>
          </cell>
          <cell r="C479" t="str">
            <v>Marktanteil - Modems und Router (Unscharfe-Klasse I)</v>
          </cell>
          <cell r="E479" t="str">
            <v>Market share - modems and routers (fuzzy class I)</v>
          </cell>
        </row>
        <row r="480">
          <cell r="A480" t="str">
            <v>MARKTANTEIL_MODEMS_ROUTER_MODEM_ROUTER_UNSCHARFE_KLASSE_II</v>
          </cell>
          <cell r="B480" t="str">
            <v>MARKTANTEIL_INFORMATIONS_UND_KOMMUNIKATIONSTECHNIK</v>
          </cell>
          <cell r="C480" t="str">
            <v>Marktanteil - Modems und Router (Unscharfe-Klasse II)</v>
          </cell>
          <cell r="E480" t="str">
            <v>Market share - modems and routers (fuzzy class II)</v>
          </cell>
        </row>
        <row r="481">
          <cell r="A481" t="str">
            <v>MARKTANTEIL_MODEMS_ROUTER_MODEM_ROUTER_UNSCHARFE_KLASSE_III</v>
          </cell>
          <cell r="B481" t="str">
            <v>MARKTANTEIL_INFORMATIONS_UND_KOMMUNIKATIONSTECHNIK</v>
          </cell>
          <cell r="C481" t="str">
            <v>Marktanteil - Modems und Router (Unscharfe-Klasse III)</v>
          </cell>
          <cell r="E481" t="str">
            <v>Market share - modems and routers (fuzzy class III)</v>
          </cell>
        </row>
        <row r="482">
          <cell r="A482" t="str">
            <v>MARKTANTEIL_SET_TOP_BOXEN_ESTB_PVR_SET_TOP_BOX_UNSCHARFE_KLASSE_I</v>
          </cell>
          <cell r="B482" t="str">
            <v>MARKTANTEIL_INFORMATIONS_UND_KOMMUNIKATIONSTECHNIK</v>
          </cell>
          <cell r="C482" t="str">
            <v>Marktanteil - Set-Top-Boxen (ESTB PVR, Unscharfe-Klasse I)</v>
          </cell>
          <cell r="E482" t="str">
            <v>Market share - set-top boxes (ESTB PVR, fuzzy class I)</v>
          </cell>
        </row>
        <row r="483">
          <cell r="A483" t="str">
            <v>MARKTANTEIL_SET_TOP_BOXEN_ESTB_PVR_SET_TOP_BOX_UNSCHARFE_KLASSE_II</v>
          </cell>
          <cell r="B483" t="str">
            <v>MARKTANTEIL_INFORMATIONS_UND_KOMMUNIKATIONSTECHNIK</v>
          </cell>
          <cell r="C483" t="str">
            <v>Marktanteil - Set-Top-Boxen (ESTB PVR, Unscharfe-Klasse II)</v>
          </cell>
          <cell r="E483" t="str">
            <v>Market share - set-top boxes (ESTB PVR, fuzzy class II)</v>
          </cell>
        </row>
        <row r="484">
          <cell r="A484" t="str">
            <v>MARKTANTEIL_SET_TOP_BOXEN_ESTB_PVR_SET_TOP_BOX_UNSCHARFE_KLASSE_III</v>
          </cell>
          <cell r="B484" t="str">
            <v>MARKTANTEIL_INFORMATIONS_UND_KOMMUNIKATIONSTECHNIK</v>
          </cell>
          <cell r="C484" t="str">
            <v>Marktanteil - Set-Top-Boxen (ESTB PVR, Unscharfe-Klasse III)</v>
          </cell>
          <cell r="E484" t="str">
            <v>Market share - set-top boxes (ESTB PVR, fuzzy class III)</v>
          </cell>
        </row>
        <row r="485">
          <cell r="A485" t="str">
            <v>MARKTANTEIL_SET_TOP_BOXEN_ESTB_SET_TOP_BOX_UNSCHARFE_KLASSE_I</v>
          </cell>
          <cell r="B485" t="str">
            <v>MARKTANTEIL_INFORMATIONS_UND_KOMMUNIKATIONSTECHNIK</v>
          </cell>
          <cell r="C485" t="str">
            <v>Marktanteil - Set-Top-Boxen (ESTB, Unscharfe-Klasse I)</v>
          </cell>
          <cell r="E485" t="str">
            <v>Market share - set-top boxes (ESTB, fuzzy class I)</v>
          </cell>
        </row>
        <row r="486">
          <cell r="A486" t="str">
            <v>MARKTANTEIL_SET_TOP_BOXEN_ESTB_SET_TOP_BOX_UNSCHARFE_KLASSE_II</v>
          </cell>
          <cell r="B486" t="str">
            <v>MARKTANTEIL_INFORMATIONS_UND_KOMMUNIKATIONSTECHNIK</v>
          </cell>
          <cell r="C486" t="str">
            <v>Marktanteil - Set-Top-Boxen (ESTB, Unscharfe-Klasse II)</v>
          </cell>
          <cell r="E486" t="str">
            <v>Market share - set-top boxes (ESTB, fuzzy class II)</v>
          </cell>
        </row>
        <row r="487">
          <cell r="A487" t="str">
            <v>MARKTANTEIL_SET_TOP_BOXEN_ESTB_SET_TOP_BOX_UNSCHARFE_KLASSE_III</v>
          </cell>
          <cell r="B487" t="str">
            <v>MARKTANTEIL_INFORMATIONS_UND_KOMMUNIKATIONSTECHNIK</v>
          </cell>
          <cell r="C487" t="str">
            <v>Marktanteil - Set-Top-Boxen (ESTB, Unscharfe-Klasse III)</v>
          </cell>
          <cell r="E487" t="str">
            <v>Market share - set-top boxes (ESTB, fuzzy class III)</v>
          </cell>
        </row>
        <row r="488">
          <cell r="A488" t="str">
            <v>MARKTANTEIL_TROCKNER</v>
          </cell>
          <cell r="B488" t="str">
            <v>MARKTANTEIL_HAUSHALTSGERAETE</v>
          </cell>
          <cell r="C488" t="str">
            <v>Marktanteil - Wäschetrockner</v>
          </cell>
          <cell r="E488" t="str">
            <v>Market share - tumble dryers</v>
          </cell>
        </row>
        <row r="489">
          <cell r="A489" t="str">
            <v>MARKTANTEIL_TROCKNER_TROCKNER_A</v>
          </cell>
          <cell r="B489" t="str">
            <v>MARKTANTEIL_TROCKNER</v>
          </cell>
          <cell r="C489" t="str">
            <v>Marktanteil - Wäschetrockner (Effizienzklasse A)</v>
          </cell>
          <cell r="E489" t="str">
            <v>Market share - tumble dryers (efficiency class A)</v>
          </cell>
        </row>
        <row r="490">
          <cell r="A490" t="str">
            <v>MARKTANTEIL_TROCKNER_TROCKNER_A_P</v>
          </cell>
          <cell r="B490" t="str">
            <v>MARKTANTEIL_TROCKNER</v>
          </cell>
          <cell r="C490" t="str">
            <v>Marktanteil - Wäschetrockner (Effizienzklasse A+)</v>
          </cell>
          <cell r="E490" t="str">
            <v>Market share - tumble dryers (efficiency class A+)</v>
          </cell>
        </row>
        <row r="491">
          <cell r="A491" t="str">
            <v>MARKTANTEIL_TROCKNER_TROCKNER_A_PP</v>
          </cell>
          <cell r="B491" t="str">
            <v>MARKTANTEIL_TROCKNER</v>
          </cell>
          <cell r="C491" t="str">
            <v>Marktanteil - Wäschetrockner (Effizienzklasse A++)</v>
          </cell>
          <cell r="E491" t="str">
            <v>Market share - tumble dryers (efficiency class A++)</v>
          </cell>
        </row>
        <row r="492">
          <cell r="A492" t="str">
            <v>MARKTANTEIL_TROCKNER_TROCKNER_A_PPP</v>
          </cell>
          <cell r="B492" t="str">
            <v>MARKTANTEIL_TROCKNER</v>
          </cell>
          <cell r="C492" t="str">
            <v>Marktanteil - Wäschetrockner (Effizienzklasse A+++)</v>
          </cell>
          <cell r="E492" t="str">
            <v>Market share - tumble dryers (efficiency class A+++)</v>
          </cell>
        </row>
        <row r="493">
          <cell r="A493" t="str">
            <v>MARKTANTEIL_TROCKNER_TROCKNER_B</v>
          </cell>
          <cell r="B493" t="str">
            <v>MARKTANTEIL_TROCKNER</v>
          </cell>
          <cell r="C493" t="str">
            <v>Marktanteil - Wäschetrockner (Effizienzklasse B)</v>
          </cell>
          <cell r="E493" t="str">
            <v>Market share - tumble dryers (efficiency class B)</v>
          </cell>
        </row>
        <row r="494">
          <cell r="A494" t="str">
            <v>MARKTANTEIL_TROCKNER_TROCKNER_NEUE_KLASSE</v>
          </cell>
          <cell r="B494" t="str">
            <v>MARKTANTEIL_TROCKNER</v>
          </cell>
          <cell r="C494" t="str">
            <v>Marktanteil - Wäschetrockner (neue Klasse)</v>
          </cell>
          <cell r="E494" t="str">
            <v>Market share - tumble dryers (new class)</v>
          </cell>
        </row>
        <row r="495">
          <cell r="A495" t="str">
            <v>MARKTANTEIL_WASCHMASCHINEN</v>
          </cell>
          <cell r="B495" t="str">
            <v>MARKTANTEIL_HAUSHALTSGERAETE</v>
          </cell>
          <cell r="C495" t="str">
            <v>Marktanteil - Waschmaschinen</v>
          </cell>
          <cell r="E495" t="str">
            <v>Market share - washing machines</v>
          </cell>
        </row>
        <row r="496">
          <cell r="A496" t="str">
            <v>MARKTANTEIL_WASCHMASCHINEN_WASCHMASCHINE_A_P</v>
          </cell>
          <cell r="B496" t="str">
            <v>MARKTANTEIL_WASCHMASCHINEN</v>
          </cell>
          <cell r="C496" t="str">
            <v>Marktanteil - Waschmaschinen (Effizienzklasse A+)</v>
          </cell>
          <cell r="E496" t="str">
            <v>Market share - washing machines (efficiency class A+)</v>
          </cell>
        </row>
        <row r="497">
          <cell r="A497" t="str">
            <v>MARKTANTEIL_WASCHMASCHINEN_WASCHMASCHINE_A_PP</v>
          </cell>
          <cell r="B497" t="str">
            <v>MARKTANTEIL_WASCHMASCHINEN</v>
          </cell>
          <cell r="C497" t="str">
            <v>Marktanteil - Waschmaschinen (Effizienzklasse A++)</v>
          </cell>
          <cell r="E497" t="str">
            <v>Market share - washing machines (efficiency class A++)</v>
          </cell>
        </row>
        <row r="498">
          <cell r="A498" t="str">
            <v>MARKTANTEIL_WASCHMASCHINEN_WASCHMASCHINE_A_PPP</v>
          </cell>
          <cell r="B498" t="str">
            <v>MARKTANTEIL_WASCHMASCHINEN</v>
          </cell>
          <cell r="C498" t="str">
            <v>Marktanteil - Waschmaschinen (Effizienzklasse A+++)</v>
          </cell>
          <cell r="E498" t="str">
            <v>Market share - washing machines (efficiency class A+++)</v>
          </cell>
        </row>
        <row r="499">
          <cell r="A499" t="str">
            <v>MARKTANTEIL_WASCHMASCHINEN_WASCHMASCHINE_NEUE_KLASSE</v>
          </cell>
          <cell r="B499" t="str">
            <v>MARKTANTEIL_WASCHMASCHINEN</v>
          </cell>
          <cell r="C499" t="str">
            <v>Marktanteil - Waschmaschinen (neue Klasse)</v>
          </cell>
          <cell r="E499" t="str">
            <v>Market share - washing machines (new class)</v>
          </cell>
        </row>
        <row r="500">
          <cell r="A500" t="str">
            <v>MINDERUNG_GGUE_1990</v>
          </cell>
          <cell r="C500" t="str">
            <v>Minderung ggü. 1990</v>
          </cell>
          <cell r="E500" t="str">
            <v>Reduction compared to 1990</v>
          </cell>
        </row>
        <row r="501">
          <cell r="A501" t="str">
            <v>MINDERUNGSPOTENZIAL</v>
          </cell>
          <cell r="C501" t="str">
            <v>Minderungspotenzial</v>
          </cell>
          <cell r="E501" t="str">
            <v>Reduction potential</v>
          </cell>
        </row>
        <row r="502">
          <cell r="A502" t="str">
            <v>MINDERUNGSZIEL_BUNDES_KLIMASCHUTZGESETZ_2021</v>
          </cell>
          <cell r="C502" t="str">
            <v>Minderungsziel Bundes-Klimaschutzgesetz 2021</v>
          </cell>
          <cell r="E502" t="str">
            <v>Reduction target Federal Climate Protection Act 2021</v>
          </cell>
        </row>
        <row r="503">
          <cell r="A503" t="str">
            <v>MINERALDUENGEREINSATZ</v>
          </cell>
          <cell r="C503" t="str">
            <v>Mineraldüngereinsatz</v>
          </cell>
          <cell r="E503" t="str">
            <v>Mineral fertiliser use</v>
          </cell>
        </row>
        <row r="504">
          <cell r="A504" t="str">
            <v>NACHFRAGE_NACH_ELEKTROLYSEWASSERSTOFF</v>
          </cell>
          <cell r="C504" t="str">
            <v>Nachfrage nach Elektrolysewasserstoff</v>
          </cell>
          <cell r="E504" t="str">
            <v>Demand for electrolysis hydrogen</v>
          </cell>
        </row>
        <row r="505">
          <cell r="A505" t="str">
            <v>NACHFRAGE_STROMBASIERTE_SYNTHETISCHE_FLUESSIGKRAFTSTOFFE</v>
          </cell>
          <cell r="C505" t="str">
            <v>Nachfrage strombasierte synthetische Flüssigkraftstoffe</v>
          </cell>
          <cell r="E505" t="str">
            <v>Demand for electricity-based synthetic liquid fuels</v>
          </cell>
        </row>
        <row r="506">
          <cell r="A506" t="str">
            <v>NEHS</v>
          </cell>
          <cell r="C506" t="str">
            <v>Nationaler Emissionshandel (nEHS)</v>
          </cell>
          <cell r="E506" t="str">
            <v>National emissions trading (nEHS)</v>
          </cell>
        </row>
        <row r="507">
          <cell r="A507" t="str">
            <v>NEHS_AKTIVITAETSRATE</v>
          </cell>
          <cell r="B507" t="str">
            <v>NEHS</v>
          </cell>
          <cell r="C507" t="str">
            <v>Nationaler Emissionshandel  - Aktivitätsrate</v>
          </cell>
          <cell r="E507" t="str">
            <v>National emissions trading - activity rate</v>
          </cell>
        </row>
        <row r="508">
          <cell r="A508" t="str">
            <v>NEHS_EMISSION</v>
          </cell>
          <cell r="B508" t="str">
            <v>NEHS</v>
          </cell>
          <cell r="C508" t="str">
            <v>Nationaler Emissionshandel - Emission von Treibhausgasen</v>
          </cell>
          <cell r="E508" t="str">
            <v>National emissions trading - greenhouse gas emissions</v>
          </cell>
        </row>
        <row r="509">
          <cell r="A509" t="str">
            <v>NEHS_PRICE</v>
          </cell>
          <cell r="B509" t="str">
            <v>NEHS</v>
          </cell>
          <cell r="C509" t="str">
            <v>Preis im nationalen Emissionshandel (nEHS)</v>
          </cell>
          <cell r="E509" t="str">
            <v>Price in national emissions trading (nEHS)</v>
          </cell>
        </row>
        <row r="510">
          <cell r="A510" t="str">
            <v>NUTZUNG_ERDGAS_KOHLEN_OELE</v>
          </cell>
          <cell r="C510" t="str">
            <v>Nutzung Erdgas, Kohlen und Oele</v>
          </cell>
          <cell r="D510" t="str">
            <v xml:space="preserve"> </v>
          </cell>
          <cell r="E510" t="str">
            <v>Utilisation of natural gas, coal and oil</v>
          </cell>
        </row>
        <row r="511">
          <cell r="A511" t="str">
            <v>NUTZUNG_ERNEUERBARER_ENERGIEN_BIOMASSE</v>
          </cell>
          <cell r="C511" t="str">
            <v>Nutzung erneuerbarer Energien - Biomasse</v>
          </cell>
          <cell r="E511" t="str">
            <v>Utilisation of renewable energies - biomass</v>
          </cell>
        </row>
        <row r="512">
          <cell r="A512" t="str">
            <v>NUTZUNG_ERNEUERBARER_ENERGIEN_WAERMEPUMPEN</v>
          </cell>
          <cell r="C512" t="str">
            <v>Nutzung erneuerbarer Energien - Wärmepumpen</v>
          </cell>
          <cell r="E512" t="str">
            <v>Utilisation of renewable energies - heat pumps</v>
          </cell>
        </row>
        <row r="513">
          <cell r="A513" t="str">
            <v>NUTZUNG_FOSSILER_HEIZARTEN_ERDGAS_HEIZOEL_UND_KOHLE</v>
          </cell>
          <cell r="C513" t="str">
            <v>Nutzung fossiler Heizarten, Erdgas, Heizoel und Kohle</v>
          </cell>
          <cell r="E513" t="str">
            <v>Use of fossil fuels, natural gas, heating oil and coal</v>
          </cell>
        </row>
        <row r="514">
          <cell r="A514" t="str">
            <v>OIL_PRICE_BRENT</v>
          </cell>
          <cell r="C514" t="str">
            <v>Energiepreis Rohöl Brent</v>
          </cell>
          <cell r="E514" t="str">
            <v>Energy price of Brent crude oil</v>
          </cell>
        </row>
        <row r="515">
          <cell r="A515" t="str">
            <v>OPEX_SUBVENTION</v>
          </cell>
          <cell r="C515" t="str">
            <v>Subventionen Betriebskosten</v>
          </cell>
          <cell r="E515" t="str">
            <v>Subsidies Operating costs</v>
          </cell>
        </row>
        <row r="516">
          <cell r="A516" t="str">
            <v>PERSONENVERKEHRSLEISTUNG</v>
          </cell>
          <cell r="B516" t="str">
            <v>VERKEHRSLEISTUNG</v>
          </cell>
          <cell r="C516" t="str">
            <v>Personenverkehrsleistung</v>
          </cell>
          <cell r="E516" t="str">
            <v>Passenger transport performance</v>
          </cell>
        </row>
        <row r="517">
          <cell r="A517" t="str">
            <v>PERSONENVERKEHRSLEISTUNG_VERKEHRSLEISTUNG_BAHN</v>
          </cell>
          <cell r="B517" t="str">
            <v>PERSONENVERKEHRSLEISTUNG</v>
          </cell>
          <cell r="C517" t="str">
            <v>Personenverkehrsleistung - Bahn</v>
          </cell>
          <cell r="E517" t="str">
            <v>Passenger transport performance - rail</v>
          </cell>
        </row>
        <row r="518">
          <cell r="A518" t="str">
            <v>PERSONENVERKEHRSLEISTUNG_VERKEHRSLEISTUNG_FUSS</v>
          </cell>
          <cell r="B518" t="str">
            <v>PERSONENVERKEHRSLEISTUNG</v>
          </cell>
          <cell r="C518" t="str">
            <v>Personenverkehrsleistung - Fuss</v>
          </cell>
          <cell r="E518" t="str">
            <v>Passenger transport performance - foot</v>
          </cell>
        </row>
        <row r="519">
          <cell r="A519" t="str">
            <v>PERSONENVERKEHRSLEISTUNG_VERKEHRSLEISTUNG_OEV</v>
          </cell>
          <cell r="B519" t="str">
            <v>PERSONENVERKEHRSLEISTUNG</v>
          </cell>
          <cell r="C519" t="str">
            <v>Personenverkehrsleistung - Oeffentlicher Verkehr</v>
          </cell>
          <cell r="E519" t="str">
            <v>Passenger transport performance - public transport</v>
          </cell>
        </row>
        <row r="520">
          <cell r="A520" t="str">
            <v>PERSONENVERKEHRSLEISTUNG_VERKEHRSLEISTUNG_PKW_FKM</v>
          </cell>
          <cell r="B520" t="str">
            <v>PERSONENVERKEHRSLEISTUNG</v>
          </cell>
          <cell r="C520" t="str">
            <v>Personenverkehrsleistung - Pkw (Fahrzeugkilometer)</v>
          </cell>
          <cell r="E520" t="str">
            <v>Passenger transport performance - car (vehicle kilometres)</v>
          </cell>
        </row>
        <row r="521">
          <cell r="A521" t="str">
            <v>PERSONENVERKEHRSLEISTUNG_VERKEHRSLEISTUNG_PKW_PKM</v>
          </cell>
          <cell r="B521" t="str">
            <v>PERSONENVERKEHRSLEISTUNG</v>
          </cell>
          <cell r="C521" t="str">
            <v>Personenverkehrsleistung - Pkw (Personenkilometer)</v>
          </cell>
          <cell r="E521" t="str">
            <v>Passenger transport performance - car (passenger kilometres)</v>
          </cell>
        </row>
        <row r="522">
          <cell r="A522" t="str">
            <v>PERSONENVERKEHRSLEISTUNG_VERKEHRSLEISTUNG_RAD</v>
          </cell>
          <cell r="B522" t="str">
            <v>PERSONENVERKEHRSLEISTUNG</v>
          </cell>
          <cell r="C522" t="str">
            <v>Personenverkehrsleistung - Rad</v>
          </cell>
          <cell r="E522" t="str">
            <v>Passenger transport performance - bicycle</v>
          </cell>
        </row>
        <row r="523">
          <cell r="A523" t="str">
            <v>PREISSPREAD_ZWISCHEN_STROM_SUBVENTION_UND_ERDGAS_CO2</v>
          </cell>
          <cell r="C523" t="str">
            <v>Preisspread zwischen (Strom+Subvention) und (Erdgas+CO2)</v>
          </cell>
          <cell r="E523" t="str">
            <v>Price spread between (electricity+subsidy) and (natural gas+CO2)</v>
          </cell>
        </row>
        <row r="524">
          <cell r="A524" t="str">
            <v>PRIMAERENERGIEVERBRAUCH</v>
          </cell>
          <cell r="C524" t="str">
            <v>Primärenergieverbrauch</v>
          </cell>
          <cell r="E524" t="str">
            <v>Primary energy consumption</v>
          </cell>
        </row>
        <row r="525">
          <cell r="A525" t="str">
            <v>PROD_MENGEN</v>
          </cell>
          <cell r="C525" t="str">
            <v>Produktionsmengen</v>
          </cell>
          <cell r="E525" t="str">
            <v>Production volumes</v>
          </cell>
        </row>
        <row r="526">
          <cell r="A526" t="str">
            <v>PROD_MENGEN_AL_P</v>
          </cell>
          <cell r="B526" t="str">
            <v>PROD_MENGEN</v>
          </cell>
          <cell r="C526" t="str">
            <v>Produktionsmengen - Aluminium (primär)</v>
          </cell>
          <cell r="E526" t="str">
            <v>Production volumes - Aluminium (primary)</v>
          </cell>
        </row>
        <row r="527">
          <cell r="A527" t="str">
            <v>PROD_MENGEN_AL_S</v>
          </cell>
          <cell r="B527" t="str">
            <v>PROD_MENGEN</v>
          </cell>
          <cell r="C527" t="str">
            <v>Produktionsmengen - Aluminium (sekundär)</v>
          </cell>
          <cell r="E527" t="str">
            <v>Production volumes - Aluminium (secondary)</v>
          </cell>
        </row>
        <row r="528">
          <cell r="A528" t="str">
            <v>PROD_MENGEN_AMMON</v>
          </cell>
          <cell r="B528" t="str">
            <v>PROD_MENGEN</v>
          </cell>
          <cell r="C528" t="str">
            <v>Produktionsmengen - Ammoniak</v>
          </cell>
          <cell r="E528" t="str">
            <v>Production volumes - ammonia</v>
          </cell>
        </row>
        <row r="529">
          <cell r="A529" t="str">
            <v>PROD_MENGEN_CHLOR</v>
          </cell>
          <cell r="B529" t="str">
            <v>PROD_MENGEN</v>
          </cell>
          <cell r="C529" t="str">
            <v>Produktionsmengen - Chlor</v>
          </cell>
          <cell r="E529" t="str">
            <v>Production volumes - chlorine</v>
          </cell>
        </row>
        <row r="530">
          <cell r="A530" t="str">
            <v>PROD_MENGEN_CU_P</v>
          </cell>
          <cell r="B530" t="str">
            <v>PROD_MENGEN</v>
          </cell>
          <cell r="C530" t="str">
            <v>Produktionsmengen - Kupfer (primär)</v>
          </cell>
          <cell r="E530" t="str">
            <v>Production volumes - Copper (primary)</v>
          </cell>
        </row>
        <row r="531">
          <cell r="A531" t="str">
            <v>PROD_MENGEN_CU_S</v>
          </cell>
          <cell r="B531" t="str">
            <v>PROD_MENGEN</v>
          </cell>
          <cell r="C531" t="str">
            <v>Produktionsmengen - Kupfer (sekundär)</v>
          </cell>
          <cell r="E531" t="str">
            <v>Production volumes - Copper (secondary)</v>
          </cell>
        </row>
        <row r="532">
          <cell r="A532" t="str">
            <v>PROD_MENGEN_ELEKTRISCHE_GLASSCHMELZE</v>
          </cell>
          <cell r="B532" t="str">
            <v>PROD_MENGEN</v>
          </cell>
          <cell r="C532" t="str">
            <v>Produktionsmengen - Elektrische Glasschmelze</v>
          </cell>
          <cell r="E532" t="str">
            <v>Production volumes - Electrical glass melting</v>
          </cell>
        </row>
        <row r="533">
          <cell r="A533" t="str">
            <v>PROD_MENGEN_ETHYLEN</v>
          </cell>
          <cell r="B533" t="str">
            <v>PROD_MENGEN</v>
          </cell>
          <cell r="C533" t="str">
            <v>Produktionsmengen - Ethylen</v>
          </cell>
          <cell r="E533" t="str">
            <v>Production volumes - Ethylene</v>
          </cell>
        </row>
        <row r="534">
          <cell r="A534" t="str">
            <v>PROD_MENGEN_H2_BASIERTES_AMMONIAK</v>
          </cell>
          <cell r="B534" t="str">
            <v>PROD_MENGEN</v>
          </cell>
          <cell r="C534" t="str">
            <v>Produktionsmengen - Ammoniak (H2 basiert)</v>
          </cell>
          <cell r="E534" t="str">
            <v>Production volumes - Ammonia (H2 based)</v>
          </cell>
        </row>
        <row r="535">
          <cell r="A535" t="str">
            <v>PROD_MENGEN_H2_BASIERTES_ETHYLEN</v>
          </cell>
          <cell r="B535" t="str">
            <v>PROD_MENGEN</v>
          </cell>
          <cell r="C535" t="str">
            <v>Produktionsmengen - Ethylen (H2 basiert)</v>
          </cell>
          <cell r="E535" t="str">
            <v>Production volumes - Ethylene (H2 based)</v>
          </cell>
        </row>
        <row r="536">
          <cell r="A536" t="str">
            <v>PROD_MENGEN_H2_DRI</v>
          </cell>
          <cell r="B536" t="str">
            <v>PROD_MENGEN</v>
          </cell>
          <cell r="C536" t="str">
            <v>Produktionsmengen - Eisenschwamm (H2 basiert)</v>
          </cell>
          <cell r="E536" t="str">
            <v>Production volumes - Sponge iron (H2 based)</v>
          </cell>
        </row>
        <row r="537">
          <cell r="A537" t="str">
            <v>PROD_MENGEN_KALKSTEINREDUZIERTE_BINDEMITTEL</v>
          </cell>
          <cell r="B537" t="str">
            <v>PROD_MENGEN</v>
          </cell>
          <cell r="C537" t="str">
            <v>Produktionsmengen - Kalksteinreduzierte Bindemittel</v>
          </cell>
          <cell r="E537" t="str">
            <v>Production volumes - limestone-reduced binders</v>
          </cell>
        </row>
        <row r="538">
          <cell r="A538" t="str">
            <v>PROD_MENGEN_KOKS</v>
          </cell>
          <cell r="B538" t="str">
            <v>PROD_MENGEN</v>
          </cell>
          <cell r="C538" t="str">
            <v>Produktionsmengen - Koks</v>
          </cell>
          <cell r="E538" t="str">
            <v>Production volumes - coke</v>
          </cell>
        </row>
        <row r="539">
          <cell r="A539" t="str">
            <v>PROD_MENGEN_METHANOL</v>
          </cell>
          <cell r="B539" t="str">
            <v>PROD_MENGEN</v>
          </cell>
          <cell r="C539" t="str">
            <v>Produktionsmengen - Methanol</v>
          </cell>
          <cell r="E539" t="str">
            <v>Production volumes - methanol</v>
          </cell>
        </row>
        <row r="540">
          <cell r="A540" t="str">
            <v>PROD_MENGEN_PAPIER_CHEM</v>
          </cell>
          <cell r="B540" t="str">
            <v>PROD_MENGEN</v>
          </cell>
          <cell r="C540" t="str">
            <v>Produktionsmengen - Papierfasern (chemisch)</v>
          </cell>
          <cell r="E540" t="str">
            <v>Production volumes - paper fibres (chemical)</v>
          </cell>
        </row>
        <row r="541">
          <cell r="A541" t="str">
            <v>PROD_MENGEN_PAPIER_MECH</v>
          </cell>
          <cell r="B541" t="str">
            <v>PROD_MENGEN</v>
          </cell>
          <cell r="C541" t="str">
            <v>Produktionsmengen - Papierfasern (mechanisch)</v>
          </cell>
          <cell r="E541" t="str">
            <v>Production volumes - paper fibres (mechanical)</v>
          </cell>
        </row>
        <row r="542">
          <cell r="A542" t="str">
            <v>PROD_MENGEN_ZEMENT</v>
          </cell>
          <cell r="B542" t="str">
            <v>PROD_MENGEN</v>
          </cell>
          <cell r="C542" t="str">
            <v>Produktionsmengen - Zement</v>
          </cell>
          <cell r="E542" t="str">
            <v>Production volumes - cement</v>
          </cell>
        </row>
        <row r="543">
          <cell r="A543" t="str">
            <v>PROD_MENGEN_ZN_P</v>
          </cell>
          <cell r="B543" t="str">
            <v>PROD_MENGEN</v>
          </cell>
          <cell r="C543" t="str">
            <v>Produktionsmengen - Zink (primär)</v>
          </cell>
          <cell r="E543" t="str">
            <v>Production volumes - Zinc (primary)</v>
          </cell>
        </row>
        <row r="544">
          <cell r="A544" t="str">
            <v>PROD_MENGEN_ZN_S</v>
          </cell>
          <cell r="B544" t="str">
            <v>PROD_MENGEN</v>
          </cell>
          <cell r="C544" t="str">
            <v>Produktionsmengen - Zink (sekundär)</v>
          </cell>
          <cell r="E544" t="str">
            <v>Production volumes - Zinc (secondary)</v>
          </cell>
        </row>
        <row r="545">
          <cell r="A545" t="str">
            <v>SPEZIFISCHER_STROMVERBRAUCH</v>
          </cell>
          <cell r="C545" t="str">
            <v>Spezifischer Stromverbrauch</v>
          </cell>
          <cell r="E545" t="str">
            <v>Specific electricity consumption</v>
          </cell>
        </row>
        <row r="546">
          <cell r="A546" t="str">
            <v>SPEZIFISCHER_STROMVERBRAUCH_BELEUCHTUNG_BELEUCHTUNG</v>
          </cell>
          <cell r="B546" t="str">
            <v>SPEZIFISCHER_STROMVERBRAUCH</v>
          </cell>
          <cell r="C546" t="str">
            <v>Spezifischer Stromverbrauch - Bleuchtung</v>
          </cell>
          <cell r="E546" t="str">
            <v>Specific electricity consumption - lighting</v>
          </cell>
        </row>
        <row r="547">
          <cell r="A547" t="str">
            <v>SPEZIFISCHER_STROMVERBRAUCH_ELEKTRISCHER_GERAETE_IM_BESTAND_BELEUCHTUNG</v>
          </cell>
          <cell r="B547" t="str">
            <v>SPEZIFISCHER_STROMVERBRAUCH</v>
          </cell>
          <cell r="C547" t="str">
            <v>Spezifischer Stromverbrauch - Beleuchtung (Bestand)</v>
          </cell>
          <cell r="E547" t="str">
            <v>Specific electricity consumption - lighting (stock)</v>
          </cell>
        </row>
        <row r="548">
          <cell r="A548" t="str">
            <v>SPEZIFISCHER_STROMVERBRAUCH_ELEKTRISCHER_GERAETE_IM_BESTAND_FERNSEHER</v>
          </cell>
          <cell r="B548" t="str">
            <v>SPEZIFISCHER_STROMVERBRAUCH</v>
          </cell>
          <cell r="C548" t="str">
            <v>Spezifischer Stromverbrauch - Fernseher (Bestand)</v>
          </cell>
          <cell r="E548" t="str">
            <v>Specific electricity consumption - televisions (stock)</v>
          </cell>
        </row>
        <row r="549">
          <cell r="A549" t="str">
            <v>SPEZIFISCHER_STROMVERBRAUCH_ELEKTRISCHER_GERAETE_IM_BESTAND_KUEHLSCHRAENKE</v>
          </cell>
          <cell r="B549" t="str">
            <v>SPEZIFISCHER_STROMVERBRAUCH</v>
          </cell>
          <cell r="C549" t="str">
            <v>Spezifischer Stromverbrauch - Kühlschränke (Bestand)</v>
          </cell>
          <cell r="E549" t="str">
            <v>Specific electricity consumption - refrigerators (stock)</v>
          </cell>
        </row>
        <row r="550">
          <cell r="A550" t="str">
            <v>SPEZIFISCHER_STROMVERBRAUCH_ELEKTRISCHER_GERAETE_IM_BESTAND_WASCHMASCHINEN</v>
          </cell>
          <cell r="B550" t="str">
            <v>SPEZIFISCHER_STROMVERBRAUCH</v>
          </cell>
          <cell r="C550" t="str">
            <v>Spezifischer Stromverbrauch - Waschmaschinen (Bestand)</v>
          </cell>
          <cell r="E550" t="str">
            <v>Specific electricity consumption - washing machines (stock)</v>
          </cell>
        </row>
        <row r="551">
          <cell r="A551" t="str">
            <v>SPEZIFISCHER_STROMVERBRAUCH_IUK_COMPUTER_BILDSCHIRME</v>
          </cell>
          <cell r="B551" t="str">
            <v>SPEZIFISCHER_STROMVERBRAUCH</v>
          </cell>
          <cell r="C551" t="str">
            <v>Spezifischer Stromverbrauch - Computerbildschirme</v>
          </cell>
          <cell r="E551" t="str">
            <v>Specific electricity consumption - computer monitors</v>
          </cell>
        </row>
        <row r="552">
          <cell r="A552" t="str">
            <v>SPEZIFISCHER_STROMVERBRAUCH_IUK_DESKTOP_PCS</v>
          </cell>
          <cell r="B552" t="str">
            <v>SPEZIFISCHER_STROMVERBRAUCH</v>
          </cell>
          <cell r="C552" t="str">
            <v>Spezifischer Stromverbrauch - Desktop-PC</v>
          </cell>
          <cell r="E552" t="str">
            <v>Specific electricity consumption - desktop PC</v>
          </cell>
        </row>
        <row r="553">
          <cell r="A553" t="str">
            <v>SPEZIFISCHER_STROMVERBRAUCH_IUK_FERNSEHER</v>
          </cell>
          <cell r="B553" t="str">
            <v>SPEZIFISCHER_STROMVERBRAUCH</v>
          </cell>
          <cell r="C553" t="str">
            <v>Spezifischer Stromverbrauch - Fernseher</v>
          </cell>
          <cell r="E553" t="str">
            <v>Specific electricity consumption - televisions</v>
          </cell>
        </row>
        <row r="554">
          <cell r="A554" t="str">
            <v>SPEZIFISCHER_STROMVERBRAUCH_IUK_LAPTOPS</v>
          </cell>
          <cell r="B554" t="str">
            <v>SPEZIFISCHER_STROMVERBRAUCH</v>
          </cell>
          <cell r="C554" t="str">
            <v>Spezifischer Stromverbrauch - Laptops</v>
          </cell>
          <cell r="E554" t="str">
            <v>Specific electricity consumption - laptops</v>
          </cell>
        </row>
        <row r="555">
          <cell r="A555" t="str">
            <v>SPEZIFISCHER_STROMVERBRAUCH_IUK_MODEMS_ROUTER</v>
          </cell>
          <cell r="B555" t="str">
            <v>SPEZIFISCHER_STROMVERBRAUCH</v>
          </cell>
          <cell r="C555" t="str">
            <v>Spezifischer Stromverbrauch - Modems und Router</v>
          </cell>
          <cell r="E555" t="str">
            <v>Specific electricity consumption - modems and routers</v>
          </cell>
        </row>
        <row r="556">
          <cell r="A556" t="str">
            <v>SPEZIFISCHER_STROMVERBRAUCH_IUK_SET_TOP_BOXEN</v>
          </cell>
          <cell r="B556" t="str">
            <v>SPEZIFISCHER_STROMVERBRAUCH</v>
          </cell>
          <cell r="C556" t="str">
            <v>Spezifischer Stromverbrauch - Set-Top-Boxen</v>
          </cell>
          <cell r="E556" t="str">
            <v>Specific electricity consumption - set-top boxes</v>
          </cell>
        </row>
        <row r="557">
          <cell r="A557" t="str">
            <v>SPEZIFISCHER_STROMVERBRAUCH_KOCHEN_HERDE</v>
          </cell>
          <cell r="B557" t="str">
            <v>SPEZIFISCHER_STROMVERBRAUCH</v>
          </cell>
          <cell r="C557" t="str">
            <v>Spezifischer Stromverbrauch - Herde</v>
          </cell>
          <cell r="E557" t="str">
            <v>Specific electricity consumption - cookers</v>
          </cell>
        </row>
        <row r="558">
          <cell r="A558" t="str">
            <v>SPEZIFISCHER_STROMVERBRAUCH_NEUER_ELEKTRISCHER_GERAETE_BELEUCHTUNG</v>
          </cell>
          <cell r="B558" t="str">
            <v>SPEZIFISCHER_STROMVERBRAUCH</v>
          </cell>
          <cell r="C558" t="str">
            <v>Spezifischer Stromverbrauch - Beleuchtung (Neubeschaffung)</v>
          </cell>
          <cell r="E558" t="str">
            <v>Specific electricity consumption - lighting (new purchases)</v>
          </cell>
        </row>
        <row r="559">
          <cell r="A559" t="str">
            <v>SPEZIFISCHER_STROMVERBRAUCH_NEUER_ELEKTRISCHER_GERAETE_FERNSEHER</v>
          </cell>
          <cell r="B559" t="str">
            <v>SPEZIFISCHER_STROMVERBRAUCH</v>
          </cell>
          <cell r="C559" t="str">
            <v>Spezifischer Stromverbrauch - Fernseher (Neubeschaffung)</v>
          </cell>
          <cell r="E559" t="str">
            <v>Specific electricity consumption - televisions (new purchases)</v>
          </cell>
        </row>
        <row r="560">
          <cell r="A560" t="str">
            <v>SPEZIFISCHER_STROMVERBRAUCH_NEUER_ELEKTRISCHER_GERAETE_KUEHLSCHRAENKE</v>
          </cell>
          <cell r="B560" t="str">
            <v>SPEZIFISCHER_STROMVERBRAUCH</v>
          </cell>
          <cell r="C560" t="str">
            <v>Spezifischer Stromverbrauch - Kühlschränke (Neubeschaffung)</v>
          </cell>
          <cell r="E560" t="str">
            <v>Specific electricity consumption - refrigerators (new purchases)</v>
          </cell>
        </row>
        <row r="561">
          <cell r="A561" t="str">
            <v>SPEZIFISCHER_STROMVERBRAUCH_NEUER_ELEKTRISCHER_GERAETE_WASCHMASCHINEN</v>
          </cell>
          <cell r="B561" t="str">
            <v>SPEZIFISCHER_STROMVERBRAUCH</v>
          </cell>
          <cell r="C561" t="str">
            <v>Spezifischer Stromverbrauch - Waschmaschinen (Neubeschaffung)</v>
          </cell>
          <cell r="E561" t="str">
            <v>Specific electricity consumption - washing machines (new purchases)</v>
          </cell>
        </row>
        <row r="562">
          <cell r="A562" t="str">
            <v>SPEZIFISCHER_STROMVERBRAUCH_RAUMKUEHLUNG_KLIMAANLAGEN</v>
          </cell>
          <cell r="B562" t="str">
            <v>SPEZIFISCHER_STROMVERBRAUCH</v>
          </cell>
          <cell r="C562" t="str">
            <v>Spezifischer Stromverbrauch - Klimaanlagen</v>
          </cell>
          <cell r="E562" t="str">
            <v>Specific electricity consumption - Air conditioners</v>
          </cell>
        </row>
        <row r="563">
          <cell r="A563" t="str">
            <v>SPEZIFISCHER_STROMVERBRAUCH_WEISSE_WARE_GEFRIERSCHRAENKE</v>
          </cell>
          <cell r="B563" t="str">
            <v>SPEZIFISCHER_STROMVERBRAUCH</v>
          </cell>
          <cell r="C563" t="str">
            <v>Spezifischer Stromverbrauch - Gefrierschränke</v>
          </cell>
          <cell r="E563" t="str">
            <v>Specific electricity consumption - Freezers</v>
          </cell>
        </row>
        <row r="564">
          <cell r="A564" t="str">
            <v>SPEZIFISCHER_STROMVERBRAUCH_WEISSE_WARE_GESCHIRRSPUELER</v>
          </cell>
          <cell r="B564" t="str">
            <v>SPEZIFISCHER_STROMVERBRAUCH</v>
          </cell>
          <cell r="C564" t="str">
            <v>Spezifischer Stromverbrauch - Geschirrspüler</v>
          </cell>
          <cell r="E564" t="str">
            <v>Specific electricity consumption - Dishwashers</v>
          </cell>
        </row>
        <row r="565">
          <cell r="A565" t="str">
            <v>SPEZIFISCHER_STROMVERBRAUCH_WEISSE_WARE_KUEHLSCHRAENKE</v>
          </cell>
          <cell r="B565" t="str">
            <v>SPEZIFISCHER_STROMVERBRAUCH</v>
          </cell>
          <cell r="C565" t="str">
            <v>Spezifischer Stromverbrauch - Kühlschränke</v>
          </cell>
          <cell r="E565" t="str">
            <v>Specific electricity consumption - Refrigerators</v>
          </cell>
        </row>
        <row r="566">
          <cell r="A566" t="str">
            <v>SPEZIFISCHER_STROMVERBRAUCH_WEISSE_WARE_TROCKNER</v>
          </cell>
          <cell r="B566" t="str">
            <v>SPEZIFISCHER_STROMVERBRAUCH</v>
          </cell>
          <cell r="C566" t="str">
            <v>Spezifischer Stromverbrauch - Trockner</v>
          </cell>
          <cell r="E566" t="str">
            <v>Specific electricity consumption - dryers</v>
          </cell>
        </row>
        <row r="567">
          <cell r="A567" t="str">
            <v>SPEZIFISCHER_STROMVERBRAUCH_WEISSE_WARE_WASCHMASCHINEN</v>
          </cell>
          <cell r="B567" t="str">
            <v>SPEZIFISCHER_STROMVERBRAUCH</v>
          </cell>
          <cell r="C567" t="str">
            <v>Spezifischer Stromverbrauch - Waschmaschinen</v>
          </cell>
          <cell r="E567" t="str">
            <v>Specific electricity consumption - washing machines</v>
          </cell>
        </row>
        <row r="568">
          <cell r="A568" t="str">
            <v>STEIGENDE_AUSSENTEMPERATUR</v>
          </cell>
          <cell r="C568" t="str">
            <v>Steigende Außentemperatur</v>
          </cell>
          <cell r="E568" t="str">
            <v>Rising outdoor temperature</v>
          </cell>
        </row>
        <row r="569">
          <cell r="A569" t="str">
            <v>STROMERZEUGUNG</v>
          </cell>
          <cell r="C569" t="str">
            <v>Stromerzeugung</v>
          </cell>
          <cell r="E569" t="str">
            <v>Electricity generation</v>
          </cell>
        </row>
        <row r="570">
          <cell r="A570" t="str">
            <v>STROMERZEUGUNG_AUS_EE</v>
          </cell>
          <cell r="B570" t="str">
            <v>STROMERZEUGUNG</v>
          </cell>
          <cell r="C570" t="str">
            <v>Stromerzeugung - Erneuerbare Energien</v>
          </cell>
          <cell r="E570" t="str">
            <v>Electricity generation - Renewable energies</v>
          </cell>
        </row>
        <row r="571">
          <cell r="A571" t="str">
            <v>STROMERZEUGUNG_AUS_ERDGAS</v>
          </cell>
          <cell r="B571" t="str">
            <v>STROMERZEUGUNG</v>
          </cell>
          <cell r="C571" t="str">
            <v>Stromerzeugung - Erdgas</v>
          </cell>
          <cell r="E571" t="str">
            <v>Electricity generation - natural gas</v>
          </cell>
        </row>
        <row r="572">
          <cell r="A572" t="str">
            <v>STROMERZEUGUNG_AUS_KOHLEKRAFT</v>
          </cell>
          <cell r="B572" t="str">
            <v>STROMERZEUGUNG</v>
          </cell>
          <cell r="C572" t="str">
            <v>Stromerzeugung - Kohlekraft</v>
          </cell>
          <cell r="E572" t="str">
            <v>Electricity generation - coal power</v>
          </cell>
        </row>
        <row r="573">
          <cell r="A573" t="str">
            <v>SUBVENTION_AN_HAUSHALTE_GEBAEUDE</v>
          </cell>
          <cell r="C573" t="str">
            <v>Subventionen Gebäude für Haushalte</v>
          </cell>
          <cell r="E573" t="str">
            <v>Subsidies for buildings for households</v>
          </cell>
        </row>
        <row r="574">
          <cell r="A574" t="str">
            <v>SUBVENTION_AN_UNTERNEHMEN_GEBAEUDE</v>
          </cell>
          <cell r="C574" t="str">
            <v>Subventionen Gebäude für Unternehmen</v>
          </cell>
          <cell r="E574" t="str">
            <v>Subsidies for buildings for companies</v>
          </cell>
        </row>
        <row r="575">
          <cell r="A575" t="str">
            <v>SUBVENTION_AN_UNTERNEHMEN_INDUSTRIE</v>
          </cell>
          <cell r="C575" t="str">
            <v>Subventionen Industrie für Unternehmen</v>
          </cell>
          <cell r="E575" t="str">
            <v>Subsidies for industry for companies</v>
          </cell>
        </row>
        <row r="576">
          <cell r="A576" t="str">
            <v>TECHNOLOGIEMIX_VON_KLIMANEUTRALER_WAERMEVERSORGUNG_GEOTHERMIE</v>
          </cell>
          <cell r="C576" t="str">
            <v>Technologiemix von klimaneutraler Wärmeversorgung - Geothermie</v>
          </cell>
          <cell r="E576" t="str">
            <v>Technology mix of climate-neutral heat supply - geothermal energy</v>
          </cell>
        </row>
        <row r="577">
          <cell r="A577" t="str">
            <v>TECHNOLOGIEMIX_VON_KLIMANEUTRALER_WAERMEVERSORGUNG_HEIZWERKE</v>
          </cell>
          <cell r="C577" t="str">
            <v>Technologiemix von klimaneutraler Wärmeversorgung - Heizwerke</v>
          </cell>
          <cell r="E577" t="str">
            <v>Technology mix of climate-neutral heat supply - heating plants</v>
          </cell>
        </row>
        <row r="578">
          <cell r="A578" t="str">
            <v>TECHNOLOGIEMIX_VON_KLIMANEUTRALER_WAERMEVERSORGUNG_KWK_WASSERSTOFF</v>
          </cell>
          <cell r="C578" t="str">
            <v>Technologiemix von klimaneutraler Wärmeversorgung - KWK Wasserstoff</v>
          </cell>
          <cell r="E578" t="str">
            <v>Technology mix of climate-neutral heat supply - CHP hydrogen</v>
          </cell>
        </row>
        <row r="579">
          <cell r="A579" t="str">
            <v>TECHNOLOGIEMIX_VON_KLIMANEUTRALER_WAERMEVERSORGUNG_POWER_TO_HEAT</v>
          </cell>
          <cell r="C579" t="str">
            <v>Technologiemix von klimaneutraler Wärmeversorgung - Power-to-heat</v>
          </cell>
          <cell r="E579" t="str">
            <v>Technology mix of climate-neutral heat supply - power-to-heat</v>
          </cell>
        </row>
        <row r="580">
          <cell r="A580" t="str">
            <v>TECHNOLOGIEMIX_VON_KLIMANEUTRALER_WAERMEVERSORGUNG_SOLARTHERMIE</v>
          </cell>
          <cell r="C580" t="str">
            <v>Technologiemix von klimaneutraler Wärmeversorgung - Solarthermie</v>
          </cell>
          <cell r="E580" t="str">
            <v>Technology mix of climate-neutral heat supply - solar thermal energy</v>
          </cell>
        </row>
        <row r="581">
          <cell r="A581" t="str">
            <v>TECHNOLOGIEMIX_VON_KLIMANEUTRALER_WAERMEVERSORGUNG_WAERMEPUMPEN_KLEIN_GROSS</v>
          </cell>
          <cell r="C581" t="str">
            <v>Technologiemix von klimaneutraler Wärmeversorgung - Wärmepumpen (klein + groß)</v>
          </cell>
          <cell r="E581" t="str">
            <v>Technology mix of climate-neutral heat supply - heat pumps (small + large)</v>
          </cell>
        </row>
        <row r="582">
          <cell r="A582" t="str">
            <v>VERKEHRSLEISTUNG</v>
          </cell>
          <cell r="C582" t="str">
            <v>Verkehrsleistung</v>
          </cell>
          <cell r="E582" t="str">
            <v>transport performance</v>
          </cell>
        </row>
        <row r="583">
          <cell r="A583" t="str">
            <v>WASSERSTOFFBEDARF</v>
          </cell>
          <cell r="C583" t="str">
            <v>Wasserstoffbedarf</v>
          </cell>
          <cell r="E583" t="str">
            <v>Hydrogen demand</v>
          </cell>
        </row>
        <row r="584">
          <cell r="A584" t="str">
            <v>WASSERSTOFFBEDARF_ALS_CHEMISCHER_ROHSTOFF</v>
          </cell>
          <cell r="B584" t="str">
            <v>WASSERSTOFFBEDARF</v>
          </cell>
          <cell r="C584" t="str">
            <v>Wasserstoffbedarf - chemischer Rohstoff</v>
          </cell>
          <cell r="E584" t="str">
            <v>Hydrogen demand - chemical raw material</v>
          </cell>
        </row>
        <row r="585">
          <cell r="A585" t="str">
            <v>WASSERSTOFFBEDARF_FUER_INDUSTRIE_GESAMT_OHNE_CHEMISCHEN_ROHSTOFF</v>
          </cell>
          <cell r="B585" t="str">
            <v>WASSERSTOFFBEDARF</v>
          </cell>
          <cell r="C585" t="str">
            <v>Wasserstoffbedarf - Industrie gesamt (ohne chemischen Rohstoff)</v>
          </cell>
          <cell r="E585" t="str">
            <v>Hydrogen demand - industry total (without chemical raw material)</v>
          </cell>
        </row>
        <row r="586">
          <cell r="A586" t="str">
            <v>WASSERSTOFFBEDARF_FUER_STAHL</v>
          </cell>
          <cell r="B586" t="str">
            <v>WASSERSTOFFBEDARF</v>
          </cell>
          <cell r="C586" t="str">
            <v>Wasserstoffbedarf - Stahl</v>
          </cell>
          <cell r="E586" t="str">
            <v>Hydrogen demand - steel</v>
          </cell>
        </row>
        <row r="587">
          <cell r="A587" t="str">
            <v>WASSERSTOFFIMPORT</v>
          </cell>
          <cell r="C587" t="str">
            <v>Wasserstoffimport</v>
          </cell>
          <cell r="E587" t="str">
            <v>Hydrogen import</v>
          </cell>
        </row>
        <row r="588">
          <cell r="A588" t="str">
            <v>WIRTSCHAFTSDUENGERAUSBRINGUNG</v>
          </cell>
          <cell r="C588" t="str">
            <v>Wirtschaftsdüngerausbringung</v>
          </cell>
          <cell r="E588" t="str">
            <v>Farm fertiliser application</v>
          </cell>
        </row>
        <row r="589">
          <cell r="A589" t="str">
            <v>AENDERUNG_ENDENERGIEVERBRAUCH_GEBAEUDESEKTOR_IM_VERGLEICH_ZU_2022_DURCH_AUSTAUSCH_DES_WAERMEVERSORGUNGSSYSTEMS</v>
          </cell>
          <cell r="C589" t="str">
            <v>Änderung Endenergieverbrauch Gebäudesektor im Vergleich zu 2022 durch Austausch des Wärmeversorgungssystems</v>
          </cell>
        </row>
        <row r="590">
          <cell r="A590" t="str">
            <v>AENDERUNG_ENDENERGIEVERBRAUCH_GEBAEUDESEKTOR_IM_VERGLEICH_ZU_2022_DURCH_GEBAEUDESANIERUNG</v>
          </cell>
          <cell r="C590" t="str">
            <v>Änderung Endenergieverbrauch Gebäudesektor im Vergleich zu 2022 durch Gebäudesanierung</v>
          </cell>
        </row>
        <row r="591">
          <cell r="A591" t="str">
            <v>AENDERUNG_ENDENERGIEVERBRAUCH_GEBAEUDESEKTOR_IM_VERGLEICH_ZU_2022_DURCH_STEIGENDE_AUSSENTEMPERATUR</v>
          </cell>
          <cell r="C591" t="str">
            <v>Änderung Endenergieverbrauch Gebäudesektor im Vergleich zu 2022 durch steigende Außentemperatur</v>
          </cell>
        </row>
        <row r="592">
          <cell r="A592" t="str">
            <v>ANSCHLUESSE_AN_WAERMENETZE_ANZAHL_GEBAEUDE</v>
          </cell>
          <cell r="C592" t="str">
            <v>Anschlüsse an Wärmenetze [Anzahl Gebäude]</v>
          </cell>
        </row>
        <row r="593">
          <cell r="A593" t="str">
            <v>ANTEIL_ANTEIL_EE_WAERME_INKL_SEKUNDAERENERGIETRAEGER_STROM_UND_FERNWAERME</v>
          </cell>
          <cell r="C593" t="str">
            <v>Anteil „Anteil EE-Wärme“ inkl. Sekundärenergieträger Strom und Fernwärme</v>
          </cell>
        </row>
        <row r="594">
          <cell r="A594" t="str">
            <v>ANTEIL_ANTEIL_EE_WAERME_OHNE_SEKUNDAERENERGIETRAEGER_STROM_INKL_FERNWAERME</v>
          </cell>
          <cell r="C594" t="str">
            <v>Anteil „Anteil EE-Wärme“ ohne Sekundärenergieträger Strom inkl. Fernwärme</v>
          </cell>
        </row>
        <row r="595">
          <cell r="A595" t="str">
            <v>ANTEIL_ANTEIL_EE_WAERME_OHNE_SEKUNDAERENERGIETRAEGER_STROM_UND_FERNWAERME</v>
          </cell>
          <cell r="C595" t="str">
            <v>Anteil „Anteil EE-Wärme“ ohne Sekundärenergieträger Strom und Fernwärme</v>
          </cell>
        </row>
        <row r="596">
          <cell r="A596" t="str">
            <v>ANTEIL_FOSSILE_ENERGIEN_AN_ENDENERGIEVERBRAUCH</v>
          </cell>
          <cell r="C596" t="str">
            <v>Anteil fossile Energien an Endenergieverbrauch</v>
          </cell>
        </row>
        <row r="597">
          <cell r="A597" t="str">
            <v>ANTEIL_FOSSILE_ENERGIETRAEGER_AN_ENDENERGIEBEDARF</v>
          </cell>
          <cell r="C597" t="str">
            <v>Anteil fossile Energieträger an Endenergiebedarf</v>
          </cell>
        </row>
        <row r="598">
          <cell r="A598" t="str">
            <v>ANTEIL_STROM_UND_UMGEBUNGSWAERME_AUS_WAERMEPUMPEN_AN_PROZESSWAERMEERZEUGUNG</v>
          </cell>
          <cell r="C598" t="str">
            <v>Anteil Strom (und Umgebungswärme aus Wärmepumpen) an Prozesswärmeerzeugung</v>
          </cell>
        </row>
        <row r="599">
          <cell r="A599" t="str">
            <v>ANZAHL_FCEV_LKW_NEUZULASSUNGEN</v>
          </cell>
          <cell r="C599" t="str">
            <v>Anzahl FCEV-Lkw - Neuzulassungen</v>
          </cell>
        </row>
        <row r="600">
          <cell r="A600" t="str">
            <v>ANZAHL_KONVENTIONELLE_PKW_NEUZULASSUNGEN_INKL_HYBRID_E_PKW</v>
          </cell>
          <cell r="C600" t="str">
            <v>Anzahl konventionelle Pkw - Neuzulassungen (inkl. Hybrid-E-Pkw)</v>
          </cell>
        </row>
        <row r="601">
          <cell r="A601" t="str">
            <v>ANZAHL_PLUG_IN_HYBRID_E_PKW_BESTAND</v>
          </cell>
          <cell r="C601" t="str">
            <v>Anzahl Plug-In-Hybrid-E-Pkw - Bestand</v>
          </cell>
        </row>
        <row r="602">
          <cell r="A602" t="str">
            <v>BESTANDSZUGEHOERIGKEIT_E_PKW</v>
          </cell>
          <cell r="C602" t="str">
            <v>Bestandszugehörigkeit - E-Pkw</v>
          </cell>
        </row>
        <row r="603">
          <cell r="A603" t="str">
            <v>BESTANDSZUGEHOERIGKEIT_KONVENTIONELLE_PKW</v>
          </cell>
          <cell r="C603" t="str">
            <v>Bestandszugehörigkeit - konventionelle Pkw</v>
          </cell>
        </row>
        <row r="604">
          <cell r="A604" t="str">
            <v>BRUTTOINLANDSPRODUKT_WACHSTUM_GGUE_VORJAHR</v>
          </cell>
          <cell r="C604" t="str">
            <v>Bruttoinlandsprodukt - Wachstum ggü. Vorjahr</v>
          </cell>
        </row>
        <row r="605">
          <cell r="A605" t="str">
            <v>BRUTTOSTROMERZEUGUNG_BIOGAS</v>
          </cell>
          <cell r="C605" t="str">
            <v>Bruttostromerzeugung - Biogas</v>
          </cell>
        </row>
        <row r="606">
          <cell r="A606" t="str">
            <v>BRUTTOSTROMERZEUGUNG_GESAMT</v>
          </cell>
          <cell r="C606" t="str">
            <v>Bruttostromerzeugung - gesamt</v>
          </cell>
        </row>
        <row r="607">
          <cell r="A607" t="str">
            <v>CO2_ABSCHEIDEKOSTEN_KALK</v>
          </cell>
          <cell r="C607" t="str">
            <v>CO2-Abscheidekosten - Kalk</v>
          </cell>
        </row>
        <row r="608">
          <cell r="A608" t="str">
            <v>CO2_ABSCHEIDEKOSTEN_KALK_INKLUSIVE_ANNAHMEN_ZU_TRANSPORT_UND_SPEICHERUNG</v>
          </cell>
          <cell r="C608" t="str">
            <v>CO2-Abscheidekosten - Kalk (inklusive Annahmen zu Transport- und Speicherung)</v>
          </cell>
        </row>
        <row r="609">
          <cell r="A609" t="str">
            <v>CO2_ABSCHEIDEKOSTEN_ZEMENT</v>
          </cell>
          <cell r="C609" t="str">
            <v>CO2-Abscheidekosten - Zement</v>
          </cell>
        </row>
        <row r="610">
          <cell r="A610" t="str">
            <v>CO2_ABSCHEIDEKOSTEN_ZEMENT_INKLUSIVE_ANNAHMEN_ZU_TRANSPORT_UND_SPEICHERUNG</v>
          </cell>
          <cell r="C610" t="str">
            <v>CO2-Abscheidekosten - Zement (inklusive Annahmen zu Transport- und Speicherung)</v>
          </cell>
        </row>
        <row r="611">
          <cell r="A611" t="str">
            <v>CO2_ABSCHEIDUNG_GESAMT</v>
          </cell>
          <cell r="C611" t="str">
            <v>CO2-Abscheidung - gesamt</v>
          </cell>
        </row>
        <row r="612">
          <cell r="A612" t="str">
            <v>CO2_ABSCHEIDUNG_KALK</v>
          </cell>
          <cell r="C612" t="str">
            <v>CO2-Abscheidung - Kalk</v>
          </cell>
        </row>
        <row r="613">
          <cell r="A613" t="str">
            <v>CO2_ABSCHEIDUNG_KALK_OHNE_TRANSPORT_UND_SPEICHERUNG</v>
          </cell>
          <cell r="C613" t="str">
            <v>CO2-Abscheidung - Kalk (ohne Transport und Speicherung)</v>
          </cell>
        </row>
        <row r="614">
          <cell r="A614" t="str">
            <v>CO2_ABSCHEIDUNG_ZEMENT</v>
          </cell>
          <cell r="C614" t="str">
            <v>CO2-Abscheidung - Zement</v>
          </cell>
        </row>
        <row r="615">
          <cell r="A615" t="str">
            <v>CO2_ABSCHEIDUNG_ZEMENT_OHNE_TRANSPORT_UND_SPEICHERUNG</v>
          </cell>
          <cell r="C615" t="str">
            <v>CO2-Abscheidung - Zement (ohne Transport und Speicherung)</v>
          </cell>
        </row>
        <row r="616">
          <cell r="A616" t="str">
            <v>DIFFERENZKOSTEN_CO2_ARMER_PRODUKTIONSVERFAHREN_GLASSCHMELZE_BEHAELTERGLAS_VOLLELEKTRISCH_ZU_ERDGAS_CO2_PREIS_BEREITS_INBEGRIFFEN</v>
          </cell>
          <cell r="C616" t="str">
            <v>Differenzkosten CO2-armer Produktionsverfahren - (Glasschmelze Behälterglas vollelektrisch zu Erdgas), CO2-Preis bereits inbegriffen</v>
          </cell>
        </row>
        <row r="617">
          <cell r="A617" t="str">
            <v>DIFFERENZKOSTEN_CO2_ARMER_PRODUKTIONSVERFAHREN_GLASSCHMELZE_FLACHGLAS_VOLLELEKTRISCH_ZU_ERDGAS_CO2_PREIS_BEREITS_INBEGRIFFEN</v>
          </cell>
          <cell r="C617" t="str">
            <v>Differenzkosten CO2-armer Produktionsverfahren - (Glasschmelze Flachglas vollelektrisch zu Erdgas), CO2-Preis bereits inbegriffen</v>
          </cell>
        </row>
        <row r="618">
          <cell r="A618" t="str">
            <v>DURCHSCHNITTLICHER_ANSCHAFFUNGSPREIS_LKW_LAST_UND_SATTELZUG_BATTERIEELEKTRISCH</v>
          </cell>
          <cell r="C618" t="str">
            <v>durchschnittlicher Anschaffungspreis - Lkw (Last- und Sattelzug) - Batterieelektrisch</v>
          </cell>
        </row>
        <row r="619">
          <cell r="A619" t="str">
            <v>DURCHSCHNITTLICHER_ANSCHAFFUNGSPREIS_LKW_LAST_UND_SATTELZUG_BRENNSTOFFZELLE</v>
          </cell>
          <cell r="C619" t="str">
            <v>durchschnittlicher Anschaffungspreis - Lkw (Last- und Sattelzug) - Brennstoffzelle</v>
          </cell>
        </row>
        <row r="620">
          <cell r="A620" t="str">
            <v>DURCHSCHNITTLICHER_ANSCHAFFUNGSPREIS_LKW_LAST_UND_SATTELZUG_DIESEL</v>
          </cell>
          <cell r="C620" t="str">
            <v>durchschnittlicher Anschaffungspreis - Lkw (Last- und Sattelzug) - Diesel</v>
          </cell>
        </row>
        <row r="621">
          <cell r="A621" t="str">
            <v>DURCHSCHNITTLICHER_ANSCHAFFUNGSPREIS_PKW_MITTEL_BATTERIEELEKTRISCH</v>
          </cell>
          <cell r="C621" t="str">
            <v>durchschnittlicher Anschaffungspreis - Pkw (mittel) - Batterieelektrisch</v>
          </cell>
        </row>
        <row r="622">
          <cell r="A622" t="str">
            <v>DURCHSCHNITTLICHER_ANSCHAFFUNGSPREIS_PKW_MITTEL_BENZIN</v>
          </cell>
          <cell r="C622" t="str">
            <v>durchschnittlicher Anschaffungspreis - Pkw (mittel) - Benzin</v>
          </cell>
        </row>
        <row r="623">
          <cell r="A623" t="str">
            <v>DURCHSCHNITTLICHER_ANSCHAFFUNGSPREIS_PKW_MITTEL_DIESEL</v>
          </cell>
          <cell r="C623" t="str">
            <v>durchschnittlicher Anschaffungspreis - Pkw (mittel) - Diesel</v>
          </cell>
        </row>
        <row r="624">
          <cell r="A624" t="str">
            <v>DURCHSCHNITTLICHER_ANSCHAFFUNGSPREIS_PKW_MITTEL_PLUG_IN_HYBRID</v>
          </cell>
          <cell r="C624" t="str">
            <v>durchschnittlicher Anschaffungspreis - Pkw (mittel) - Plug-In-Hybrid</v>
          </cell>
        </row>
        <row r="625">
          <cell r="A625" t="str">
            <v>DURCHSCHNITTLICHER_ANTEIL_KLIMANEUTRALER_WAERMEVERSORGUNG_AN_NEUINSTALLATIONEN_TECHNOLOGIEMIX_DES_MARKTABSATZES_VON_HEIZUNGSANLAGEN</v>
          </cell>
          <cell r="C625" t="str">
            <v>Durchschnittlicher Anteil klimaneutraler Wärmeversorgung an Neuinstallationen (Technologiemix des Marktabsatzes von Heizungsanlagen)*</v>
          </cell>
        </row>
        <row r="626">
          <cell r="A626" t="str">
            <v>EEV_RAUMWAERME_PRO_QM_WOHNFLAECHE</v>
          </cell>
          <cell r="C626" t="str">
            <v>EEV Raumwärme pro qm Wohnfläche</v>
          </cell>
        </row>
        <row r="627">
          <cell r="A627" t="str">
            <v>EEV_WARMWASSER_PRO_QM_WOHNFLAECHE</v>
          </cell>
          <cell r="C627" t="str">
            <v>EEV Warmwasser pro qm Wohnfläche</v>
          </cell>
        </row>
        <row r="628">
          <cell r="A628" t="str">
            <v>ELEKTRISCHE_HAUSHALTSGERAETE_SPEZIFISCHER_STROMVERBRAUCH_IM_BESTAND_BELEUCHTUNG</v>
          </cell>
          <cell r="C628" t="str">
            <v>Elektrische Haushaltsgeräte - spezifischer Stromverbrauch im Bestand - Beleuchtung</v>
          </cell>
        </row>
        <row r="629">
          <cell r="A629" t="str">
            <v>ELEKTRISCHE_HAUSHALTSGERAETE_SPEZIFISCHER_STROMVERBRAUCH_IM_BESTAND_FERNSEHER</v>
          </cell>
          <cell r="C629" t="str">
            <v>Elektrische Haushaltsgeräte - spezifischer Stromverbrauch im Bestand - Fernseher</v>
          </cell>
        </row>
        <row r="630">
          <cell r="A630" t="str">
            <v>ELEKTRISCHE_HAUSHALTSGERAETE_SPEZIFISCHER_STROMVERBRAUCH_IM_BESTAND_KUEHLSCHRAENKE</v>
          </cell>
          <cell r="C630" t="str">
            <v>Elektrische Haushaltsgeräte - spezifischer Stromverbrauch im Bestand - Kühlschränke</v>
          </cell>
        </row>
        <row r="631">
          <cell r="A631" t="str">
            <v>ELEKTRISCHE_HAUSHALTSGERAETE_SPEZIFISCHER_STROMVERBRAUCH_IM_BESTAND_WASCHMASCHINEN</v>
          </cell>
          <cell r="C631" t="str">
            <v>Elektrische Haushaltsgeräte - spezifischer Stromverbrauch im Bestand - Waschmaschinen</v>
          </cell>
        </row>
        <row r="632">
          <cell r="A632" t="str">
            <v>ELEKTRISCHE_HAUSHALTSGERAETE_SPEZIFISCHER_STROMVERBRAUCH_NEUER_ELEKTRISCHER_GERAETE_BELEUCHTUNG</v>
          </cell>
          <cell r="C632" t="str">
            <v>Elektrische Haushaltsgeräte - spezifischer Stromverbrauch neuer elektrischer Geräte - Beleuchtung</v>
          </cell>
        </row>
        <row r="633">
          <cell r="A633" t="str">
            <v>ELEKTRISCHE_HAUSHALTSGERAETE_SPEZIFISCHER_STROMVERBRAUCH_NEUER_ELEKTRISCHER_GERAETE_FERNSEHER</v>
          </cell>
          <cell r="C633" t="str">
            <v>Elektrische Haushaltsgeräte - spezifischer Stromverbrauch neuer elektrischer Geräte - Fernseher</v>
          </cell>
        </row>
        <row r="634">
          <cell r="A634" t="str">
            <v>ELEKTRISCHE_HAUSHALTSGERAETE_SPEZIFISCHER_STROMVERBRAUCH_NEUER_ELEKTRISCHER_GERAETE_KUEHLSCHRAENKE</v>
          </cell>
          <cell r="C634" t="str">
            <v>Elektrische Haushaltsgeräte - spezifischer Stromverbrauch neuer elektrischer Geräte - Kühlschränke</v>
          </cell>
        </row>
        <row r="635">
          <cell r="A635" t="str">
            <v>ELEKTRISCHE_HAUSHALTSGERAETE_SPEZIFISCHER_STROMVERBRAUCH_NEUER_ELEKTRISCHER_GERAETE_WASCHMASCHINEN</v>
          </cell>
          <cell r="C635" t="str">
            <v>Elektrische Haushaltsgeräte - spezifischer Stromverbrauch neuer elektrischer Geräte - Waschmaschinen</v>
          </cell>
        </row>
        <row r="636">
          <cell r="A636" t="str">
            <v>ELEKTRISCHE_LEISTUNG_FOSSILE_KWK_SCHEIBEN</v>
          </cell>
          <cell r="C636" t="str">
            <v>Elektrische Leistung - fossile KWK-Scheiben</v>
          </cell>
        </row>
        <row r="637">
          <cell r="A637" t="str">
            <v>ENDENERGIEVERBRAUCH_1_A_4_C</v>
          </cell>
          <cell r="C637" t="str">
            <v>Endenergieverbrauch 1.A.4.c</v>
          </cell>
        </row>
        <row r="638">
          <cell r="A638" t="str">
            <v>ENDENERGIEVERBRAUCH_BIOMASSE_EINSCHLIESSLICH_ORGANISCHEM_ANTEIL_DES_MUELLS</v>
          </cell>
          <cell r="C638" t="str">
            <v>Endenergieverbrauch - Biomasse (einschließlich organischem Anteil des Mülls)</v>
          </cell>
        </row>
        <row r="639">
          <cell r="A639" t="str">
            <v>ENDENERGIEVERBRAUCH_BRAUNKOHLE</v>
          </cell>
          <cell r="C639" t="str">
            <v>Endenergieverbrauch - Braunkohle</v>
          </cell>
        </row>
        <row r="640">
          <cell r="A640" t="str">
            <v>ENDENERGIEVERBRAUCH_ENDENERGIEVERBRAUCH_GESAMT</v>
          </cell>
          <cell r="C640" t="str">
            <v>Endenergieverbrauch - Endenergieverbrauch gesamt</v>
          </cell>
        </row>
        <row r="641">
          <cell r="A641" t="str">
            <v>ENDENERGIEVERBRAUCH_FERNWAERME</v>
          </cell>
          <cell r="C641" t="str">
            <v>Endenergieverbrauch - Fernwärme</v>
          </cell>
        </row>
        <row r="642">
          <cell r="A642" t="str">
            <v>ENDENERGIEVERBRAUCH_FOSSILE_GASE</v>
          </cell>
          <cell r="C642" t="str">
            <v>Endenergieverbrauch - Fossile Gase</v>
          </cell>
        </row>
        <row r="643">
          <cell r="A643" t="str">
            <v>ENDENERGIEVERBRAUCH_GEOTHERMIE_UND_UMWELTWAERME</v>
          </cell>
          <cell r="C643" t="str">
            <v>Endenergieverbrauch - Geothermie und Umweltwärme</v>
          </cell>
        </row>
        <row r="644">
          <cell r="A644" t="str">
            <v>ENDENERGIEVERBRAUCH_GESAMT</v>
          </cell>
          <cell r="C644" t="str">
            <v>Endenergieverbrauch - gesamt</v>
          </cell>
        </row>
        <row r="645">
          <cell r="A645" t="str">
            <v>ENDENERGIEVERBRAUCH_GESAMT_AENDERUNG_GGUE_2008</v>
          </cell>
          <cell r="C645" t="str">
            <v>Endenergieverbrauch -  gesamt - Änderung ggü. 2008</v>
          </cell>
        </row>
        <row r="646">
          <cell r="A646" t="str">
            <v>ENDENERGIEVERBRAUCH_GESAMT_NACH_EU_DEFINITION_OHNE_UMWELTWAERME</v>
          </cell>
          <cell r="C646" t="str">
            <v>Endenergieverbrauch - gesamt - nach EU-Definition (ohne Umweltwärme)</v>
          </cell>
        </row>
        <row r="647">
          <cell r="A647" t="str">
            <v>ENDENERGIEVERBRAUCH_GESAMT_NACH_EU_DEFINITION_OHNE_UMWELTWAERME_AENDERUNG_GEGENUEBER_2008</v>
          </cell>
          <cell r="C647" t="str">
            <v>Endenergieverbrauch - gesamt - nach EU-Definition (ohne Umweltwärme) - Änderung gegenüber 2008</v>
          </cell>
        </row>
        <row r="648">
          <cell r="A648" t="str">
            <v>ENDENERGIEVERBRAUCH_MINERALOEL</v>
          </cell>
          <cell r="C648" t="str">
            <v>Endenergieverbrauch - Mineralöl</v>
          </cell>
        </row>
        <row r="649">
          <cell r="A649" t="str">
            <v>ENDENERGIEVERBRAUCH_MUELL</v>
          </cell>
          <cell r="C649" t="str">
            <v>Endenergieverbrauch - Müll</v>
          </cell>
        </row>
        <row r="650">
          <cell r="A650" t="str">
            <v>ENDENERGIEVERBRAUCH_SOLARENERGIE</v>
          </cell>
          <cell r="C650" t="str">
            <v>Endenergieverbrauch - Solarenergie</v>
          </cell>
        </row>
        <row r="651">
          <cell r="A651" t="str">
            <v>ENDENERGIEVERBRAUCH_SONSTIGE</v>
          </cell>
          <cell r="C651" t="str">
            <v>Endenergieverbrauch - Sonstige</v>
          </cell>
        </row>
        <row r="652">
          <cell r="A652" t="str">
            <v>ENDENERGIEVERBRAUCH_SONSTIGE_EE</v>
          </cell>
          <cell r="C652" t="str">
            <v>Endenergieverbrauch - Sonstige EE</v>
          </cell>
        </row>
        <row r="653">
          <cell r="A653" t="str">
            <v>ENDENERGIEVERBRAUCH_STEINKOHLE</v>
          </cell>
          <cell r="C653" t="str">
            <v>Endenergieverbrauch - Steinkohle</v>
          </cell>
        </row>
        <row r="654">
          <cell r="A654" t="str">
            <v>ENDENERGIEVERBRAUCH_STROM</v>
          </cell>
          <cell r="C654" t="str">
            <v>Endenergieverbrauch - Strom</v>
          </cell>
        </row>
        <row r="655">
          <cell r="A655" t="str">
            <v>ENDENERGIEVERBRAUCH_SYNTHETISCHE_KRAFTSTOFFE</v>
          </cell>
          <cell r="C655" t="str">
            <v>Endenergieverbrauch - Synthetische Kraftstoffe</v>
          </cell>
        </row>
        <row r="656">
          <cell r="A656" t="str">
            <v>ENERGIEMENGE_FOSSILE_WAERMEERZEUGUNG_AUS_KWK</v>
          </cell>
          <cell r="C656" t="str">
            <v>Energiemenge - fossile Wärmeerzeugung aus KWK</v>
          </cell>
        </row>
        <row r="657">
          <cell r="A657" t="str">
            <v>ENTWICKLUNG_DER_HEIZGRADTAGE</v>
          </cell>
          <cell r="C657" t="str">
            <v>Entwicklung der Heizgradtage</v>
          </cell>
        </row>
        <row r="658">
          <cell r="A658" t="str">
            <v>ENTWICKLUNG_DES_ENDENERGIEVERBRAUCHS</v>
          </cell>
          <cell r="C658" t="str">
            <v>Entwicklung des Endenergieverbrauchs</v>
          </cell>
        </row>
        <row r="659">
          <cell r="A659" t="str">
            <v>FOSSILE_HEIZUNGEN_IM_BESTAND_ANZAHL_GEBAEUDE</v>
          </cell>
          <cell r="C659" t="str">
            <v>Fossile Heizungen im Bestand [Anzahl Gebäude]</v>
          </cell>
        </row>
        <row r="660">
          <cell r="A660" t="str">
            <v>GESAMTINVESTITIONEN_MIT_INSTANDSETZUNG_UND_NEUBAU</v>
          </cell>
          <cell r="C660" t="str">
            <v>Gesamtinvestitionen (mit Instandsetzung und Neubau)</v>
          </cell>
        </row>
        <row r="661">
          <cell r="A661" t="str">
            <v>GUETERVERKEHRSLEISTUNG_FAHRLEISTUNG_BRENNSTOFFZELLEN_LKW</v>
          </cell>
          <cell r="C661" t="str">
            <v>Güterverkehrsleistung - Fahrleistung Brennstoffzellen-Lkw</v>
          </cell>
        </row>
        <row r="662">
          <cell r="A662" t="str">
            <v>GUETERVERKEHRSLEISTUNG_FAHRLEISTUNG_DIESEL_LKW</v>
          </cell>
          <cell r="C662" t="str">
            <v>Güterverkehrsleistung - Fahrleistung Diesel-Lkw</v>
          </cell>
        </row>
        <row r="663">
          <cell r="A663" t="str">
            <v>GUETERVERKEHRSLEISTUNG_STRASSE</v>
          </cell>
          <cell r="C663" t="str">
            <v>Güterverkehrsleistung -  Straße</v>
          </cell>
        </row>
        <row r="664">
          <cell r="A664" t="str">
            <v>IMPORTSALDO</v>
          </cell>
          <cell r="C664" t="str">
            <v>Importsaldo</v>
          </cell>
        </row>
        <row r="665">
          <cell r="A665" t="str">
            <v>INSTALLIERTE_LEISTUNG_BRAUNKOHLE</v>
          </cell>
          <cell r="C665" t="str">
            <v>Installierte Leistung - Braunkohle</v>
          </cell>
        </row>
        <row r="666">
          <cell r="A666" t="str">
            <v>INSTALLIERTE_LEISTUNG_GROSSBATTERIESPEICHER</v>
          </cell>
          <cell r="C666" t="str">
            <v>Installierte Leistung - Großbatteriespeicher</v>
          </cell>
        </row>
        <row r="667">
          <cell r="A667" t="str">
            <v>INSTALLIERTE_LEISTUNG_STEINKOHLE</v>
          </cell>
          <cell r="C667" t="str">
            <v>Installierte Leistung - Steinkohle</v>
          </cell>
        </row>
        <row r="668">
          <cell r="A668" t="str">
            <v>INSTALLIERTE_LEISTUNG_WIND_AN_LAND_JAHRESENDE</v>
          </cell>
          <cell r="C668" t="str">
            <v>Installierte Leistung - Wind an Land (Jahresende)</v>
          </cell>
        </row>
        <row r="669">
          <cell r="A669" t="str">
            <v>KRAFTSTOFFMIX_BIOGEN_AUS_FUTTER_UND_NAHRUNGSMITTELN_AUS_ALTSPEISEOELEN_UND_TIERFETTEN</v>
          </cell>
          <cell r="C669" t="str">
            <v>Kraftstoffmix - biogen - aus Futter- und Nahrungsmitteln / aus Altspeiseölen und Tierfetten</v>
          </cell>
        </row>
        <row r="670">
          <cell r="A670" t="str">
            <v>KRAFTSTOFFMIX_BIOGEN_FORTSCHRITTLICH_NACH_ANHANG_IX_TEIL_A_DER_RED</v>
          </cell>
          <cell r="C670" t="str">
            <v>Kraftstoffmix - biogen fortschrittlich - nach Anhang IX Teil A der RED</v>
          </cell>
        </row>
        <row r="671">
          <cell r="A671" t="str">
            <v>KRAFTSTOFFMIX_FOSSIL</v>
          </cell>
          <cell r="C671" t="str">
            <v>Kraftstoffmix - fossil</v>
          </cell>
        </row>
        <row r="672">
          <cell r="A672" t="str">
            <v>KRAFTSTOFFMIX_PTL_H2</v>
          </cell>
          <cell r="C672" t="str">
            <v>Kraftstoffmix - PtL/H2</v>
          </cell>
        </row>
        <row r="673">
          <cell r="A673" t="str">
            <v>MINDERUNGSWIRKUNG</v>
          </cell>
          <cell r="C673" t="str">
            <v>Minderungswirkung</v>
          </cell>
        </row>
        <row r="674">
          <cell r="A674" t="str">
            <v>NETTOSTROMERZEUGUNG_ERNEUERBARE_ENERGIEN</v>
          </cell>
          <cell r="C674" t="str">
            <v>Nettostromerzeugung - erneuerbare Energien</v>
          </cell>
        </row>
        <row r="675">
          <cell r="A675" t="str">
            <v>NETTOSTROMERZEUGUNG_PHOTOVOLTAIK</v>
          </cell>
          <cell r="C675" t="str">
            <v>Nettostromerzeugung - Photovoltaik</v>
          </cell>
        </row>
        <row r="676">
          <cell r="A676" t="str">
            <v>NETTOSTROMERZEUGUNG_WIND_AN_LAND</v>
          </cell>
          <cell r="C676" t="str">
            <v>Nettostromerzeugung - Wind an Land</v>
          </cell>
        </row>
        <row r="677">
          <cell r="A677" t="str">
            <v>NETTOSTROMERZEUGUNG_WIND_AUF_SEE</v>
          </cell>
          <cell r="C677" t="str">
            <v>Nettostromerzeugung - Wind auf See</v>
          </cell>
        </row>
        <row r="678">
          <cell r="A678" t="str">
            <v>PERSONENVERKEHRSLEISTUNG_LUFT</v>
          </cell>
          <cell r="C678" t="str">
            <v>Personenverkehrsleistung - Luft</v>
          </cell>
        </row>
        <row r="679">
          <cell r="A679" t="str">
            <v>PERSONENVERKEHRSLEISTUNG_PKW</v>
          </cell>
          <cell r="C679" t="str">
            <v>Personenverkehrsleistung - Pkw</v>
          </cell>
        </row>
        <row r="680">
          <cell r="A680" t="str">
            <v>PRIMAERENERGIEVERBRAUCH_INKL_NEV_BIOMASSE</v>
          </cell>
          <cell r="C680" t="str">
            <v>Primärenergieverbrauch (inkl. NEV) - Biomasse</v>
          </cell>
        </row>
        <row r="681">
          <cell r="A681" t="str">
            <v>PRIMAERENERGIEVERBRAUCH_INKL_NEV_BRAUNKOHLE</v>
          </cell>
          <cell r="C681" t="str">
            <v>Primärenergieverbrauch (inkl. NEV) - Braunkohle</v>
          </cell>
        </row>
        <row r="682">
          <cell r="A682" t="str">
            <v>PRIMAERENERGIEVERBRAUCH_INKL_NEV_FOSSILE_GASE</v>
          </cell>
          <cell r="C682" t="str">
            <v>Primärenergieverbrauch (inkl. NEV) - Fossile Gase</v>
          </cell>
        </row>
        <row r="683">
          <cell r="A683" t="str">
            <v>PRIMAERENERGIEVERBRAUCH_INKL_NEV_GEOTHERMIE_UND_UMWELTWAERME</v>
          </cell>
          <cell r="C683" t="str">
            <v>Primärenergieverbrauch (inkl. NEV) - Geothermie und Umweltwärme</v>
          </cell>
        </row>
        <row r="684">
          <cell r="A684" t="str">
            <v>PRIMAERENERGIEVERBRAUCH_INKL_NEV_GESAMT</v>
          </cell>
          <cell r="C684" t="str">
            <v>Primärenergieverbrauch (inkl. NEV) -  gesamt</v>
          </cell>
        </row>
        <row r="685">
          <cell r="A685" t="str">
            <v>PRIMAERENERGIEVERBRAUCH_INKL_NEV_GESAMT_AENDERUNG_GGUE_2008</v>
          </cell>
          <cell r="C685" t="str">
            <v>Primärenergieverbrauch (inkl. NEV) -  gesamt - Änderung ggü. 2008</v>
          </cell>
        </row>
        <row r="686">
          <cell r="A686" t="str">
            <v>PRIMAERENERGIEVERBRAUCH_INKL_NEV_GESAMT_ERNEUERBARER_ANTEIL_AM_PRIMAERENERGIEVERBRAUCH</v>
          </cell>
          <cell r="C686" t="str">
            <v>Primärenergieverbrauch (inkl. NEV) - gesamt - Erneuerbarer Anteil am Primärenergieverbrauch</v>
          </cell>
        </row>
        <row r="687">
          <cell r="A687" t="str">
            <v>PRIMAERENERGIEVERBRAUCH_INKL_NEV_GESAMT_NACH_EU_DEFINITION_OHNE_NICHTENERGTISCHEN_VERBRAUCH_OHNE_ENDENERGIEVERBRAUCH_AN_UMWELTWAERME</v>
          </cell>
          <cell r="C687" t="str">
            <v>Primärenergieverbrauch (inkl. NEV) - gesamt - nach EU-Definition (ohne nichtenergtischen Verbrauch, ohne Endenergieverbrauch an Umweltwärme)</v>
          </cell>
        </row>
        <row r="688">
          <cell r="A688" t="str">
            <v>PRIMAERENERGIEVERBRAUCH_INKL_NEV_GESAMT_NACH_EU_DEFINITION_OHNE_NICHTENERGTISCHEN_VERBRAUCH_OHNE_ENDENERGIEVERBRAUCH_AN_UMWELTWAERME_AENDERUNG_GEGENUEBER_2008</v>
          </cell>
          <cell r="C688" t="str">
            <v>Primärenergieverbrauch (inkl. NEV) - gesamt - nach EU-Definition (ohne nichtenergtischen Verbrauch, ohne Endenergieverbrauch an Umweltwärme) - Änderung gegenüber 2008</v>
          </cell>
        </row>
        <row r="689">
          <cell r="A689" t="str">
            <v>PRIMAERENERGIEVERBRAUCH_INKL_NEV_KERNENERGIE</v>
          </cell>
          <cell r="C689" t="str">
            <v>Primärenergieverbrauch (inkl. NEV) - Kernenergie</v>
          </cell>
        </row>
        <row r="690">
          <cell r="A690" t="str">
            <v>PRIMAERENERGIEVERBRAUCH_INKL_NEV_MINERALOEL</v>
          </cell>
          <cell r="C690" t="str">
            <v>Primärenergieverbrauch (inkl. NEV) - Mineralöl</v>
          </cell>
        </row>
        <row r="691">
          <cell r="A691" t="str">
            <v>PRIMAERENERGIEVERBRAUCH_INKL_NEV_MUELL</v>
          </cell>
          <cell r="C691" t="str">
            <v>Primärenergieverbrauch (inkl. NEV) - Müll</v>
          </cell>
        </row>
        <row r="692">
          <cell r="A692" t="str">
            <v>PRIMAERENERGIEVERBRAUCH_INKL_NEV_SOLARENERGIE</v>
          </cell>
          <cell r="C692" t="str">
            <v>Primärenergieverbrauch (inkl. NEV) - Solarenergie</v>
          </cell>
        </row>
        <row r="693">
          <cell r="A693" t="str">
            <v>PRIMAERENERGIEVERBRAUCH_INKL_NEV_SONSTIGE_EE</v>
          </cell>
          <cell r="C693" t="str">
            <v>Primärenergieverbrauch (inkl. NEV) - Sonstige EE</v>
          </cell>
        </row>
        <row r="694">
          <cell r="A694" t="str">
            <v>PRIMAERENERGIEVERBRAUCH_INKL_NEV_STEINKOHLE</v>
          </cell>
          <cell r="C694" t="str">
            <v>Primärenergieverbrauch (inkl. NEV) - Steinkohle</v>
          </cell>
        </row>
        <row r="695">
          <cell r="A695" t="str">
            <v>PRIMAERENERGIEVERBRAUCH_INKL_NEV_STROMHANDELSSALDO</v>
          </cell>
          <cell r="C695" t="str">
            <v>Primärenergieverbrauch (inkl. NEV) - Stromhandelssaldo</v>
          </cell>
        </row>
        <row r="696">
          <cell r="A696" t="str">
            <v>PRIMAERENERGIEVERBRAUCH_INKL_NEV_SYNTHETISCHE_KRAFTSTOFFE</v>
          </cell>
          <cell r="C696" t="str">
            <v>Primärenergieverbrauch (inkl. NEV) - Synthetische Kraftstoffe</v>
          </cell>
        </row>
        <row r="697">
          <cell r="A697" t="str">
            <v>PRIMAERENERGIEVERBRAUCH_INKL_NEV_WASSERKRAFT</v>
          </cell>
          <cell r="C697" t="str">
            <v>Primärenergieverbrauch (inkl. NEV) - Wasserkraft</v>
          </cell>
        </row>
        <row r="698">
          <cell r="A698" t="str">
            <v>PRIMAERENERGIEVERBRAUCH_INKL_NEV_WINDENERGIE</v>
          </cell>
          <cell r="C698" t="str">
            <v>Primärenergieverbrauch (inkl. NEV) - Windenergie</v>
          </cell>
        </row>
        <row r="699">
          <cell r="A699" t="str">
            <v>PRODUKTIONSMENGEN_PRODUKTIONSINDEX</v>
          </cell>
          <cell r="C699" t="str">
            <v>Produktionsmengen/Produktionsindex</v>
          </cell>
        </row>
        <row r="700">
          <cell r="A700" t="str">
            <v>STROM</v>
          </cell>
          <cell r="C700" t="str">
            <v>Strom</v>
          </cell>
        </row>
        <row r="701">
          <cell r="A701" t="str">
            <v>STROMERZEUGUNG_BRAUNKOHLE</v>
          </cell>
          <cell r="C701" t="str">
            <v>Stromerzeugung - Braunkohle</v>
          </cell>
        </row>
        <row r="702">
          <cell r="A702" t="str">
            <v>STROMERZEUGUNG_STEINKOHLE</v>
          </cell>
          <cell r="C702" t="str">
            <v>Stromerzeugung - Steinkohle</v>
          </cell>
        </row>
        <row r="703">
          <cell r="A703" t="str">
            <v>STROMSPEICHERKAPAZITAET_PUMPSPEICHER</v>
          </cell>
          <cell r="C703" t="str">
            <v>Stromspeicherkapazität  - Pumpspeicher</v>
          </cell>
        </row>
        <row r="704">
          <cell r="A704" t="str">
            <v>TECHNISCHE_SENKEN_NACH_3B_KSG</v>
          </cell>
          <cell r="C704" t="str">
            <v>Technische Senken nach § 3b KSG</v>
          </cell>
        </row>
        <row r="705">
          <cell r="A705" t="str">
            <v>TECHNOLOGIEMIX_KLIMANEUTRALER_WAERMEVERSORGUNG_GROSSWAERMEPUMPEN</v>
          </cell>
          <cell r="C705" t="str">
            <v>Technologiemix klimaneutraler Wärmeversorgung - Großwärmepumpen</v>
          </cell>
        </row>
        <row r="706">
          <cell r="A706" t="str">
            <v>TECHNOLOGIEMIX_KLIMANEUTRALER_WAERMEVERSORGUNG_HEIZWERKE_BIOGEN</v>
          </cell>
          <cell r="C706" t="str">
            <v>Technologiemix klimaneutraler Wärmeversorgung - Heizwerke biogen</v>
          </cell>
        </row>
        <row r="707">
          <cell r="A707" t="str">
            <v>THG_EMISSIONEN_DER_EFFORT_SHARING_SEKTOREN</v>
          </cell>
          <cell r="C707" t="str">
            <v>THG-Emissionen der Effort-Sharing Sektoren</v>
          </cell>
        </row>
        <row r="708">
          <cell r="A708" t="str">
            <v>THG_EMISSIONEN_DER_EFFORT_SHARING_SEKTOREN_AENDERUNG_GEGENUEBER_2005</v>
          </cell>
          <cell r="C708" t="str">
            <v>THG-Emissionen der Effort-Sharing Sektoren - Änderung gegenüber 2005</v>
          </cell>
        </row>
        <row r="709">
          <cell r="A709" t="str">
            <v>THG_EMISSIONEN_ENERGIEVERBRAUCH_AUS_MOBILEN_QUELLEN_1_A_4_C_II</v>
          </cell>
          <cell r="C709" t="str">
            <v>THG-Emissionen Energieverbrauch aus mobilen Quellen (1.A.4.c.II)</v>
          </cell>
        </row>
        <row r="710">
          <cell r="A710" t="str">
            <v>THG_EMISSIONEN_ENERGIEVERBRAUCH_STATIONAERE_QUELLEN_1_A_4_C_I</v>
          </cell>
          <cell r="C710" t="str">
            <v>THG-Emissionen Energieverbrauch stationäre Quellen (1.A.4.c.I)</v>
          </cell>
        </row>
        <row r="711">
          <cell r="A711" t="str">
            <v>WAERMEPUMPEN_IM_BESTAND_ANZAHL_GEBAEUDE</v>
          </cell>
          <cell r="C711" t="str">
            <v>Wärmepumpen im Bestand [Anzahl Gebäude]</v>
          </cell>
        </row>
        <row r="712">
          <cell r="A712" t="str">
            <v>FOSSILE_HEIZUNGEN_IM_BESTAND_GAS_ANZAHL_GEBAEUDE</v>
          </cell>
          <cell r="C712" t="str">
            <v>Fossile Gasheizungen im Bestand [Anzahl Gebäude]</v>
          </cell>
        </row>
        <row r="713">
          <cell r="A713" t="str">
            <v>FOSSILE_HEIZUNGEN_IM_BESTAND_OEL_ANZAHL_GEBAEUDE</v>
          </cell>
          <cell r="C713" t="str">
            <v>Fossile Ölheizungen im Bestand [Anzahl Gebäude]</v>
          </cell>
        </row>
        <row r="714">
          <cell r="A714" t="str">
            <v>SANIERUNGSRATE_NWG</v>
          </cell>
          <cell r="C714" t="str">
            <v>Sanierungsrate Nichtwohngebäude</v>
          </cell>
        </row>
        <row r="715">
          <cell r="A715" t="str">
            <v>SANIERUNGSRATE_WG</v>
          </cell>
          <cell r="C715" t="str">
            <v>Sanierungsrate Wohngebäude</v>
          </cell>
        </row>
        <row r="716">
          <cell r="A716" t="str">
            <v>THG_EMISSIONEN_BEHG</v>
          </cell>
          <cell r="C716" t="str">
            <v>THG-Emissionen - BEHG</v>
          </cell>
        </row>
        <row r="717">
          <cell r="A717" t="str">
            <v>THG_EMISSIONEN_EFFORT_SHARING</v>
          </cell>
          <cell r="C717" t="str">
            <v>THG-Emissionen - Effort Sharing</v>
          </cell>
        </row>
        <row r="718">
          <cell r="A718" t="str">
            <v>VLS_BRAUNKOHLE</v>
          </cell>
          <cell r="C718" t="str">
            <v>Volllaststunden - Braunkohle</v>
          </cell>
        </row>
        <row r="719">
          <cell r="A719" t="str">
            <v>VLS_ERDGAS</v>
          </cell>
          <cell r="C719" t="str">
            <v>Volllaststunden - Erdgas</v>
          </cell>
        </row>
        <row r="720">
          <cell r="A720" t="str">
            <v>VLS_PHOTOVOLTAIK</v>
          </cell>
          <cell r="C720" t="str">
            <v>Volllaststunden - Photovoltaik</v>
          </cell>
        </row>
        <row r="721">
          <cell r="A721" t="str">
            <v>VLS_STEINKOHLE</v>
          </cell>
          <cell r="C721" t="str">
            <v>Volllaststunden - Steinkohle</v>
          </cell>
        </row>
        <row r="722">
          <cell r="A722" t="str">
            <v>VLS_WIND_AN_LAND</v>
          </cell>
          <cell r="C722" t="str">
            <v>Volllaststunden - Wind an Land</v>
          </cell>
        </row>
        <row r="723">
          <cell r="A723" t="str">
            <v>VLS_WIND_AUF_SEE</v>
          </cell>
          <cell r="C723" t="str">
            <v>Volllaststunden - Wind auf See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
    </sheetNames>
    <sheetDataSet>
      <sheetData sheetId="0">
        <row r="52">
          <cell r="K52">
            <v>39.52877299231185</v>
          </cell>
          <cell r="L52">
            <v>46.609306375959072</v>
          </cell>
          <cell r="M52">
            <v>33.93917487819715</v>
          </cell>
          <cell r="N52">
            <v>40.943375350601443</v>
          </cell>
          <cell r="O52">
            <v>38.153667690141333</v>
          </cell>
          <cell r="P52">
            <v>32.312992934709037</v>
          </cell>
          <cell r="Q52">
            <v>34.390139700229149</v>
          </cell>
          <cell r="R52">
            <v>33.95324638614079</v>
          </cell>
          <cell r="S52">
            <v>30.215793491079182</v>
          </cell>
          <cell r="T52">
            <v>38.599356995445071</v>
          </cell>
          <cell r="U52">
            <v>35.989946735751651</v>
          </cell>
          <cell r="V52">
            <v>31.998956816628755</v>
          </cell>
          <cell r="W52">
            <v>32.037151802605884</v>
          </cell>
          <cell r="X52">
            <v>36.621656962805886</v>
          </cell>
          <cell r="Y52">
            <v>43.132824933652145</v>
          </cell>
          <cell r="Z52">
            <v>35.823231681374835</v>
          </cell>
          <cell r="AA52">
            <v>36.647284311013301</v>
          </cell>
          <cell r="AB52">
            <v>29.143031570795351</v>
          </cell>
          <cell r="AC52">
            <v>33.319501564669672</v>
          </cell>
          <cell r="AD52">
            <v>40.584361310395352</v>
          </cell>
          <cell r="AE52">
            <v>36.665637649604918</v>
          </cell>
          <cell r="AF52">
            <v>33.219345534428129</v>
          </cell>
          <cell r="AG52">
            <v>37.158408573004216</v>
          </cell>
          <cell r="AH52">
            <v>41.043447645468589</v>
          </cell>
          <cell r="AI52">
            <v>38.616386889215988</v>
          </cell>
          <cell r="AJ52">
            <v>41.035702267544508</v>
          </cell>
        </row>
        <row r="436">
          <cell r="K436">
            <v>10.896561</v>
          </cell>
          <cell r="L436">
            <v>10.902323000000001</v>
          </cell>
          <cell r="M436">
            <v>10.908065000000001</v>
          </cell>
          <cell r="N436">
            <v>10.913792000000001</v>
          </cell>
          <cell r="O436">
            <v>10.919510000000001</v>
          </cell>
          <cell r="P436">
            <v>10.925214</v>
          </cell>
          <cell r="Q436">
            <v>10.930899999999999</v>
          </cell>
          <cell r="R436">
            <v>10.936565999999999</v>
          </cell>
          <cell r="S436">
            <v>10.942223</v>
          </cell>
          <cell r="T436">
            <v>10.947868</v>
          </cell>
          <cell r="U436">
            <v>10.953499000000001</v>
          </cell>
          <cell r="V436">
            <v>10.959182999999999</v>
          </cell>
          <cell r="W436">
            <v>10.964850999999999</v>
          </cell>
          <cell r="X436">
            <v>10.970497</v>
          </cell>
          <cell r="Y436">
            <v>10.976138000000001</v>
          </cell>
          <cell r="Z436">
            <v>10.98176</v>
          </cell>
          <cell r="AA436">
            <v>10.987537</v>
          </cell>
          <cell r="AB436">
            <v>10.993292</v>
          </cell>
          <cell r="AC436">
            <v>10.999024</v>
          </cell>
          <cell r="AD436">
            <v>11.004752</v>
          </cell>
          <cell r="AE436">
            <v>11.010467</v>
          </cell>
          <cell r="AF436">
            <v>11.016450000000001</v>
          </cell>
          <cell r="AG436">
            <v>11.022418999999999</v>
          </cell>
          <cell r="AH436">
            <v>11.028359999999999</v>
          </cell>
          <cell r="AI436">
            <v>11.03429</v>
          </cell>
          <cell r="AJ436">
            <v>11.040213</v>
          </cell>
        </row>
        <row r="438">
          <cell r="K438">
            <v>12.258475000000001</v>
          </cell>
          <cell r="L438">
            <v>12.230798999999999</v>
          </cell>
          <cell r="M438">
            <v>12.203137</v>
          </cell>
          <cell r="N438">
            <v>12.175476</v>
          </cell>
          <cell r="O438">
            <v>12.147835000000001</v>
          </cell>
          <cell r="P438">
            <v>12.120201</v>
          </cell>
          <cell r="Q438">
            <v>12.098635</v>
          </cell>
          <cell r="R438">
            <v>12.077104</v>
          </cell>
          <cell r="S438">
            <v>12.055574</v>
          </cell>
          <cell r="T438">
            <v>12.034045000000001</v>
          </cell>
          <cell r="U438">
            <v>12.012529000000001</v>
          </cell>
          <cell r="V438">
            <v>11.996008</v>
          </cell>
          <cell r="W438">
            <v>11.979504</v>
          </cell>
          <cell r="X438">
            <v>11.963001</v>
          </cell>
          <cell r="Y438">
            <v>11.946524</v>
          </cell>
          <cell r="Z438">
            <v>11.930044000000001</v>
          </cell>
          <cell r="AA438">
            <v>11.917927000000001</v>
          </cell>
          <cell r="AB438">
            <v>11.905832</v>
          </cell>
          <cell r="AC438">
            <v>11.893736000000001</v>
          </cell>
          <cell r="AD438">
            <v>11.881644</v>
          </cell>
          <cell r="AE438">
            <v>11.86956</v>
          </cell>
          <cell r="AF438">
            <v>11.859768000000001</v>
          </cell>
          <cell r="AG438">
            <v>11.849982000000001</v>
          </cell>
          <cell r="AH438">
            <v>11.840195</v>
          </cell>
          <cell r="AI438">
            <v>11.83043</v>
          </cell>
          <cell r="AJ438">
            <v>11.820665999999999</v>
          </cell>
        </row>
        <row r="440">
          <cell r="K440">
            <v>6.8489630000000004</v>
          </cell>
          <cell r="L440">
            <v>6.8532890000000002</v>
          </cell>
          <cell r="M440">
            <v>6.8576240000000004</v>
          </cell>
          <cell r="N440">
            <v>6.8619779999999997</v>
          </cell>
          <cell r="O440">
            <v>6.8663460000000001</v>
          </cell>
          <cell r="P440">
            <v>6.8707099999999999</v>
          </cell>
          <cell r="Q440">
            <v>6.8735939999999998</v>
          </cell>
          <cell r="R440">
            <v>6.8764750000000001</v>
          </cell>
          <cell r="S440">
            <v>6.8793680000000004</v>
          </cell>
          <cell r="T440">
            <v>6.8822910000000004</v>
          </cell>
          <cell r="U440">
            <v>6.8852159999999998</v>
          </cell>
          <cell r="V440">
            <v>6.8872730000000004</v>
          </cell>
          <cell r="W440">
            <v>6.8893279999999999</v>
          </cell>
          <cell r="X440">
            <v>6.8914</v>
          </cell>
          <cell r="Y440">
            <v>6.8934579999999999</v>
          </cell>
          <cell r="Z440">
            <v>6.8955349999999997</v>
          </cell>
          <cell r="AA440">
            <v>6.8968720000000001</v>
          </cell>
          <cell r="AB440">
            <v>6.8982060000000001</v>
          </cell>
          <cell r="AC440">
            <v>6.8995540000000002</v>
          </cell>
          <cell r="AD440">
            <v>6.9009099999999997</v>
          </cell>
          <cell r="AE440">
            <v>6.902266</v>
          </cell>
          <cell r="AF440">
            <v>6.9047140000000002</v>
          </cell>
          <cell r="AG440">
            <v>6.9071699999999998</v>
          </cell>
          <cell r="AH440">
            <v>6.909637</v>
          </cell>
          <cell r="AI440">
            <v>6.9120970000000002</v>
          </cell>
          <cell r="AJ440">
            <v>6.9145640000000004</v>
          </cell>
        </row>
        <row r="442">
          <cell r="K442">
            <v>4.9295059999999999</v>
          </cell>
          <cell r="L442">
            <v>4.9449509999999997</v>
          </cell>
          <cell r="M442">
            <v>4.9603809999999999</v>
          </cell>
          <cell r="N442">
            <v>4.9758040000000001</v>
          </cell>
          <cell r="O442">
            <v>4.9912070000000002</v>
          </cell>
          <cell r="P442">
            <v>5.0066069999999998</v>
          </cell>
          <cell r="Q442">
            <v>5.0177440000000004</v>
          </cell>
          <cell r="R442">
            <v>5.0288649999999997</v>
          </cell>
          <cell r="S442">
            <v>5.0399700000000003</v>
          </cell>
          <cell r="T442">
            <v>5.0510679999999999</v>
          </cell>
          <cell r="U442">
            <v>5.0621559999999999</v>
          </cell>
          <cell r="V442">
            <v>5.0693089999999996</v>
          </cell>
          <cell r="W442">
            <v>5.0764589999999998</v>
          </cell>
          <cell r="X442">
            <v>5.0836009999999998</v>
          </cell>
          <cell r="Y442">
            <v>5.0907369999999998</v>
          </cell>
          <cell r="Z442">
            <v>5.0978700000000003</v>
          </cell>
          <cell r="AA442">
            <v>5.1014280000000003</v>
          </cell>
          <cell r="AB442">
            <v>5.1049850000000001</v>
          </cell>
          <cell r="AC442">
            <v>5.1085479999999999</v>
          </cell>
          <cell r="AD442">
            <v>5.1121040000000004</v>
          </cell>
          <cell r="AE442">
            <v>5.1156550000000003</v>
          </cell>
          <cell r="AF442">
            <v>5.115729</v>
          </cell>
          <cell r="AG442">
            <v>5.1157950000000003</v>
          </cell>
          <cell r="AH442">
            <v>5.1158729999999997</v>
          </cell>
          <cell r="AI442">
            <v>5.1159470000000002</v>
          </cell>
          <cell r="AJ442">
            <v>5.1160139999999998</v>
          </cell>
        </row>
        <row r="444">
          <cell r="K444">
            <v>0.81989800000000002</v>
          </cell>
          <cell r="L444">
            <v>0.82222300000000004</v>
          </cell>
          <cell r="M444">
            <v>0.82455000000000001</v>
          </cell>
          <cell r="N444">
            <v>0.82687500000000003</v>
          </cell>
          <cell r="O444">
            <v>0.82918800000000004</v>
          </cell>
          <cell r="P444">
            <v>0.83150900000000005</v>
          </cell>
          <cell r="Q444">
            <v>0.83353600000000005</v>
          </cell>
          <cell r="R444">
            <v>0.83555800000000002</v>
          </cell>
          <cell r="S444">
            <v>0.837584</v>
          </cell>
          <cell r="T444">
            <v>0.83959600000000001</v>
          </cell>
          <cell r="U444">
            <v>0.84161200000000003</v>
          </cell>
          <cell r="V444">
            <v>0.84339799999999998</v>
          </cell>
          <cell r="W444">
            <v>0.84517799999999998</v>
          </cell>
          <cell r="X444">
            <v>0.84696199999999999</v>
          </cell>
          <cell r="Y444">
            <v>0.84874000000000005</v>
          </cell>
          <cell r="Z444">
            <v>0.85051900000000002</v>
          </cell>
          <cell r="AA444">
            <v>0.85211099999999995</v>
          </cell>
          <cell r="AB444">
            <v>0.85369700000000004</v>
          </cell>
          <cell r="AC444">
            <v>0.85528300000000002</v>
          </cell>
          <cell r="AD444">
            <v>0.85686200000000001</v>
          </cell>
          <cell r="AE444">
            <v>0.85844799999999999</v>
          </cell>
          <cell r="AF444">
            <v>0.85987199999999997</v>
          </cell>
          <cell r="AG444">
            <v>0.86129599999999995</v>
          </cell>
          <cell r="AH444">
            <v>0.86272099999999996</v>
          </cell>
          <cell r="AI444">
            <v>0.86414199999999997</v>
          </cell>
          <cell r="AJ444">
            <v>0.86556500000000003</v>
          </cell>
        </row>
        <row r="446">
          <cell r="K446">
            <v>3.6719000000000002E-2</v>
          </cell>
          <cell r="L446">
            <v>3.6537E-2</v>
          </cell>
          <cell r="M446">
            <v>3.6365000000000001E-2</v>
          </cell>
          <cell r="N446">
            <v>3.6197E-2</v>
          </cell>
          <cell r="O446">
            <v>3.6035999999999999E-2</v>
          </cell>
          <cell r="P446">
            <v>3.5881000000000003E-2</v>
          </cell>
          <cell r="Q446">
            <v>3.5713000000000002E-2</v>
          </cell>
          <cell r="R446">
            <v>3.5554000000000002E-2</v>
          </cell>
          <cell r="S446">
            <v>3.5402999999999997E-2</v>
          </cell>
          <cell r="T446">
            <v>3.5254000000000001E-2</v>
          </cell>
          <cell r="U446">
            <v>3.5110000000000002E-2</v>
          </cell>
          <cell r="V446">
            <v>3.4951000000000003E-2</v>
          </cell>
          <cell r="W446">
            <v>3.4802E-2</v>
          </cell>
          <cell r="X446">
            <v>3.4660999999999997E-2</v>
          </cell>
          <cell r="Y446">
            <v>3.4525E-2</v>
          </cell>
          <cell r="Z446">
            <v>3.4394000000000001E-2</v>
          </cell>
          <cell r="AA446">
            <v>3.4247E-2</v>
          </cell>
          <cell r="AB446">
            <v>3.4110000000000001E-2</v>
          </cell>
          <cell r="AC446">
            <v>3.3977E-2</v>
          </cell>
          <cell r="AD446">
            <v>3.3849999999999998E-2</v>
          </cell>
          <cell r="AE446">
            <v>3.3725999999999999E-2</v>
          </cell>
          <cell r="AF446">
            <v>3.3589000000000001E-2</v>
          </cell>
          <cell r="AG446">
            <v>3.3459999999999997E-2</v>
          </cell>
          <cell r="AH446">
            <v>3.3335999999999998E-2</v>
          </cell>
          <cell r="AI446">
            <v>3.3216000000000002E-2</v>
          </cell>
          <cell r="AJ446">
            <v>3.3099999999999997E-2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tings"/>
      <sheetName val="scenarios"/>
      <sheetName val="summary_senario"/>
      <sheetName val="output"/>
      <sheetName val="tables_area_types"/>
      <sheetName val="Szenario_Wahl"/>
      <sheetName val="CO2"/>
      <sheetName val="Abb_Flächen_2"/>
      <sheetName val="Zusammensteelung Vergleich MMS"/>
      <sheetName val="tables_Gruppe"/>
      <sheetName val="figures_GHG_sum"/>
      <sheetName val="figure_GHG_single_scenario_line"/>
      <sheetName val="figure_GHG_single_scenario_bars"/>
      <sheetName val="figure_GHG_single_scenario_dena"/>
      <sheetName val="list_scen_forest_PV"/>
      <sheetName val="CRF-Daten_Zeitreihe"/>
      <sheetName val="Historische_Daten"/>
    </sheetNames>
    <sheetDataSet>
      <sheetData sheetId="0"/>
      <sheetData sheetId="1"/>
      <sheetData sheetId="2"/>
      <sheetData sheetId="3"/>
      <sheetData sheetId="4"/>
      <sheetData sheetId="5"/>
      <sheetData sheetId="6"/>
      <sheetData sheetId="7">
        <row r="37">
          <cell r="AL37">
            <v>10.898595580692428</v>
          </cell>
          <cell r="AM37">
            <v>10.908449383102138</v>
          </cell>
          <cell r="AN37">
            <v>10.918545413184924</v>
          </cell>
          <cell r="AO37">
            <v>10.928883670940786</v>
          </cell>
          <cell r="AP37">
            <v>10.939464156369723</v>
          </cell>
          <cell r="AQ37">
            <v>10.950286869471734</v>
          </cell>
          <cell r="AR37">
            <v>10.96920041795115</v>
          </cell>
          <cell r="AS37">
            <v>10.988204801807967</v>
          </cell>
          <cell r="AT37">
            <v>11.007300021042191</v>
          </cell>
          <cell r="AU37">
            <v>11.026486075653816</v>
          </cell>
          <cell r="AV37">
            <v>11.045762965642844</v>
          </cell>
          <cell r="AW37">
            <v>11.065130691009276</v>
          </cell>
          <cell r="AX37">
            <v>11.084589251753108</v>
          </cell>
          <cell r="AY37">
            <v>11.104138647874345</v>
          </cell>
          <cell r="AZ37">
            <v>11.123778879372987</v>
          </cell>
          <cell r="BA37">
            <v>11.143509946249029</v>
          </cell>
          <cell r="BB37">
            <v>11.163331848502477</v>
          </cell>
          <cell r="BC37">
            <v>11.183244586133325</v>
          </cell>
          <cell r="BD37">
            <v>11.20324815914158</v>
          </cell>
          <cell r="BE37">
            <v>11.223342567527236</v>
          </cell>
          <cell r="BF37">
            <v>11.243527811290297</v>
          </cell>
          <cell r="BG37">
            <v>11.263794806893019</v>
          </cell>
          <cell r="BH37">
            <v>11.284143554335405</v>
          </cell>
          <cell r="BI37">
            <v>11.304574053617452</v>
          </cell>
          <cell r="BJ37">
            <v>11.325086304739164</v>
          </cell>
          <cell r="BK37">
            <v>11.345680307700537</v>
          </cell>
        </row>
        <row r="38">
          <cell r="AL38">
            <v>12.25694404140747</v>
          </cell>
          <cell r="AM38">
            <v>12.219638319213169</v>
          </cell>
          <cell r="AN38">
            <v>12.179320043101898</v>
          </cell>
          <cell r="AO38">
            <v>12.136016235292178</v>
          </cell>
          <cell r="AP38">
            <v>12.0907974345367</v>
          </cell>
          <cell r="AQ38">
            <v>12.042627366229837</v>
          </cell>
          <cell r="AR38">
            <v>11.918001684279096</v>
          </cell>
          <cell r="AS38">
            <v>11.788861344140825</v>
          </cell>
          <cell r="AT38">
            <v>11.656971680860369</v>
          </cell>
          <cell r="AU38">
            <v>11.521787460779061</v>
          </cell>
          <cell r="AV38">
            <v>11.383320161218561</v>
          </cell>
          <cell r="AW38">
            <v>11.23682319515795</v>
          </cell>
          <cell r="AX38">
            <v>11.087919130453558</v>
          </cell>
          <cell r="AY38">
            <v>10.93938086968347</v>
          </cell>
          <cell r="AZ38">
            <v>10.791943013026621</v>
          </cell>
          <cell r="BA38">
            <v>10.646084965415211</v>
          </cell>
          <cell r="BB38">
            <v>10.513339220947243</v>
          </cell>
          <cell r="BC38">
            <v>10.384014410894997</v>
          </cell>
          <cell r="BD38">
            <v>10.288149192566827</v>
          </cell>
          <cell r="BE38">
            <v>10.197792397993931</v>
          </cell>
          <cell r="BF38">
            <v>10.112828676332869</v>
          </cell>
          <cell r="BG38">
            <v>10.064047541188135</v>
          </cell>
          <cell r="BH38">
            <v>10.015477331400712</v>
          </cell>
          <cell r="BI38">
            <v>9.9671180469706009</v>
          </cell>
          <cell r="BJ38">
            <v>9.9189696878978033</v>
          </cell>
          <cell r="BK38">
            <v>9.8710322541823157</v>
          </cell>
        </row>
        <row r="39">
          <cell r="AL39">
            <v>0</v>
          </cell>
          <cell r="AM39">
            <v>1.6851503572816139E-3</v>
          </cell>
          <cell r="AN39">
            <v>5.9352723592942178E-3</v>
          </cell>
          <cell r="AO39">
            <v>1.3280121260749766E-2</v>
          </cell>
          <cell r="AP39">
            <v>2.3448457606946901E-2</v>
          </cell>
          <cell r="AQ39">
            <v>3.7212069125585341E-2</v>
          </cell>
          <cell r="AR39">
            <v>5.5090459124130839E-2</v>
          </cell>
          <cell r="AS39">
            <v>7.8435134085323668E-2</v>
          </cell>
          <cell r="AT39">
            <v>0.1058985699173832</v>
          </cell>
          <cell r="AU39">
            <v>0.13794933670168358</v>
          </cell>
          <cell r="AV39">
            <v>0.17459662642039417</v>
          </cell>
          <cell r="AW39">
            <v>0.21608965564742108</v>
          </cell>
          <cell r="AX39">
            <v>0.26065373848580653</v>
          </cell>
          <cell r="AY39">
            <v>0.30560853133630861</v>
          </cell>
          <cell r="AZ39">
            <v>0.35019931460648324</v>
          </cell>
          <cell r="BA39">
            <v>0.39390593430420712</v>
          </cell>
          <cell r="BB39">
            <v>0.44075051107861235</v>
          </cell>
          <cell r="BC39">
            <v>0.48440851494542969</v>
          </cell>
          <cell r="BD39">
            <v>0.49484128859629301</v>
          </cell>
          <cell r="BE39">
            <v>0.5</v>
          </cell>
          <cell r="BF39">
            <v>0.5</v>
          </cell>
          <cell r="BG39">
            <v>0.5</v>
          </cell>
          <cell r="BH39">
            <v>0.50000000000000011</v>
          </cell>
          <cell r="BI39">
            <v>0.5</v>
          </cell>
          <cell r="BJ39">
            <v>0.5</v>
          </cell>
          <cell r="BK39">
            <v>0.5</v>
          </cell>
        </row>
        <row r="40">
          <cell r="AL40">
            <v>0</v>
          </cell>
          <cell r="AM40">
            <v>7.2000000000000007E-3</v>
          </cell>
          <cell r="AN40">
            <v>1.4400000000000001E-2</v>
          </cell>
          <cell r="AO40">
            <v>2.1600000000000005E-2</v>
          </cell>
          <cell r="AP40">
            <v>2.8800000000000003E-2</v>
          </cell>
          <cell r="AQ40">
            <v>3.6000000000000004E-2</v>
          </cell>
          <cell r="AR40">
            <v>9.2399999999999996E-2</v>
          </cell>
          <cell r="AS40">
            <v>0.14879999999999999</v>
          </cell>
          <cell r="AT40">
            <v>0.20519999999999999</v>
          </cell>
          <cell r="AU40">
            <v>0.2616</v>
          </cell>
          <cell r="AV40">
            <v>0.318</v>
          </cell>
          <cell r="AW40">
            <v>0.3952</v>
          </cell>
          <cell r="AX40">
            <v>0.47239999999999999</v>
          </cell>
          <cell r="AY40">
            <v>0.54959999999999998</v>
          </cell>
          <cell r="AZ40">
            <v>0.62680000000000002</v>
          </cell>
          <cell r="BA40">
            <v>0.70399999999999996</v>
          </cell>
          <cell r="BB40">
            <v>0.7752</v>
          </cell>
          <cell r="BC40">
            <v>0.84640000000000004</v>
          </cell>
          <cell r="BD40">
            <v>0.91759999999999997</v>
          </cell>
          <cell r="BE40">
            <v>0.98880000000000001</v>
          </cell>
          <cell r="BF40">
            <v>1.06</v>
          </cell>
          <cell r="BG40">
            <v>1.0940000000000001</v>
          </cell>
          <cell r="BH40">
            <v>1.1279999999999999</v>
          </cell>
          <cell r="BI40">
            <v>1.1619999999999999</v>
          </cell>
          <cell r="BJ40">
            <v>1.196</v>
          </cell>
          <cell r="BK40">
            <v>1.23</v>
          </cell>
        </row>
        <row r="41">
          <cell r="AL41">
            <v>6.8073430754388129</v>
          </cell>
          <cell r="AM41">
            <v>6.7879455659763366</v>
          </cell>
          <cell r="AN41">
            <v>6.7678576037688307</v>
          </cell>
          <cell r="AO41">
            <v>6.7468143111889471</v>
          </cell>
          <cell r="AP41">
            <v>6.7249513079640275</v>
          </cell>
          <cell r="AQ41">
            <v>6.7018827002302288</v>
          </cell>
          <cell r="AR41">
            <v>6.5863920284787696</v>
          </cell>
          <cell r="AS41">
            <v>6.4676188148494713</v>
          </cell>
          <cell r="AT41">
            <v>6.3462991093870764</v>
          </cell>
          <cell r="AU41">
            <v>6.2221622107680039</v>
          </cell>
          <cell r="AV41">
            <v>6.0951980401851582</v>
          </cell>
          <cell r="AW41">
            <v>6.0040637224961158</v>
          </cell>
          <cell r="AX41">
            <v>5.9106267220707762</v>
          </cell>
          <cell r="AY41">
            <v>5.8165710913321478</v>
          </cell>
          <cell r="AZ41">
            <v>5.7224223315790832</v>
          </cell>
          <cell r="BA41">
            <v>5.6285724888729174</v>
          </cell>
          <cell r="BB41">
            <v>5.5529854773683089</v>
          </cell>
          <cell r="BC41">
            <v>5.4797448602060976</v>
          </cell>
          <cell r="BD41">
            <v>5.4288764089251886</v>
          </cell>
          <cell r="BE41">
            <v>5.3779897328627557</v>
          </cell>
          <cell r="BF41">
            <v>5.3345204888237614</v>
          </cell>
          <cell r="BG41">
            <v>5.3166647769043154</v>
          </cell>
          <cell r="BH41">
            <v>5.2989020428151399</v>
          </cell>
          <cell r="BI41">
            <v>5.2854641914628191</v>
          </cell>
          <cell r="BJ41">
            <v>5.2722261512741033</v>
          </cell>
          <cell r="BK41">
            <v>5.2591879222489872</v>
          </cell>
        </row>
        <row r="42">
          <cell r="AL42">
            <v>0</v>
          </cell>
          <cell r="AM42">
            <v>8.4257517864080758E-4</v>
          </cell>
          <cell r="AN42">
            <v>2.9676361796471115E-3</v>
          </cell>
          <cell r="AO42">
            <v>6.6400606303748883E-3</v>
          </cell>
          <cell r="AP42">
            <v>1.1724228803473459E-2</v>
          </cell>
          <cell r="AQ42">
            <v>1.8606034562792684E-2</v>
          </cell>
          <cell r="AR42">
            <v>2.8232859946624878E-2</v>
          </cell>
          <cell r="AS42">
            <v>4.1364239612295843E-2</v>
          </cell>
          <cell r="AT42">
            <v>5.7264123515067156E-2</v>
          </cell>
          <cell r="AU42">
            <v>7.6203212978517398E-2</v>
          </cell>
          <cell r="AV42">
            <v>9.8191586809743769E-2</v>
          </cell>
          <cell r="AW42">
            <v>0.12372575864176033</v>
          </cell>
          <cell r="AX42">
            <v>0.15178462561407707</v>
          </cell>
          <cell r="AY42">
            <v>0.18068413530368563</v>
          </cell>
          <cell r="AZ42">
            <v>0.20989878641173104</v>
          </cell>
          <cell r="BA42">
            <v>0.23903653287688029</v>
          </cell>
          <cell r="BB42">
            <v>0.27026625072648375</v>
          </cell>
          <cell r="BC42">
            <v>0.29937158663769531</v>
          </cell>
          <cell r="BD42">
            <v>0.30632676907160417</v>
          </cell>
          <cell r="BE42">
            <v>0.31352218869103865</v>
          </cell>
          <cell r="BF42">
            <v>0.31352218869103865</v>
          </cell>
          <cell r="BG42">
            <v>0.31754042693096096</v>
          </cell>
          <cell r="BH42">
            <v>0.32166549850421639</v>
          </cell>
          <cell r="BI42">
            <v>0.32166549850421639</v>
          </cell>
          <cell r="BJ42">
            <v>0.32166549850421639</v>
          </cell>
          <cell r="BK42">
            <v>0.32166549850421639</v>
          </cell>
        </row>
        <row r="43">
          <cell r="AL43">
            <v>0.82364309070882025</v>
          </cell>
          <cell r="AM43">
            <v>0.82703919661632819</v>
          </cell>
          <cell r="AN43">
            <v>0.83043574786440344</v>
          </cell>
          <cell r="AO43">
            <v>0.83383274445304612</v>
          </cell>
          <cell r="AP43">
            <v>0.83723018638225633</v>
          </cell>
          <cell r="AQ43">
            <v>0.84062807365203396</v>
          </cell>
          <cell r="AR43">
            <v>0.84408189644155418</v>
          </cell>
          <cell r="AS43">
            <v>0.84753588623378695</v>
          </cell>
          <cell r="AT43">
            <v>0.85099004302873271</v>
          </cell>
          <cell r="AU43">
            <v>0.85444436682639124</v>
          </cell>
          <cell r="AV43">
            <v>0.85789885762676232</v>
          </cell>
          <cell r="AW43">
            <v>0.86138675359745731</v>
          </cell>
          <cell r="AX43">
            <v>0.86487481657086485</v>
          </cell>
          <cell r="AY43">
            <v>0.86836304654698526</v>
          </cell>
          <cell r="AZ43">
            <v>0.87185144352581845</v>
          </cell>
          <cell r="BA43">
            <v>0.87534000750736451</v>
          </cell>
          <cell r="BB43">
            <v>0.87885973094802561</v>
          </cell>
          <cell r="BC43">
            <v>0.88237962139139936</v>
          </cell>
          <cell r="BD43">
            <v>0.88589967883748622</v>
          </cell>
          <cell r="BE43">
            <v>0.88941990328628562</v>
          </cell>
          <cell r="BF43">
            <v>0.8929402947377979</v>
          </cell>
          <cell r="BG43">
            <v>0.89658802658725434</v>
          </cell>
          <cell r="BH43">
            <v>0.90023590873915249</v>
          </cell>
          <cell r="BI43">
            <v>0.90388394119349191</v>
          </cell>
          <cell r="BJ43">
            <v>0.90753212395027305</v>
          </cell>
          <cell r="BK43">
            <v>0.91118045700949557</v>
          </cell>
        </row>
        <row r="44">
          <cell r="AL44">
            <v>1.3727777689744172E-2</v>
          </cell>
          <cell r="AM44">
            <v>2.4787910198588083E-2</v>
          </cell>
          <cell r="AN44">
            <v>3.5848042707432005E-2</v>
          </cell>
          <cell r="AO44">
            <v>4.6908175216275917E-2</v>
          </cell>
          <cell r="AP44">
            <v>5.7968307725119829E-2</v>
          </cell>
          <cell r="AQ44">
            <v>6.9028440233963734E-2</v>
          </cell>
          <cell r="AR44">
            <v>0.1863442802812755</v>
          </cell>
          <cell r="AS44">
            <v>0.3036601203285873</v>
          </cell>
          <cell r="AT44">
            <v>0.42097596037589907</v>
          </cell>
          <cell r="AU44">
            <v>0.53829180042321079</v>
          </cell>
          <cell r="AV44">
            <v>0.65560764047052256</v>
          </cell>
          <cell r="AW44">
            <v>0.71663866685526834</v>
          </cell>
          <cell r="AX44">
            <v>0.777669693240014</v>
          </cell>
          <cell r="AY44">
            <v>0.83870071962475978</v>
          </cell>
          <cell r="AZ44">
            <v>0.89973174600950545</v>
          </cell>
          <cell r="BA44">
            <v>0.96076277239425134</v>
          </cell>
          <cell r="BB44">
            <v>0.99161411742858241</v>
          </cell>
          <cell r="BC44">
            <v>1.0224654624629135</v>
          </cell>
          <cell r="BD44">
            <v>1.0533168074972445</v>
          </cell>
          <cell r="BE44">
            <v>1.0841681525315758</v>
          </cell>
          <cell r="BF44">
            <v>1.1150194975659069</v>
          </cell>
          <cell r="BG44">
            <v>1.1175400321498481</v>
          </cell>
          <cell r="BH44">
            <v>1.1200605667337893</v>
          </cell>
          <cell r="BI44">
            <v>1.1225811013177307</v>
          </cell>
          <cell r="BJ44">
            <v>1.1251016359016721</v>
          </cell>
          <cell r="BK44">
            <v>1.1276221704856131</v>
          </cell>
        </row>
        <row r="45">
          <cell r="AL45">
            <v>4.9477336503093179</v>
          </cell>
          <cell r="AM45">
            <v>4.9645243680126665</v>
          </cell>
          <cell r="AN45">
            <v>4.9798550857160162</v>
          </cell>
          <cell r="AO45">
            <v>4.9937258034193652</v>
          </cell>
          <cell r="AP45">
            <v>5.0061365211227171</v>
          </cell>
          <cell r="AQ45">
            <v>5.0170872388260657</v>
          </cell>
          <cell r="AR45">
            <v>5.0274904565294154</v>
          </cell>
          <cell r="AS45">
            <v>5.0373461742327619</v>
          </cell>
          <cell r="AT45">
            <v>5.0466543919361131</v>
          </cell>
          <cell r="AU45">
            <v>5.0554151096394637</v>
          </cell>
          <cell r="AV45">
            <v>5.0636283273428138</v>
          </cell>
          <cell r="AW45">
            <v>5.0712940450461632</v>
          </cell>
          <cell r="AX45">
            <v>5.0784122627495139</v>
          </cell>
          <cell r="AY45">
            <v>5.0849829804528612</v>
          </cell>
          <cell r="AZ45">
            <v>5.0910061981562116</v>
          </cell>
          <cell r="BA45">
            <v>5.0964819158595605</v>
          </cell>
          <cell r="BB45">
            <v>5.1014101335629123</v>
          </cell>
          <cell r="BC45">
            <v>5.10579085126626</v>
          </cell>
          <cell r="BD45">
            <v>5.1096240689696115</v>
          </cell>
          <cell r="BE45">
            <v>5.1129097866729598</v>
          </cell>
          <cell r="BF45">
            <v>5.1156480043763102</v>
          </cell>
          <cell r="BG45">
            <v>5.1178934720796576</v>
          </cell>
          <cell r="BH45">
            <v>5.1196461897830075</v>
          </cell>
          <cell r="BI45">
            <v>5.1209061574863588</v>
          </cell>
          <cell r="BJ45">
            <v>5.1216733751897081</v>
          </cell>
          <cell r="BK45">
            <v>5.1219478428930554</v>
          </cell>
        </row>
        <row r="46">
          <cell r="AL46">
            <v>4.9216619315581933E-3</v>
          </cell>
          <cell r="AM46">
            <v>1.086181694097588E-2</v>
          </cell>
          <cell r="AN46">
            <v>1.7874518244296676E-2</v>
          </cell>
          <cell r="AO46">
            <v>2.5402988368288609E-2</v>
          </cell>
          <cell r="AP46">
            <v>3.2647928014954065E-2</v>
          </cell>
          <cell r="AQ46">
            <v>3.9873824062239251E-2</v>
          </cell>
          <cell r="AR46">
            <v>4.606249752327423E-2</v>
          </cell>
          <cell r="AS46">
            <v>5.1533905717303798E-2</v>
          </cell>
          <cell r="AT46">
            <v>5.5870237690786875E-2</v>
          </cell>
          <cell r="AU46">
            <v>5.9148157020999417E-2</v>
          </cell>
          <cell r="AV46">
            <v>6.134699440412205E-2</v>
          </cell>
          <cell r="AW46">
            <v>6.3262057291523288E-2</v>
          </cell>
          <cell r="AX46">
            <v>6.474752671946947E-2</v>
          </cell>
          <cell r="AY46">
            <v>6.5710843709123085E-2</v>
          </cell>
          <cell r="AZ46">
            <v>6.6172127673986961E-2</v>
          </cell>
          <cell r="BA46">
            <v>6.6172127673986961E-2</v>
          </cell>
          <cell r="BB46">
            <v>6.6172127673986961E-2</v>
          </cell>
          <cell r="BC46">
            <v>6.6172127673986961E-2</v>
          </cell>
          <cell r="BD46">
            <v>6.6172127673986961E-2</v>
          </cell>
          <cell r="BE46">
            <v>6.6172127673986961E-2</v>
          </cell>
          <cell r="BF46">
            <v>6.6172127673986975E-2</v>
          </cell>
          <cell r="BG46">
            <v>6.6172127673986961E-2</v>
          </cell>
          <cell r="BH46">
            <v>6.6172127673986975E-2</v>
          </cell>
          <cell r="BI46">
            <v>6.6172127673986975E-2</v>
          </cell>
          <cell r="BJ46">
            <v>6.6172127673986961E-2</v>
          </cell>
          <cell r="BK46">
            <v>6.6172127673986975E-2</v>
          </cell>
        </row>
        <row r="47">
          <cell r="AL47">
            <v>3.7213121821855079E-2</v>
          </cell>
          <cell r="AM47">
            <v>3.714771440387981E-2</v>
          </cell>
          <cell r="AN47">
            <v>3.7082636873258398E-2</v>
          </cell>
          <cell r="AO47">
            <v>3.7017889229990872E-2</v>
          </cell>
          <cell r="AP47">
            <v>3.6953471474077203E-2</v>
          </cell>
          <cell r="AQ47">
            <v>3.6889383605517405E-2</v>
          </cell>
          <cell r="AR47">
            <v>3.6825419444715304E-2</v>
          </cell>
          <cell r="AS47">
            <v>3.6761578991670908E-2</v>
          </cell>
          <cell r="AT47">
            <v>3.6697862246384216E-2</v>
          </cell>
          <cell r="AU47">
            <v>3.6634269208855222E-2</v>
          </cell>
          <cell r="AV47">
            <v>3.6570799879083925E-2</v>
          </cell>
          <cell r="AW47">
            <v>3.6507454257070332E-2</v>
          </cell>
          <cell r="AX47">
            <v>3.6444232342814444E-2</v>
          </cell>
          <cell r="AY47">
            <v>3.6381134136316252E-2</v>
          </cell>
          <cell r="AZ47">
            <v>3.6318159637575759E-2</v>
          </cell>
          <cell r="BA47">
            <v>3.6255308846592969E-2</v>
          </cell>
          <cell r="BB47">
            <v>3.6192581763367884E-2</v>
          </cell>
          <cell r="BC47">
            <v>3.612997838790049E-2</v>
          </cell>
          <cell r="BD47">
            <v>3.6067498720190799E-2</v>
          </cell>
          <cell r="BE47">
            <v>3.6005142760238813E-2</v>
          </cell>
          <cell r="BF47">
            <v>3.5942910508044532E-2</v>
          </cell>
          <cell r="BG47">
            <v>3.5880789592832175E-2</v>
          </cell>
          <cell r="BH47">
            <v>3.5818780014601745E-2</v>
          </cell>
          <cell r="BI47">
            <v>3.5756881773353247E-2</v>
          </cell>
          <cell r="BJ47">
            <v>3.5695094869086688E-2</v>
          </cell>
          <cell r="BK47">
            <v>3.5633419301802055E-2</v>
          </cell>
        </row>
      </sheetData>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OekonDaten_Konsortium"/>
    </sheetNames>
    <sheetDataSet>
      <sheetData sheetId="0">
        <row r="19">
          <cell r="AD19">
            <v>83701.595881626621</v>
          </cell>
          <cell r="AE19">
            <v>83834.905856415338</v>
          </cell>
          <cell r="AF19">
            <v>83894.684881275636</v>
          </cell>
          <cell r="AG19">
            <v>83983.49726016575</v>
          </cell>
          <cell r="AH19">
            <v>84033.830058059946</v>
          </cell>
          <cell r="AI19">
            <v>84060.123392957044</v>
          </cell>
          <cell r="AJ19">
            <v>84132.408555441798</v>
          </cell>
          <cell r="AK19">
            <v>84111.122165646782</v>
          </cell>
          <cell r="AL19">
            <v>84098.000839904926</v>
          </cell>
          <cell r="AM19">
            <v>84061.20409576461</v>
          </cell>
          <cell r="AN19">
            <v>84014.453798308765</v>
          </cell>
          <cell r="AO19">
            <v>83968.125537187036</v>
          </cell>
          <cell r="AP19">
            <v>83910.279394146288</v>
          </cell>
          <cell r="AQ19">
            <v>83850.56691567786</v>
          </cell>
          <cell r="AR19">
            <v>83786.540307867195</v>
          </cell>
          <cell r="AS19">
            <v>83709.48863456861</v>
          </cell>
          <cell r="AT19">
            <v>83625.541611831315</v>
          </cell>
          <cell r="AU19">
            <v>83538.635826148704</v>
          </cell>
          <cell r="AV19">
            <v>83443.92935020366</v>
          </cell>
          <cell r="AW19">
            <v>83346.850618170938</v>
          </cell>
          <cell r="AX19">
            <v>83240.889186807894</v>
          </cell>
          <cell r="AY19">
            <v>83133.985563345923</v>
          </cell>
          <cell r="AZ19">
            <v>83016.625393805793</v>
          </cell>
          <cell r="BA19">
            <v>82899.075800667531</v>
          </cell>
          <cell r="BB19">
            <v>82776.5173730838</v>
          </cell>
          <cell r="BC19">
            <v>82650.583833427925</v>
          </cell>
          <cell r="BD19">
            <v>82524.562323914375</v>
          </cell>
          <cell r="BE19">
            <v>82396.822598825995</v>
          </cell>
          <cell r="BF19">
            <v>82257.46908465866</v>
          </cell>
          <cell r="BG19">
            <v>82119.313869954145</v>
          </cell>
          <cell r="BH19">
            <v>81986.585304239648</v>
          </cell>
        </row>
        <row r="239">
          <cell r="AD239">
            <v>4224.6104216056519</v>
          </cell>
          <cell r="AE239">
            <v>4292.830075343084</v>
          </cell>
          <cell r="AF239">
            <v>4337.0521476414369</v>
          </cell>
          <cell r="AG239">
            <v>4371.4859469452049</v>
          </cell>
          <cell r="AH239">
            <v>4406.0025702868525</v>
          </cell>
          <cell r="AI239">
            <v>4440.5361451055023</v>
          </cell>
          <cell r="AJ239">
            <v>4478.6109477940763</v>
          </cell>
          <cell r="AK239">
            <v>4516.54449929166</v>
          </cell>
          <cell r="AL239">
            <v>4554.2519778762398</v>
          </cell>
          <cell r="AM239">
            <v>4592.6245052403056</v>
          </cell>
          <cell r="AN239">
            <v>4632.1048920569465</v>
          </cell>
          <cell r="AO239">
            <v>4673.3100324051138</v>
          </cell>
          <cell r="AP239">
            <v>4716.2127923027247</v>
          </cell>
          <cell r="AQ239">
            <v>4761.0184452778722</v>
          </cell>
          <cell r="AR239">
            <v>4808.2132208052562</v>
          </cell>
          <cell r="AS239">
            <v>4857.5385862594931</v>
          </cell>
          <cell r="AT239">
            <v>4908.8796221196999</v>
          </cell>
          <cell r="AU239">
            <v>4961.9975859387969</v>
          </cell>
          <cell r="AV239">
            <v>5016.0162563887898</v>
          </cell>
          <cell r="AW239">
            <v>5070.3023193463023</v>
          </cell>
          <cell r="AX239">
            <v>5123.9529343551103</v>
          </cell>
          <cell r="AY239">
            <v>5176.6049543316176</v>
          </cell>
          <cell r="AZ239">
            <v>5227.5429259817301</v>
          </cell>
          <cell r="BA239">
            <v>5277.1827778227844</v>
          </cell>
          <cell r="BB239">
            <v>5325.4062527850147</v>
          </cell>
          <cell r="BC239">
            <v>5372.3698430145023</v>
          </cell>
          <cell r="BD239">
            <v>5418.232531109039</v>
          </cell>
          <cell r="BE239">
            <v>5462.8420785118724</v>
          </cell>
          <cell r="BF239">
            <v>5505.616177046968</v>
          </cell>
          <cell r="BG239">
            <v>5546.4197774661861</v>
          </cell>
          <cell r="BH239">
            <v>5585.3933961684534</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on6q1WqT0adG452cTRzkC2AWnHMmkRNto4Q6I6TAu6esPUUhpyTSYeN7JGwQSFJ" itemId="016AALYFE5WDHM3XFB4REZCSNTTBAB7OKJ">
      <xxl21:absoluteUrl r:id="rId3"/>
    </xxl21:alternateUrls>
    <sheetNames>
      <sheetName val="P-2025-Rahmendaten"/>
      <sheetName val="Metadata"/>
    </sheetNames>
    <sheetDataSet>
      <sheetData sheetId="0">
        <row r="11">
          <cell r="Y11">
            <v>70.11408776684506</v>
          </cell>
          <cell r="Z11">
            <v>75.091270213476051</v>
          </cell>
          <cell r="AA11">
            <v>80.068452660107027</v>
          </cell>
          <cell r="AB11">
            <v>85.045635106738018</v>
          </cell>
          <cell r="AC11">
            <v>90.022817553369009</v>
          </cell>
          <cell r="AD11">
            <v>95</v>
          </cell>
          <cell r="AE11">
            <v>104</v>
          </cell>
          <cell r="AF11">
            <v>113</v>
          </cell>
          <cell r="AG11">
            <v>122</v>
          </cell>
          <cell r="AH11">
            <v>131</v>
          </cell>
          <cell r="AI11">
            <v>140</v>
          </cell>
          <cell r="AJ11">
            <v>145.79728973869061</v>
          </cell>
          <cell r="AK11">
            <v>151.59457947738122</v>
          </cell>
          <cell r="AL11">
            <v>157.39186921607185</v>
          </cell>
          <cell r="AM11">
            <v>163.18915895476246</v>
          </cell>
          <cell r="AN11">
            <v>168.98644869345307</v>
          </cell>
          <cell r="AO11">
            <v>171.39901580682769</v>
          </cell>
          <cell r="AP11">
            <v>173.81158292020231</v>
          </cell>
          <cell r="AQ11">
            <v>176.22415003357696</v>
          </cell>
          <cell r="AR11">
            <v>178.63671714695158</v>
          </cell>
          <cell r="AS11">
            <v>181.0492842603262</v>
          </cell>
          <cell r="AT11">
            <v>183.46185137370082</v>
          </cell>
          <cell r="AU11">
            <v>185.87441848707547</v>
          </cell>
          <cell r="AV11">
            <v>188.28698560045009</v>
          </cell>
          <cell r="AW11">
            <v>190.69955271382474</v>
          </cell>
          <cell r="AX11">
            <v>193.11211982719936</v>
          </cell>
        </row>
        <row r="12">
          <cell r="B12" t="str">
            <v>Preis im nationalen Emissionshandel / EU ETS 2</v>
          </cell>
          <cell r="Y12">
            <v>50.773535274597513</v>
          </cell>
          <cell r="Z12">
            <v>58.020772462428496</v>
          </cell>
          <cell r="AA12">
            <v>69.482333530889136</v>
          </cell>
          <cell r="AB12">
            <v>80.67073778292567</v>
          </cell>
          <cell r="AC12">
            <v>91.560184273897903</v>
          </cell>
          <cell r="AD12">
            <v>102.22519804862686</v>
          </cell>
          <cell r="AE12">
            <v>112.45880330864775</v>
          </cell>
          <cell r="AF12">
            <v>122.32419124343922</v>
          </cell>
          <cell r="AG12">
            <v>131.83320307014765</v>
          </cell>
          <cell r="AH12">
            <v>140.98987411060287</v>
          </cell>
          <cell r="AI12">
            <v>149.78390983204102</v>
          </cell>
          <cell r="AJ12">
            <v>158.20808319831846</v>
          </cell>
          <cell r="AK12">
            <v>166.25615739507737</v>
          </cell>
          <cell r="AL12">
            <v>173.92355809864659</v>
          </cell>
          <cell r="AM12">
            <v>181.20892187138307</v>
          </cell>
          <cell r="AN12">
            <v>188.11193775076981</v>
          </cell>
          <cell r="AO12">
            <v>194.64286035133364</v>
          </cell>
          <cell r="AP12">
            <v>200.80922569991554</v>
          </cell>
          <cell r="AQ12">
            <v>206.61541987886861</v>
          </cell>
          <cell r="AR12">
            <v>212.06463318399503</v>
          </cell>
          <cell r="AS12">
            <v>217.16016479990122</v>
          </cell>
          <cell r="AT12">
            <v>221.8625206632843</v>
          </cell>
          <cell r="AU12">
            <v>225.91238689581786</v>
          </cell>
          <cell r="AV12">
            <v>229.89358727677623</v>
          </cell>
          <cell r="AW12">
            <v>233.80355742006125</v>
          </cell>
          <cell r="AX12">
            <v>237.63929820481096</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sheetName val="Index"/>
      <sheetName val="Strom"/>
      <sheetName val="Waerme"/>
      <sheetName val="PtX"/>
      <sheetName val="Sondergase"/>
      <sheetName val="Indikatoren"/>
      <sheetName val="TODO"/>
      <sheetName val="Datenquellen"/>
      <sheetName val="Projektionen2025_Compilation_en"/>
      <sheetName val="FW und KWK"/>
    </sheetNames>
    <sheetDataSet>
      <sheetData sheetId="0"/>
      <sheetData sheetId="1"/>
      <sheetData sheetId="2"/>
      <sheetData sheetId="3"/>
      <sheetData sheetId="4">
        <row r="18">
          <cell r="AD18">
            <v>1.7661905492090963</v>
          </cell>
          <cell r="AE18">
            <v>2.6604005051646009</v>
          </cell>
          <cell r="AF18">
            <v>3.8636429383865853</v>
          </cell>
          <cell r="AG18">
            <v>9.0995249921407382</v>
          </cell>
          <cell r="AH18">
            <v>17.895047539789495</v>
          </cell>
          <cell r="AI18">
            <v>28.309070510398499</v>
          </cell>
          <cell r="AJ18">
            <v>36.952628039002605</v>
          </cell>
          <cell r="AK18">
            <v>47.414942784562108</v>
          </cell>
          <cell r="AL18">
            <v>60.85404339102346</v>
          </cell>
          <cell r="AM18">
            <v>75.187897179553445</v>
          </cell>
          <cell r="AN18">
            <v>86.251884681226628</v>
          </cell>
          <cell r="AO18">
            <v>94.24521264288866</v>
          </cell>
          <cell r="AP18">
            <v>97.457962585271744</v>
          </cell>
          <cell r="AQ18">
            <v>98.921852498061696</v>
          </cell>
          <cell r="AR18">
            <v>100.52968139660139</v>
          </cell>
          <cell r="AS18">
            <v>102.21511303591348</v>
          </cell>
          <cell r="AT18">
            <v>107.9537664663407</v>
          </cell>
          <cell r="AU18">
            <v>113.4371672227837</v>
          </cell>
          <cell r="AV18">
            <v>119.0856189532938</v>
          </cell>
          <cell r="AW18">
            <v>124.48418999353245</v>
          </cell>
          <cell r="AX18">
            <v>129.66701693954684</v>
          </cell>
          <cell r="AY18">
            <v>129.76280362263503</v>
          </cell>
          <cell r="AZ18">
            <v>129.58249779522444</v>
          </cell>
          <cell r="BA18">
            <v>129.28215086050616</v>
          </cell>
          <cell r="BB18">
            <v>128.61715571108306</v>
          </cell>
          <cell r="BC18">
            <v>128.20995719636818</v>
          </cell>
        </row>
        <row r="19">
          <cell r="AD19">
            <v>0.3606632366395856</v>
          </cell>
          <cell r="AE19">
            <v>0.19946522292948246</v>
          </cell>
          <cell r="AF19">
            <v>1</v>
          </cell>
          <cell r="AG19">
            <v>0.99457142771105034</v>
          </cell>
          <cell r="AH19">
            <v>0.78237701161408157</v>
          </cell>
          <cell r="AI19">
            <v>0.65385512595330242</v>
          </cell>
          <cell r="AJ19">
            <v>0.62385512595805381</v>
          </cell>
          <cell r="AK19">
            <v>0.5835953889270139</v>
          </cell>
          <cell r="AL19">
            <v>0.53183314907942847</v>
          </cell>
          <cell r="AM19">
            <v>0.49385944386429081</v>
          </cell>
          <cell r="AN19">
            <v>0.48308123144972537</v>
          </cell>
          <cell r="AO19">
            <v>0.47394096118087564</v>
          </cell>
          <cell r="AP19">
            <v>0.48909976570626823</v>
          </cell>
          <cell r="AQ19">
            <v>0.51218881760892465</v>
          </cell>
          <cell r="AR19">
            <v>0.5338390206862923</v>
          </cell>
          <cell r="AS19">
            <v>0.55438638165724796</v>
          </cell>
          <cell r="AT19">
            <v>0.55270574265021455</v>
          </cell>
          <cell r="AU19">
            <v>0.55243504576937419</v>
          </cell>
          <cell r="AV19">
            <v>0.55142398590061148</v>
          </cell>
          <cell r="AW19">
            <v>0.55160953909274935</v>
          </cell>
          <cell r="AX19">
            <v>0.55269773577099401</v>
          </cell>
          <cell r="AY19">
            <v>0.57540885817946574</v>
          </cell>
          <cell r="AZ19">
            <v>0.59936077779115748</v>
          </cell>
          <cell r="BA19">
            <v>0.62395826593034487</v>
          </cell>
          <cell r="BB19">
            <v>0.6505093834807687</v>
          </cell>
          <cell r="BC19">
            <v>0.67597453865402035</v>
          </cell>
        </row>
        <row r="21">
          <cell r="AD21">
            <v>0.91</v>
          </cell>
          <cell r="AE21">
            <v>0.75808197120623566</v>
          </cell>
          <cell r="AF21">
            <v>5.4760293614927988</v>
          </cell>
          <cell r="AG21">
            <v>12.714325551817709</v>
          </cell>
          <cell r="AH21">
            <v>19.49803703703704</v>
          </cell>
          <cell r="AI21">
            <v>25.555555555555557</v>
          </cell>
          <cell r="AJ21">
            <v>31.555555555555557</v>
          </cell>
          <cell r="AK21">
            <v>37.555555555555557</v>
          </cell>
          <cell r="AL21">
            <v>43.555555555555557</v>
          </cell>
          <cell r="AM21">
            <v>49.555555555555557</v>
          </cell>
          <cell r="AN21">
            <v>55.55555555555555</v>
          </cell>
          <cell r="AO21">
            <v>59.55555555555555</v>
          </cell>
          <cell r="AP21">
            <v>63.55555555555555</v>
          </cell>
          <cell r="AQ21">
            <v>67.555555555555557</v>
          </cell>
          <cell r="AR21">
            <v>71.555555555555557</v>
          </cell>
          <cell r="AS21">
            <v>75.555555555555557</v>
          </cell>
          <cell r="AT21">
            <v>79.555555555555557</v>
          </cell>
          <cell r="AU21">
            <v>83.555555555555557</v>
          </cell>
          <cell r="AV21">
            <v>87.555555555555557</v>
          </cell>
          <cell r="AW21">
            <v>91.555555555555557</v>
          </cell>
          <cell r="AX21">
            <v>95.555555555555557</v>
          </cell>
          <cell r="AY21">
            <v>99.555555555555557</v>
          </cell>
          <cell r="AZ21">
            <v>103.55555555555556</v>
          </cell>
          <cell r="BA21">
            <v>107.55555555555556</v>
          </cell>
          <cell r="BB21">
            <v>111.55555555555556</v>
          </cell>
          <cell r="BC21">
            <v>115.55555555555556</v>
          </cell>
        </row>
        <row r="48">
          <cell r="AD48">
            <v>0</v>
          </cell>
          <cell r="AE48">
            <v>1.0364856381036445</v>
          </cell>
          <cell r="AF48">
            <v>1.0918584752806098</v>
          </cell>
          <cell r="AG48">
            <v>2.8775603730894335</v>
          </cell>
          <cell r="AH48">
            <v>3.0457692550702604</v>
          </cell>
          <cell r="AI48">
            <v>5.5131737060085042</v>
          </cell>
          <cell r="AJ48">
            <v>5.5299481330045683</v>
          </cell>
          <cell r="AK48">
            <v>5.4251043451854741</v>
          </cell>
          <cell r="AL48">
            <v>6.5209356695399299</v>
          </cell>
          <cell r="AM48">
            <v>8.1651648951161366</v>
          </cell>
          <cell r="AN48">
            <v>11.99504476518235</v>
          </cell>
          <cell r="AO48">
            <v>12.010083890850215</v>
          </cell>
          <cell r="AP48">
            <v>12.022845449763189</v>
          </cell>
          <cell r="AQ48">
            <v>13.128856187159146</v>
          </cell>
          <cell r="AR48">
            <v>15.878030486129783</v>
          </cell>
          <cell r="AS48">
            <v>22.454033594215296</v>
          </cell>
          <cell r="AT48">
            <v>22.490967439908783</v>
          </cell>
          <cell r="AU48">
            <v>22.501923810165209</v>
          </cell>
          <cell r="AV48">
            <v>23.622018793819734</v>
          </cell>
          <cell r="AW48">
            <v>26.928429695262938</v>
          </cell>
          <cell r="AX48">
            <v>34.065671070641777</v>
          </cell>
          <cell r="AY48">
            <v>34.167786740940599</v>
          </cell>
          <cell r="AZ48">
            <v>37.501261294839573</v>
          </cell>
          <cell r="BA48">
            <v>44.120087093616831</v>
          </cell>
          <cell r="BB48">
            <v>55.125583688989536</v>
          </cell>
          <cell r="BC48">
            <v>78.182091306182258</v>
          </cell>
        </row>
        <row r="49">
          <cell r="AD49">
            <v>1</v>
          </cell>
          <cell r="AE49">
            <v>0.38491513990181103</v>
          </cell>
          <cell r="AF49">
            <v>1</v>
          </cell>
          <cell r="AG49">
            <v>0.53233886538634789</v>
          </cell>
          <cell r="AH49">
            <v>0.55666773793156887</v>
          </cell>
          <cell r="AI49">
            <v>0.4030749511484365</v>
          </cell>
          <cell r="AJ49">
            <v>0.40185227216856911</v>
          </cell>
          <cell r="AK49">
            <v>0.40961833742319453</v>
          </cell>
          <cell r="AL49">
            <v>0.34078272426493761</v>
          </cell>
          <cell r="AM49">
            <v>0.27215889094308543</v>
          </cell>
          <cell r="AN49">
            <v>0.18526168644844068</v>
          </cell>
          <cell r="AO49">
            <v>0.18502970024340998</v>
          </cell>
          <cell r="AP49">
            <v>0.18483330185916952</v>
          </cell>
          <cell r="AQ49">
            <v>0.16926243920591472</v>
          </cell>
          <cell r="AR49">
            <v>0.1399557850807403</v>
          </cell>
          <cell r="AS49">
            <v>9.8967618129631757E-2</v>
          </cell>
          <cell r="AT49">
            <v>9.8805097119967863E-2</v>
          </cell>
          <cell r="AU49">
            <v>9.8756988112204735E-2</v>
          </cell>
          <cell r="AV49">
            <v>9.4074187376551655E-2</v>
          </cell>
          <cell r="AW49">
            <v>8.2523275488772377E-2</v>
          </cell>
          <cell r="AX49">
            <v>6.5233478524876654E-2</v>
          </cell>
          <cell r="AY49">
            <v>6.5038518270763679E-2</v>
          </cell>
          <cell r="AZ49">
            <v>5.9257266169018566E-2</v>
          </cell>
          <cell r="BA49">
            <v>5.0367584667432061E-2</v>
          </cell>
          <cell r="BB49">
            <v>4.0311994422765195E-2</v>
          </cell>
          <cell r="BC49">
            <v>2.8423673313104376E-2</v>
          </cell>
        </row>
        <row r="51">
          <cell r="AD51">
            <v>0</v>
          </cell>
          <cell r="AE51">
            <v>0.79791802879376439</v>
          </cell>
          <cell r="AF51">
            <v>2.1837169505612195</v>
          </cell>
          <cell r="AG51">
            <v>3.0636744481822897</v>
          </cell>
          <cell r="AH51">
            <v>3.3909629629629627</v>
          </cell>
          <cell r="AI51">
            <v>4.4444444444444446</v>
          </cell>
          <cell r="AJ51">
            <v>4.4444444444444446</v>
          </cell>
          <cell r="AK51">
            <v>4.4444444444444446</v>
          </cell>
          <cell r="AL51">
            <v>4.4444444444444446</v>
          </cell>
          <cell r="AM51">
            <v>4.4444444444444446</v>
          </cell>
          <cell r="AN51">
            <v>4.4444444444444446</v>
          </cell>
          <cell r="AO51">
            <v>4.4444444444444446</v>
          </cell>
          <cell r="AP51">
            <v>4.4444444444444446</v>
          </cell>
          <cell r="AQ51">
            <v>4.4444444444444446</v>
          </cell>
          <cell r="AR51">
            <v>4.4444444444444446</v>
          </cell>
          <cell r="AS51">
            <v>4.4444444444444446</v>
          </cell>
          <cell r="AT51">
            <v>4.4444444444444446</v>
          </cell>
          <cell r="AU51">
            <v>4.4444444444444446</v>
          </cell>
          <cell r="AV51">
            <v>4.4444444444444446</v>
          </cell>
          <cell r="AW51">
            <v>4.4444444444444446</v>
          </cell>
          <cell r="AX51">
            <v>4.4444444444444446</v>
          </cell>
          <cell r="AY51">
            <v>4.4444444444444446</v>
          </cell>
          <cell r="AZ51">
            <v>4.4444444444444446</v>
          </cell>
          <cell r="BA51">
            <v>4.4444444444444446</v>
          </cell>
          <cell r="BB51">
            <v>4.4444444444444446</v>
          </cell>
          <cell r="BC51">
            <v>4.4444444444444446</v>
          </cell>
        </row>
        <row r="81">
          <cell r="AD81">
            <v>0.22750000000000001</v>
          </cell>
          <cell r="AE81">
            <v>0.38900000000000001</v>
          </cell>
          <cell r="AF81">
            <v>2.16675</v>
          </cell>
          <cell r="AG81">
            <v>3.9444999999999997</v>
          </cell>
          <cell r="AH81">
            <v>5.7222499999999998</v>
          </cell>
          <cell r="AI81">
            <v>7.5</v>
          </cell>
          <cell r="AJ81">
            <v>9</v>
          </cell>
          <cell r="AK81">
            <v>10.5</v>
          </cell>
          <cell r="AL81">
            <v>12</v>
          </cell>
          <cell r="AM81">
            <v>13.5</v>
          </cell>
          <cell r="AN81">
            <v>15</v>
          </cell>
          <cell r="AO81">
            <v>16</v>
          </cell>
          <cell r="AP81">
            <v>17</v>
          </cell>
          <cell r="AQ81">
            <v>18</v>
          </cell>
          <cell r="AR81">
            <v>19</v>
          </cell>
          <cell r="AS81">
            <v>20</v>
          </cell>
          <cell r="AT81">
            <v>21</v>
          </cell>
          <cell r="AU81">
            <v>22</v>
          </cell>
          <cell r="AV81">
            <v>23</v>
          </cell>
          <cell r="AW81">
            <v>24</v>
          </cell>
          <cell r="AX81">
            <v>25</v>
          </cell>
          <cell r="AY81">
            <v>26</v>
          </cell>
          <cell r="AZ81">
            <v>27</v>
          </cell>
          <cell r="BA81">
            <v>28</v>
          </cell>
          <cell r="BB81">
            <v>29</v>
          </cell>
          <cell r="BC81">
            <v>30</v>
          </cell>
        </row>
      </sheetData>
      <sheetData sheetId="5"/>
      <sheetData sheetId="6"/>
      <sheetData sheetId="7"/>
      <sheetData sheetId="8"/>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tX"/>
      <sheetName val="Strom"/>
      <sheetName val="Waerme"/>
      <sheetName val="Version"/>
      <sheetName val="Index"/>
      <sheetName val="Sondergase"/>
      <sheetName val="Indikatoren"/>
      <sheetName val="TODO"/>
      <sheetName val="Datenquellen"/>
    </sheetNames>
    <sheetDataSet>
      <sheetData sheetId="0">
        <row r="18">
          <cell r="AD18">
            <v>1.7694820269013416</v>
          </cell>
          <cell r="AE18">
            <v>2.6656317871771797</v>
          </cell>
          <cell r="AF18">
            <v>3.897282370610947</v>
          </cell>
          <cell r="AG18">
            <v>8.992186645747438</v>
          </cell>
          <cell r="AH18">
            <v>17.985335494215388</v>
          </cell>
          <cell r="AI18">
            <v>28.747480864636763</v>
          </cell>
          <cell r="AJ18">
            <v>38.307592235403163</v>
          </cell>
          <cell r="AK18">
            <v>49.151917665894402</v>
          </cell>
          <cell r="AL18">
            <v>59.697105793733655</v>
          </cell>
          <cell r="AM18">
            <v>71.14163290579242</v>
          </cell>
          <cell r="AN18">
            <v>83.210695288476927</v>
          </cell>
          <cell r="AO18">
            <v>94.082217643565826</v>
          </cell>
          <cell r="AP18">
            <v>100.42201589631921</v>
          </cell>
          <cell r="AQ18">
            <v>113.97091722902168</v>
          </cell>
          <cell r="AR18">
            <v>130.96001831620339</v>
          </cell>
          <cell r="AS18">
            <v>152.39152076005269</v>
          </cell>
          <cell r="AT18">
            <v>174.61708761513162</v>
          </cell>
          <cell r="AU18">
            <v>201.67388849568323</v>
          </cell>
          <cell r="AV18">
            <v>233.91818078763836</v>
          </cell>
          <cell r="AW18">
            <v>249.7490059674935</v>
          </cell>
          <cell r="AX18">
            <v>271.19514978211885</v>
          </cell>
        </row>
        <row r="19">
          <cell r="AD19">
            <v>0.35999235387289769</v>
          </cell>
          <cell r="AE19">
            <v>0.40860857273668261</v>
          </cell>
          <cell r="AF19">
            <v>1</v>
          </cell>
          <cell r="AG19">
            <v>1</v>
          </cell>
          <cell r="AH19">
            <v>0.84372652659543246</v>
          </cell>
          <cell r="AI19">
            <v>0.64388357892490455</v>
          </cell>
          <cell r="AJ19">
            <v>0.60178896857025244</v>
          </cell>
          <cell r="AK19">
            <v>0.56297176772228208</v>
          </cell>
          <cell r="AL19">
            <v>0.54214014399105803</v>
          </cell>
          <cell r="AM19">
            <v>0.52194828217664369</v>
          </cell>
          <cell r="AN19">
            <v>0.50073691275160748</v>
          </cell>
          <cell r="AO19">
            <v>0.47476205159074891</v>
          </cell>
          <cell r="AP19">
            <v>0.47466351119539518</v>
          </cell>
          <cell r="AQ19">
            <v>0.44455785649994617</v>
          </cell>
          <cell r="AR19">
            <v>0.40979428192418488</v>
          </cell>
          <cell r="AS19">
            <v>0.37184921040253205</v>
          </cell>
          <cell r="AT19">
            <v>0.34170004483281846</v>
          </cell>
          <cell r="AU19">
            <v>0.31073267409136124</v>
          </cell>
          <cell r="AV19">
            <v>0.28072493743563215</v>
          </cell>
          <cell r="AW19">
            <v>0.27494270257717901</v>
          </cell>
          <cell r="AX19">
            <v>0.26426234659522657</v>
          </cell>
        </row>
        <row r="21">
          <cell r="AD21">
            <v>0.91</v>
          </cell>
          <cell r="AE21">
            <v>1.556</v>
          </cell>
          <cell r="AF21">
            <v>5.5237072969289018</v>
          </cell>
          <cell r="AG21">
            <v>12.632925629147621</v>
          </cell>
          <cell r="AH21">
            <v>21.13305095794059</v>
          </cell>
          <cell r="AI21">
            <v>25.555555555555557</v>
          </cell>
          <cell r="AJ21">
            <v>31.555555555555554</v>
          </cell>
          <cell r="AK21">
            <v>37.555555555555557</v>
          </cell>
          <cell r="AL21">
            <v>43.555555555555557</v>
          </cell>
          <cell r="AM21">
            <v>49.555555555555557</v>
          </cell>
          <cell r="AN21">
            <v>55.55555555555555</v>
          </cell>
          <cell r="AO21">
            <v>59.55555555555555</v>
          </cell>
          <cell r="AP21">
            <v>63.55555555555555</v>
          </cell>
          <cell r="AQ21">
            <v>67.555555555555557</v>
          </cell>
          <cell r="AR21">
            <v>71.555555555555557</v>
          </cell>
          <cell r="AS21">
            <v>75.555555555555557</v>
          </cell>
          <cell r="AT21">
            <v>79.555555555555557</v>
          </cell>
          <cell r="AU21">
            <v>83.555555555555557</v>
          </cell>
          <cell r="AV21">
            <v>87.555555555555557</v>
          </cell>
          <cell r="AW21">
            <v>91.555555555555557</v>
          </cell>
          <cell r="AX21">
            <v>95.555555555555557</v>
          </cell>
        </row>
        <row r="48">
          <cell r="AD48">
            <v>0</v>
          </cell>
          <cell r="AE48">
            <v>0</v>
          </cell>
          <cell r="AF48">
            <v>0.14498356386393621</v>
          </cell>
          <cell r="AG48">
            <v>0.72621551151752028</v>
          </cell>
          <cell r="AH48">
            <v>0.87797452102970552</v>
          </cell>
          <cell r="AI48">
            <v>3.5653752101061285</v>
          </cell>
          <cell r="AJ48">
            <v>3.6436982913409044</v>
          </cell>
          <cell r="AK48">
            <v>3.6124005313830652</v>
          </cell>
          <cell r="AL48">
            <v>7.2335791394603213</v>
          </cell>
          <cell r="AM48">
            <v>10.582133549917923</v>
          </cell>
          <cell r="AN48">
            <v>18.184161956859615</v>
          </cell>
          <cell r="AO48">
            <v>25.70089629865106</v>
          </cell>
          <cell r="AP48">
            <v>33.590923239963303</v>
          </cell>
          <cell r="AQ48">
            <v>67.016210697716218</v>
          </cell>
          <cell r="AR48">
            <v>84.882237601130811</v>
          </cell>
          <cell r="AS48">
            <v>103.97241648583486</v>
          </cell>
          <cell r="AT48">
            <v>125.1181052862205</v>
          </cell>
          <cell r="AU48">
            <v>141.84647123979823</v>
          </cell>
          <cell r="AV48">
            <v>148.00206559748597</v>
          </cell>
          <cell r="AW48">
            <v>156.53927624825852</v>
          </cell>
          <cell r="AX48">
            <v>159.49039325512237</v>
          </cell>
        </row>
        <row r="49">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1">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81">
          <cell r="AD81">
            <v>0.22750000000000001</v>
          </cell>
          <cell r="AE81">
            <v>0.38900000000000001</v>
          </cell>
          <cell r="AF81">
            <v>2.16675</v>
          </cell>
          <cell r="AG81">
            <v>3.9444999999999997</v>
          </cell>
          <cell r="AH81">
            <v>5.7222499999999998</v>
          </cell>
          <cell r="AI81">
            <v>7.5</v>
          </cell>
          <cell r="AJ81">
            <v>9</v>
          </cell>
          <cell r="AK81">
            <v>10.5</v>
          </cell>
          <cell r="AL81">
            <v>12</v>
          </cell>
          <cell r="AM81">
            <v>13.5</v>
          </cell>
          <cell r="AN81">
            <v>15</v>
          </cell>
          <cell r="AO81">
            <v>16</v>
          </cell>
          <cell r="AP81">
            <v>17</v>
          </cell>
          <cell r="AQ81">
            <v>18</v>
          </cell>
          <cell r="AR81">
            <v>19</v>
          </cell>
          <cell r="AS81">
            <v>20</v>
          </cell>
          <cell r="AT81">
            <v>21</v>
          </cell>
          <cell r="AU81">
            <v>22</v>
          </cell>
          <cell r="AV81">
            <v>23</v>
          </cell>
          <cell r="AW81">
            <v>24</v>
          </cell>
          <cell r="AX81">
            <v>25</v>
          </cell>
        </row>
      </sheetData>
      <sheetData sheetId="1">
        <row r="24">
          <cell r="AC24">
            <v>0.27982742332945038</v>
          </cell>
        </row>
      </sheetData>
      <sheetData sheetId="2">
        <row r="18">
          <cell r="AC18">
            <v>2055.6442010337983</v>
          </cell>
        </row>
      </sheetData>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Peter Kasten" id="{383B12FE-D26F-4101-8EB4-64B02454DCF3}" userId="Peter Kasten" providerId="None"/>
  <person displayName="Wolf Kristian Görz" id="{B7DD55B3-1E8C-4745-9A94-BBECAF486C90}" userId="w.goerz@oeko.de"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53" dT="2025-03-07T21:38:50.04" personId="{383B12FE-D26F-4101-8EB4-64B02454DCF3}" id="{DB8D8953-603D-48A0-A3B8-0F07E0813DCF}" done="1">
    <text>@Wolf Kristian Görz 
Das sind die Plug-In-Hybride. Müsset das nicht angepasst werden, weil bei konventionellen Pkw in Klammern das gleiche steht.</text>
    <mentions>
      <mention mentionpersonId="{B7DD55B3-1E8C-4745-9A94-BBECAF486C90}" mentionId="{97552EF5-F03C-4CFC-A8AA-BA79F8B0FF1B}" startIndex="0" length="19"/>
    </mentions>
  </threadedComment>
  <threadedComment ref="E378" dT="2025-03-07T21:45:55.30" personId="{383B12FE-D26F-4101-8EB4-64B02454DCF3}" id="{6589146F-28BE-47C8-A1FD-591306AA4A4D}" done="1">
    <text>@Wolf Kristian Görz ich würde das in "Kraftstoffmix - biogen - aus Futter- und Nahrungsmitteln / aus Altspeiseölen und Tierfetten" ändern</text>
    <mentions>
      <mention mentionpersonId="{B7DD55B3-1E8C-4745-9A94-BBECAF486C90}" mentionId="{4C47D01E-5804-4504-B3F0-7FB0F4C9B706}" startIndex="0" length="19"/>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E30BA-317E-4899-87AA-782CEDF89A94}">
  <dimension ref="A8:A38"/>
  <sheetViews>
    <sheetView showGridLines="0" tabSelected="1" zoomScaleNormal="100" workbookViewId="0">
      <selection activeCell="A17" sqref="A17"/>
    </sheetView>
  </sheetViews>
  <sheetFormatPr baseColWidth="10" defaultColWidth="11.42578125" defaultRowHeight="15"/>
  <cols>
    <col min="1" max="1" width="125.42578125" bestFit="1" customWidth="1"/>
    <col min="6" max="6" width="70" customWidth="1"/>
  </cols>
  <sheetData>
    <row r="8" spans="1:1" ht="19.5" customHeight="1">
      <c r="A8" s="3" t="s">
        <v>692</v>
      </c>
    </row>
    <row r="9" spans="1:1" ht="19.5" customHeight="1">
      <c r="A9" s="4" t="s">
        <v>685</v>
      </c>
    </row>
    <row r="10" spans="1:1" ht="19.5" customHeight="1">
      <c r="A10" s="4"/>
    </row>
    <row r="11" spans="1:1" ht="19.5" customHeight="1">
      <c r="A11" s="88" t="s">
        <v>686</v>
      </c>
    </row>
    <row r="12" spans="1:1" ht="18.75">
      <c r="A12" s="8" t="s">
        <v>687</v>
      </c>
    </row>
    <row r="13" spans="1:1" ht="18.75">
      <c r="A13" s="8" t="s">
        <v>688</v>
      </c>
    </row>
    <row r="14" spans="1:1" ht="18.75">
      <c r="A14" s="8" t="s">
        <v>689</v>
      </c>
    </row>
    <row r="15" spans="1:1" ht="18.75">
      <c r="A15" s="8" t="s">
        <v>690</v>
      </c>
    </row>
    <row r="16" spans="1:1" ht="18.75">
      <c r="A16" s="4" t="s">
        <v>691</v>
      </c>
    </row>
    <row r="17" spans="1:1" ht="18.75">
      <c r="A17" s="89" t="s">
        <v>693</v>
      </c>
    </row>
    <row r="18" spans="1:1" ht="19.5" customHeight="1">
      <c r="A18" s="88"/>
    </row>
    <row r="19" spans="1:1" ht="19.5" customHeight="1">
      <c r="A19" s="88"/>
    </row>
    <row r="20" spans="1:1" ht="19.5" customHeight="1">
      <c r="A20" s="88"/>
    </row>
    <row r="21" spans="1:1" ht="19.5" customHeight="1">
      <c r="A21" s="8"/>
    </row>
    <row r="22" spans="1:1" ht="19.5" customHeight="1">
      <c r="A22" s="9"/>
    </row>
    <row r="23" spans="1:1" ht="19.5" customHeight="1">
      <c r="A23" s="10"/>
    </row>
    <row r="24" spans="1:1" ht="19.5" customHeight="1">
      <c r="A24" s="9"/>
    </row>
    <row r="25" spans="1:1" ht="19.5" customHeight="1">
      <c r="A25" s="10"/>
    </row>
    <row r="26" spans="1:1" ht="19.5" customHeight="1">
      <c r="A26" s="10"/>
    </row>
    <row r="27" spans="1:1" ht="19.5" customHeight="1">
      <c r="A27" s="6"/>
    </row>
    <row r="28" spans="1:1" ht="19.5" customHeight="1">
      <c r="A28" s="5"/>
    </row>
    <row r="29" spans="1:1" ht="19.5" customHeight="1">
      <c r="A29" s="5"/>
    </row>
    <row r="30" spans="1:1" ht="19.5" customHeight="1">
      <c r="A30" s="7"/>
    </row>
    <row r="31" spans="1:1" ht="19.5" customHeight="1"/>
    <row r="32" spans="1:1" ht="19.5" customHeight="1"/>
    <row r="33" spans="1:1" ht="19.5" customHeight="1"/>
    <row r="34" spans="1:1" ht="19.5" customHeight="1"/>
    <row r="35" spans="1:1" ht="19.5" customHeight="1"/>
    <row r="36" spans="1:1" ht="19.5" customHeight="1"/>
    <row r="38" spans="1:1" ht="18.75">
      <c r="A38" s="10"/>
    </row>
  </sheetData>
  <pageMargins left="0.70866141732283472" right="0.7086614173228347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8"/>
  <sheetViews>
    <sheetView showGridLines="0" zoomScale="130" zoomScaleNormal="130" workbookViewId="0">
      <pane xSplit="2" ySplit="3" topLeftCell="C59" activePane="bottomRight" state="frozen"/>
      <selection pane="topRight" activeCell="D23" sqref="D23"/>
      <selection pane="bottomLeft" activeCell="D23" sqref="D23"/>
      <selection pane="bottomRight" activeCell="A3" sqref="A3"/>
    </sheetView>
  </sheetViews>
  <sheetFormatPr baseColWidth="10" defaultColWidth="9.42578125" defaultRowHeight="15" outlineLevelCol="1"/>
  <cols>
    <col min="1" max="1" width="31.42578125" style="13" customWidth="1"/>
    <col min="2" max="2" width="14.42578125" style="13" customWidth="1"/>
    <col min="3" max="3" width="25.42578125" style="13" customWidth="1"/>
    <col min="4" max="4" width="7.5703125" style="13" customWidth="1" collapsed="1"/>
    <col min="5" max="8" width="7.5703125" style="13" hidden="1" customWidth="1" outlineLevel="1"/>
    <col min="9" max="9" width="7.5703125" style="13" customWidth="1" collapsed="1"/>
    <col min="10" max="11" width="7.5703125" style="13" hidden="1" customWidth="1" outlineLevel="1"/>
    <col min="12" max="12" width="8.42578125" style="13" hidden="1" customWidth="1" outlineLevel="1"/>
    <col min="13" max="13" width="7.5703125" style="13" hidden="1" customWidth="1" outlineLevel="1"/>
    <col min="14" max="14" width="7.5703125" style="13" customWidth="1" collapsed="1"/>
    <col min="15" max="18" width="7.5703125" style="13" hidden="1" customWidth="1" outlineLevel="1"/>
    <col min="19" max="19" width="7.5703125" style="13" customWidth="1" collapsed="1"/>
    <col min="20" max="23" width="7.5703125" style="13" hidden="1" customWidth="1" outlineLevel="1"/>
    <col min="24" max="24" width="7.5703125" style="13" customWidth="1" collapsed="1"/>
  </cols>
  <sheetData>
    <row r="1" spans="1:31">
      <c r="A1" s="12" t="s">
        <v>0</v>
      </c>
      <c r="D1" s="33"/>
      <c r="E1" s="33"/>
      <c r="F1" s="33"/>
      <c r="G1" s="33"/>
      <c r="H1" s="33"/>
      <c r="I1" s="33"/>
      <c r="J1" s="33"/>
      <c r="K1" s="33"/>
      <c r="L1" s="33"/>
      <c r="M1" s="33"/>
      <c r="N1" s="33"/>
      <c r="O1" s="33"/>
      <c r="P1" s="33"/>
      <c r="Q1" s="33"/>
      <c r="R1" s="33"/>
      <c r="S1" s="33"/>
      <c r="T1" s="33"/>
      <c r="U1" s="33"/>
      <c r="V1" s="33"/>
      <c r="W1" s="33"/>
      <c r="X1" s="33"/>
      <c r="Y1" s="33"/>
      <c r="Z1" s="33"/>
      <c r="AA1" s="33"/>
      <c r="AB1" s="33"/>
      <c r="AC1" s="33"/>
    </row>
    <row r="2" spans="1:31" s="19" customFormat="1">
      <c r="A2" s="34"/>
      <c r="B2" s="34"/>
      <c r="C2" s="34"/>
      <c r="D2" s="35"/>
      <c r="E2" s="35"/>
      <c r="F2" s="35"/>
      <c r="G2" s="35"/>
      <c r="H2" s="35"/>
      <c r="I2" s="35"/>
      <c r="J2" s="35"/>
      <c r="K2" s="35"/>
      <c r="L2" s="35"/>
      <c r="M2" s="35"/>
      <c r="N2" s="35"/>
      <c r="O2" s="35"/>
      <c r="P2" s="35"/>
      <c r="Q2" s="35"/>
      <c r="R2" s="35"/>
      <c r="S2" s="35"/>
      <c r="T2" s="35"/>
      <c r="U2" s="35"/>
      <c r="V2" s="35"/>
      <c r="W2" s="35"/>
      <c r="X2" s="35"/>
    </row>
    <row r="3" spans="1:31">
      <c r="A3" s="36" t="s">
        <v>1</v>
      </c>
      <c r="B3" s="37" t="s">
        <v>2</v>
      </c>
      <c r="C3" s="37" t="s">
        <v>3</v>
      </c>
      <c r="D3" s="38">
        <v>2025</v>
      </c>
      <c r="E3" s="38">
        <v>2026</v>
      </c>
      <c r="F3" s="38">
        <v>2027</v>
      </c>
      <c r="G3" s="38">
        <v>2028</v>
      </c>
      <c r="H3" s="38">
        <v>2029</v>
      </c>
      <c r="I3" s="38">
        <v>2030</v>
      </c>
      <c r="J3" s="38">
        <v>2031</v>
      </c>
      <c r="K3" s="38">
        <v>2032</v>
      </c>
      <c r="L3" s="38">
        <v>2033</v>
      </c>
      <c r="M3" s="38">
        <v>2034</v>
      </c>
      <c r="N3" s="38">
        <v>2035</v>
      </c>
      <c r="O3" s="38">
        <v>2036</v>
      </c>
      <c r="P3" s="38">
        <v>2037</v>
      </c>
      <c r="Q3" s="38">
        <v>2038</v>
      </c>
      <c r="R3" s="38">
        <v>2039</v>
      </c>
      <c r="S3" s="38">
        <v>2040</v>
      </c>
      <c r="T3" s="38">
        <v>2041</v>
      </c>
      <c r="U3" s="38">
        <v>2042</v>
      </c>
      <c r="V3" s="38">
        <v>2043</v>
      </c>
      <c r="W3" s="38">
        <v>2044</v>
      </c>
      <c r="X3" s="38">
        <v>2045</v>
      </c>
    </row>
    <row r="4" spans="1:31">
      <c r="A4" s="39" t="s">
        <v>4</v>
      </c>
      <c r="C4" s="40"/>
      <c r="D4" s="41"/>
      <c r="E4" s="41"/>
      <c r="F4" s="41"/>
      <c r="G4" s="41"/>
      <c r="H4" s="41"/>
      <c r="I4" s="41"/>
      <c r="J4" s="41"/>
      <c r="K4" s="41"/>
      <c r="L4" s="41"/>
      <c r="M4" s="41"/>
      <c r="N4" s="41"/>
      <c r="O4" s="41"/>
      <c r="P4" s="41"/>
      <c r="Q4" s="41"/>
      <c r="R4" s="41"/>
      <c r="S4" s="41"/>
      <c r="T4" s="41"/>
      <c r="U4" s="41"/>
      <c r="V4" s="41"/>
      <c r="W4" s="41"/>
      <c r="X4" s="41"/>
    </row>
    <row r="5" spans="1:31" s="69" customFormat="1" ht="25.5">
      <c r="A5" s="15" t="s">
        <v>5</v>
      </c>
      <c r="B5" s="42" t="s">
        <v>6</v>
      </c>
      <c r="C5" s="42"/>
      <c r="D5" s="53">
        <f>[1]Berichtstabellen!BJ$57</f>
        <v>622.35612038015483</v>
      </c>
      <c r="E5" s="53">
        <f>[1]Berichtstabellen!BK$57</f>
        <v>584.89652565399888</v>
      </c>
      <c r="F5" s="53">
        <f>[1]Berichtstabellen!BL$57</f>
        <v>545.24991300865122</v>
      </c>
      <c r="G5" s="53">
        <f>[1]Berichtstabellen!BM$57</f>
        <v>504.90158441195939</v>
      </c>
      <c r="H5" s="53">
        <f>[1]Berichtstabellen!BN$57</f>
        <v>463.9673527927564</v>
      </c>
      <c r="I5" s="53">
        <f>[1]Berichtstabellen!BO$57</f>
        <v>433.82459489300629</v>
      </c>
      <c r="J5" s="53">
        <f>[1]Berichtstabellen!BP$57</f>
        <v>405.52478671367118</v>
      </c>
      <c r="K5" s="53">
        <f>[1]Berichtstabellen!BQ$57</f>
        <v>375.40899431261624</v>
      </c>
      <c r="L5" s="53">
        <f>[1]Berichtstabellen!BR$57</f>
        <v>347.84150464138907</v>
      </c>
      <c r="M5" s="53">
        <f>[1]Berichtstabellen!BS$57</f>
        <v>321.75551743850576</v>
      </c>
      <c r="N5" s="53">
        <f>[1]Berichtstabellen!BT$57</f>
        <v>293.30459357338202</v>
      </c>
      <c r="O5" s="53">
        <f>[1]Berichtstabellen!BU$57</f>
        <v>262.89801147220686</v>
      </c>
      <c r="P5" s="53">
        <f>[1]Berichtstabellen!BV$57</f>
        <v>235.95922706368893</v>
      </c>
      <c r="Q5" s="53">
        <f>[1]Berichtstabellen!BW$57</f>
        <v>209.40908472825166</v>
      </c>
      <c r="R5" s="53">
        <f>[1]Berichtstabellen!BX$57</f>
        <v>184.46248746124465</v>
      </c>
      <c r="S5" s="53">
        <f>[1]Berichtstabellen!BY$57</f>
        <v>159.76034872584611</v>
      </c>
      <c r="T5" s="53">
        <f>[1]Berichtstabellen!BZ$57</f>
        <v>135.48995668950613</v>
      </c>
      <c r="U5" s="53">
        <f>[1]Berichtstabellen!CA$57</f>
        <v>110.29245086832366</v>
      </c>
      <c r="V5" s="53">
        <f>[1]Berichtstabellen!CB$57</f>
        <v>92.194798383155629</v>
      </c>
      <c r="W5" s="53">
        <f>[1]Berichtstabellen!CC$57</f>
        <v>79.211284884681291</v>
      </c>
      <c r="X5" s="53">
        <f>[1]Berichtstabellen!CD$57</f>
        <v>66.94312731366648</v>
      </c>
      <c r="Y5" s="23"/>
      <c r="Z5"/>
      <c r="AA5"/>
      <c r="AB5"/>
      <c r="AC5"/>
      <c r="AD5"/>
      <c r="AE5"/>
    </row>
    <row r="6" spans="1:31" s="69" customFormat="1">
      <c r="A6" s="18"/>
      <c r="B6" s="16" t="s">
        <v>7</v>
      </c>
      <c r="C6" s="16"/>
      <c r="D6" s="54">
        <f>[1]Berichtstabellen!BJ$64</f>
        <v>-0.50330486447397516</v>
      </c>
      <c r="E6" s="54">
        <f>[1]Berichtstabellen!BK$64</f>
        <v>-0.53320092859220525</v>
      </c>
      <c r="F6" s="54">
        <f>[1]Berichtstabellen!BL$64</f>
        <v>-0.56484242611455637</v>
      </c>
      <c r="G6" s="54">
        <f>[1]Berichtstabellen!BM$64</f>
        <v>-0.59704395492468665</v>
      </c>
      <c r="H6" s="54">
        <f>[1]Berichtstabellen!BN$64</f>
        <v>-0.62971308607958609</v>
      </c>
      <c r="I6" s="54">
        <f>[1]Berichtstabellen!BO$64</f>
        <v>-0.65376966836401729</v>
      </c>
      <c r="J6" s="54">
        <f>[1]Berichtstabellen!BP$64</f>
        <v>-0.67635541404674515</v>
      </c>
      <c r="K6" s="54">
        <f>[1]Berichtstabellen!BQ$64</f>
        <v>-0.70039047548227595</v>
      </c>
      <c r="L6" s="54">
        <f>[1]Berichtstabellen!BR$64</f>
        <v>-0.72239176633484858</v>
      </c>
      <c r="M6" s="54">
        <f>[1]Berichtstabellen!BS$64</f>
        <v>-0.74321068740716301</v>
      </c>
      <c r="N6" s="54">
        <f>[1]Berichtstabellen!BT$64</f>
        <v>-0.76591703675003819</v>
      </c>
      <c r="O6" s="54">
        <f>[1]Berichtstabellen!BU$64</f>
        <v>-0.79018417404178865</v>
      </c>
      <c r="P6" s="54">
        <f>[1]Berichtstabellen!BV$64</f>
        <v>-0.81168370258265365</v>
      </c>
      <c r="Q6" s="54">
        <f>[1]Berichtstabellen!BW$64</f>
        <v>-0.83287306043371812</v>
      </c>
      <c r="R6" s="54">
        <f>[1]Berichtstabellen!BX$64</f>
        <v>-0.85278264773380041</v>
      </c>
      <c r="S6" s="54">
        <f>[1]Berichtstabellen!BY$64</f>
        <v>-0.87249713554098529</v>
      </c>
      <c r="T6" s="54">
        <f>[1]Berichtstabellen!BZ$64</f>
        <v>-0.89186705136087963</v>
      </c>
      <c r="U6" s="54">
        <f>[1]Berichtstabellen!CA$64</f>
        <v>-0.91197688584137804</v>
      </c>
      <c r="V6" s="54">
        <f>[1]Berichtstabellen!CB$64</f>
        <v>-0.92642041047215162</v>
      </c>
      <c r="W6" s="54">
        <f>[1]Berichtstabellen!CC$64</f>
        <v>-0.93678240063429463</v>
      </c>
      <c r="X6" s="54">
        <f>[1]Berichtstabellen!CD$64</f>
        <v>-0.9465734736033653</v>
      </c>
      <c r="Y6"/>
      <c r="Z6"/>
      <c r="AA6"/>
      <c r="AB6"/>
      <c r="AC6"/>
      <c r="AD6"/>
      <c r="AE6"/>
    </row>
    <row r="7" spans="1:31" s="69" customFormat="1" ht="25.5">
      <c r="A7" s="15" t="s">
        <v>8</v>
      </c>
      <c r="B7" s="43" t="s">
        <v>6</v>
      </c>
      <c r="C7" s="43"/>
      <c r="D7" s="53">
        <f>[1]Berichtstabellen!BJ$36</f>
        <v>622.35612038015483</v>
      </c>
      <c r="E7" s="53">
        <f>[1]Berichtstabellen!BK$36</f>
        <v>584.89652565399888</v>
      </c>
      <c r="F7" s="53">
        <f>[1]Berichtstabellen!BL$36</f>
        <v>545.24991300865122</v>
      </c>
      <c r="G7" s="53">
        <f>[1]Berichtstabellen!BM$36</f>
        <v>504.90158441195939</v>
      </c>
      <c r="H7" s="53">
        <f>[1]Berichtstabellen!BN$36</f>
        <v>463.9673527927564</v>
      </c>
      <c r="I7" s="53">
        <f>[1]Berichtstabellen!BO$36</f>
        <v>433.82459489300629</v>
      </c>
      <c r="J7" s="53">
        <f>[1]Berichtstabellen!BP$36</f>
        <v>405.52478671367118</v>
      </c>
      <c r="K7" s="53">
        <f>[1]Berichtstabellen!BQ$36</f>
        <v>375.40899431261624</v>
      </c>
      <c r="L7" s="53">
        <f>[1]Berichtstabellen!BR$36</f>
        <v>347.84150464138907</v>
      </c>
      <c r="M7" s="53">
        <f>[1]Berichtstabellen!BS$36</f>
        <v>321.0141061543971</v>
      </c>
      <c r="N7" s="53">
        <f>[1]Berichtstabellen!BT$36</f>
        <v>290.42851064886162</v>
      </c>
      <c r="O7" s="53">
        <f>[1]Berichtstabellen!BU$36</f>
        <v>258.5730008395434</v>
      </c>
      <c r="P7" s="53">
        <f>[1]Berichtstabellen!BV$36</f>
        <v>230.18605458711932</v>
      </c>
      <c r="Q7" s="53">
        <f>[1]Berichtstabellen!BW$36</f>
        <v>202.35415129715588</v>
      </c>
      <c r="R7" s="53">
        <f>[1]Berichtstabellen!BX$36</f>
        <v>176.14463487297442</v>
      </c>
      <c r="S7" s="53">
        <f>[1]Berichtstabellen!BY$36</f>
        <v>150.2698105090609</v>
      </c>
      <c r="T7" s="53">
        <f>[1]Berichtstabellen!BZ$36</f>
        <v>124.95177033128162</v>
      </c>
      <c r="U7" s="53">
        <f>[1]Berichtstabellen!CA$36</f>
        <v>98.106593052352707</v>
      </c>
      <c r="V7" s="53">
        <f>[1]Berichtstabellen!CB$36</f>
        <v>78.527852516775852</v>
      </c>
      <c r="W7" s="53">
        <f>[1]Berichtstabellen!CC$36</f>
        <v>64.004031615043957</v>
      </c>
      <c r="X7" s="53">
        <f>[1]Berichtstabellen!CD$36</f>
        <v>50.551013582212605</v>
      </c>
      <c r="Y7" s="1"/>
      <c r="Z7"/>
      <c r="AA7"/>
      <c r="AB7"/>
      <c r="AC7"/>
      <c r="AD7"/>
      <c r="AE7"/>
    </row>
    <row r="8" spans="1:31" s="69" customFormat="1">
      <c r="A8" s="18"/>
      <c r="B8" s="26" t="s">
        <v>7</v>
      </c>
      <c r="C8" s="26"/>
      <c r="D8" s="54">
        <f>[1]Berichtstabellen!BJ$43</f>
        <v>-0.50330486447397516</v>
      </c>
      <c r="E8" s="54">
        <f>[1]Berichtstabellen!BK$43</f>
        <v>-0.53320092859220525</v>
      </c>
      <c r="F8" s="54">
        <f>[1]Berichtstabellen!BL$43</f>
        <v>-0.56484242611455637</v>
      </c>
      <c r="G8" s="54">
        <f>[1]Berichtstabellen!BM$43</f>
        <v>-0.59704395492468665</v>
      </c>
      <c r="H8" s="54">
        <f>[1]Berichtstabellen!BN$43</f>
        <v>-0.62971308607958609</v>
      </c>
      <c r="I8" s="54">
        <f>[1]Berichtstabellen!BO$43</f>
        <v>-0.65376966836401729</v>
      </c>
      <c r="J8" s="54">
        <f>[1]Berichtstabellen!BP$43</f>
        <v>-0.67635541404674515</v>
      </c>
      <c r="K8" s="54">
        <f>[1]Berichtstabellen!BQ$43</f>
        <v>-0.70039047548227595</v>
      </c>
      <c r="L8" s="54">
        <f>[1]Berichtstabellen!BR$43</f>
        <v>-0.72239176633484858</v>
      </c>
      <c r="M8" s="54">
        <f>[1]Berichtstabellen!BS$43</f>
        <v>-0.74380239907542123</v>
      </c>
      <c r="N8" s="54">
        <f>[1]Berichtstabellen!BT$43</f>
        <v>-0.76821240486999198</v>
      </c>
      <c r="O8" s="54">
        <f>[1]Berichtstabellen!BU$43</f>
        <v>-0.79363591440714421</v>
      </c>
      <c r="P8" s="54">
        <f>[1]Berichtstabellen!BV$43</f>
        <v>-0.81629120396612731</v>
      </c>
      <c r="Q8" s="54">
        <f>[1]Berichtstabellen!BW$43</f>
        <v>-0.83850352023307662</v>
      </c>
      <c r="R8" s="54">
        <f>[1]Berichtstabellen!BX$43</f>
        <v>-0.85942102853110458</v>
      </c>
      <c r="S8" s="54">
        <f>[1]Berichtstabellen!BY$43</f>
        <v>-0.8800714230131188</v>
      </c>
      <c r="T8" s="54">
        <f>[1]Berichtstabellen!BZ$43</f>
        <v>-0.9002774545528649</v>
      </c>
      <c r="U8" s="54">
        <f>[1]Berichtstabellen!CA$43</f>
        <v>-0.92170227633919688</v>
      </c>
      <c r="V8" s="54">
        <f>[1]Berichtstabellen!CB$43</f>
        <v>-0.93732784000812497</v>
      </c>
      <c r="W8" s="54">
        <f>[1]Berichtstabellen!CC$43</f>
        <v>-0.94891913148081908</v>
      </c>
      <c r="X8" s="54">
        <f>[1]Berichtstabellen!CD$43</f>
        <v>-0.95965582771668101</v>
      </c>
      <c r="Y8"/>
      <c r="Z8"/>
      <c r="AA8"/>
      <c r="AB8"/>
      <c r="AC8"/>
      <c r="AD8"/>
      <c r="AE8"/>
    </row>
    <row r="9" spans="1:31" s="69" customFormat="1" ht="32.450000000000003" customHeight="1">
      <c r="A9" s="15" t="s">
        <v>9</v>
      </c>
      <c r="B9" s="42" t="s">
        <v>6</v>
      </c>
      <c r="C9" s="42"/>
      <c r="D9" s="53">
        <f>[1]Berichtstabellen!BJ$21</f>
        <v>633.78091053507819</v>
      </c>
      <c r="E9" s="53">
        <f>[1]Berichtstabellen!BK$21</f>
        <v>592.5699971944058</v>
      </c>
      <c r="F9" s="53">
        <f>[1]Berichtstabellen!BL$21</f>
        <v>552.78376059218567</v>
      </c>
      <c r="G9" s="53">
        <f>[1]Berichtstabellen!BM$21</f>
        <v>512.22385645472787</v>
      </c>
      <c r="H9" s="53">
        <f>[1]Berichtstabellen!BN$21</f>
        <v>471.02085561802164</v>
      </c>
      <c r="I9" s="53">
        <f>[1]Berichtstabellen!BO$21</f>
        <v>440.55979618725229</v>
      </c>
      <c r="J9" s="53">
        <f>[1]Berichtstabellen!BP$21</f>
        <v>408.28767611283769</v>
      </c>
      <c r="K9" s="53">
        <f>[1]Berichtstabellen!BQ$21</f>
        <v>374.18575585358855</v>
      </c>
      <c r="L9" s="53">
        <f>[1]Berichtstabellen!BR$21</f>
        <v>342.44378133793833</v>
      </c>
      <c r="M9" s="53">
        <f>[1]Berichtstabellen!BS$21</f>
        <v>311.21326562321025</v>
      </c>
      <c r="N9" s="53">
        <f>[1]Berichtstabellen!BT$21</f>
        <v>274.46703451683942</v>
      </c>
      <c r="O9" s="53">
        <f>[1]Berichtstabellen!BU$21</f>
        <v>238.06168009691785</v>
      </c>
      <c r="P9" s="53">
        <f>[1]Berichtstabellen!BV$21</f>
        <v>205.25402362414059</v>
      </c>
      <c r="Q9" s="53">
        <f>[1]Berichtstabellen!BW$21</f>
        <v>173.03121312029916</v>
      </c>
      <c r="R9" s="53">
        <f>[1]Berichtstabellen!BX$21</f>
        <v>142.39117513560512</v>
      </c>
      <c r="S9" s="53">
        <f>[1]Berichtstabellen!BY$21</f>
        <v>112.02887183898289</v>
      </c>
      <c r="T9" s="53">
        <f>[1]Berichtstabellen!BZ$21</f>
        <v>83.686080795299873</v>
      </c>
      <c r="U9" s="53">
        <f>[1]Berichtstabellen!CA$21</f>
        <v>53.790484483065313</v>
      </c>
      <c r="V9" s="53">
        <f>[1]Berichtstabellen!CB$21</f>
        <v>31.213257799036882</v>
      </c>
      <c r="W9" s="53">
        <f>[1]Berichtstabellen!CC$21</f>
        <v>16.341339396011136</v>
      </c>
      <c r="X9" s="53">
        <f>[1]Berichtstabellen!CD$21</f>
        <v>7.0716512401034493E-3</v>
      </c>
      <c r="Y9" s="32"/>
      <c r="Z9"/>
      <c r="AA9"/>
      <c r="AB9"/>
      <c r="AC9"/>
      <c r="AD9"/>
      <c r="AE9"/>
    </row>
    <row r="10" spans="1:31" s="69" customFormat="1">
      <c r="A10" s="18"/>
      <c r="B10" s="16" t="s">
        <v>7</v>
      </c>
      <c r="C10" s="16"/>
      <c r="D10" s="54">
        <f>[1]Berichtstabellen!BJ$22</f>
        <v>-0.50817046127481946</v>
      </c>
      <c r="E10" s="54">
        <f>[1]Berichtstabellen!BK$22</f>
        <v>-0.5401511412887916</v>
      </c>
      <c r="F10" s="54">
        <f>[1]Berichtstabellen!BL$22</f>
        <v>-0.57102623719403156</v>
      </c>
      <c r="G10" s="54">
        <f>[1]Berichtstabellen!BM$22</f>
        <v>-0.60250171809139963</v>
      </c>
      <c r="H10" s="54">
        <f>[1]Berichtstabellen!BN$22</f>
        <v>-0.63447625780813177</v>
      </c>
      <c r="I10" s="54">
        <f>[1]Berichtstabellen!BO$22</f>
        <v>-0.65811478740074303</v>
      </c>
      <c r="J10" s="54">
        <f>[1]Berichtstabellen!BP$22</f>
        <v>-0.68315874449386926</v>
      </c>
      <c r="K10" s="54">
        <f>[1]Berichtstabellen!BQ$22</f>
        <v>-0.70962267143131696</v>
      </c>
      <c r="L10" s="54">
        <f>[1]Berichtstabellen!BR$22</f>
        <v>-0.73425522256176734</v>
      </c>
      <c r="M10" s="54">
        <f>[1]Berichtstabellen!BS$22</f>
        <v>-0.75849086911217578</v>
      </c>
      <c r="N10" s="54">
        <f>[1]Berichtstabellen!BT$22</f>
        <v>-0.78700684615490024</v>
      </c>
      <c r="O10" s="54">
        <f>[1]Berichtstabellen!BU$22</f>
        <v>-0.81525829452427434</v>
      </c>
      <c r="P10" s="54">
        <f>[1]Berichtstabellen!BV$22</f>
        <v>-0.84071784100388891</v>
      </c>
      <c r="Q10" s="54">
        <f>[1]Berichtstabellen!BW$22</f>
        <v>-0.86572353266025837</v>
      </c>
      <c r="R10" s="54">
        <f>[1]Berichtstabellen!BX$22</f>
        <v>-0.88950095400261353</v>
      </c>
      <c r="S10" s="54">
        <f>[1]Berichtstabellen!BY$22</f>
        <v>-0.91306284641178104</v>
      </c>
      <c r="T10" s="54">
        <f>[1]Berichtstabellen!BZ$22</f>
        <v>-0.9350575477564933</v>
      </c>
      <c r="U10" s="54">
        <f>[1]Berichtstabellen!CA$22</f>
        <v>-0.9582572640934004</v>
      </c>
      <c r="V10" s="54">
        <f>[1]Berichtstabellen!CB$22</f>
        <v>-0.97577774601565448</v>
      </c>
      <c r="W10" s="54">
        <f>[1]Berichtstabellen!CC$22</f>
        <v>-0.98731871963371964</v>
      </c>
      <c r="X10" s="54">
        <f>[1]Berichtstabellen!CD$22</f>
        <v>-0.99999451222510871</v>
      </c>
      <c r="Y10"/>
      <c r="Z10"/>
      <c r="AA10"/>
      <c r="AB10"/>
      <c r="AC10"/>
      <c r="AD10"/>
      <c r="AE10"/>
    </row>
    <row r="11" spans="1:31" s="69" customFormat="1" ht="25.5">
      <c r="A11" s="31" t="s">
        <v>10</v>
      </c>
      <c r="B11" s="44" t="s">
        <v>6</v>
      </c>
      <c r="C11" s="44"/>
      <c r="D11" s="52">
        <f>[2]Berichtstabellen!BJ$69</f>
        <v>628.7996201362804</v>
      </c>
      <c r="E11" s="52">
        <f>[2]Berichtstabellen!BK$69</f>
        <v>602.42553501424061</v>
      </c>
      <c r="F11" s="52">
        <f>[2]Berichtstabellen!BL$69</f>
        <v>571.16734154619576</v>
      </c>
      <c r="G11" s="52">
        <f>[2]Berichtstabellen!BM$69</f>
        <v>531.65528101592963</v>
      </c>
      <c r="H11" s="52">
        <f>[2]Berichtstabellen!BN$69</f>
        <v>489.01802138293851</v>
      </c>
      <c r="I11" s="52">
        <f>[2]Berichtstabellen!BO$69</f>
        <v>463.39460419863366</v>
      </c>
      <c r="J11" s="52">
        <f>[2]Berichtstabellen!BP$69</f>
        <v>438.21266403227406</v>
      </c>
      <c r="K11" s="52">
        <f>[2]Berichtstabellen!BQ$69</f>
        <v>414.07521235944785</v>
      </c>
      <c r="L11" s="52">
        <f>[2]Berichtstabellen!BR$69</f>
        <v>388.36317037103532</v>
      </c>
      <c r="M11" s="52">
        <f>[2]Berichtstabellen!BS$69</f>
        <v>361.92841997496805</v>
      </c>
      <c r="N11" s="52">
        <f>[2]Berichtstabellen!BT$69</f>
        <v>334.18776812132148</v>
      </c>
      <c r="O11" s="52">
        <f>[2]Berichtstabellen!BU$69</f>
        <v>312.65608838809754</v>
      </c>
      <c r="P11" s="52">
        <f>[2]Berichtstabellen!BV$69</f>
        <v>295.91483578292087</v>
      </c>
      <c r="Q11" s="52">
        <f>[2]Berichtstabellen!BW$69</f>
        <v>281.01876513357632</v>
      </c>
      <c r="R11" s="52">
        <f>[2]Berichtstabellen!BX$69</f>
        <v>267.63175040291833</v>
      </c>
      <c r="S11" s="52">
        <f>[2]Berichtstabellen!BY$69</f>
        <v>252.61774941998686</v>
      </c>
      <c r="T11" s="52">
        <f>[2]Berichtstabellen!BZ$69</f>
        <v>241.57533595298273</v>
      </c>
      <c r="U11" s="52">
        <f>[2]Berichtstabellen!CA$69</f>
        <v>231.69952312073292</v>
      </c>
      <c r="V11" s="52">
        <f>[2]Berichtstabellen!CB$69</f>
        <v>223.03971367632178</v>
      </c>
      <c r="W11" s="52">
        <f>[2]Berichtstabellen!CC$69</f>
        <v>214.95451886610888</v>
      </c>
      <c r="X11" s="52">
        <f>[2]Berichtstabellen!CD$69</f>
        <v>203.95978170888731</v>
      </c>
      <c r="Y11"/>
      <c r="Z11"/>
      <c r="AA11"/>
      <c r="AB11"/>
      <c r="AC11"/>
      <c r="AD11"/>
      <c r="AE11"/>
    </row>
    <row r="12" spans="1:31" s="69" customFormat="1">
      <c r="A12" s="18"/>
      <c r="B12" s="26" t="s">
        <v>7</v>
      </c>
      <c r="C12" s="26"/>
      <c r="D12" s="54">
        <f>[2]Berichtstabellen!BJ$69/[2]Berichtstabellen!$AA$69-1</f>
        <v>-0.49816238273429891</v>
      </c>
      <c r="E12" s="54">
        <f>[2]Berichtstabellen!BK$69/[2]Berichtstabellen!$AA$69-1</f>
        <v>-0.51921123138395098</v>
      </c>
      <c r="F12" s="54">
        <f>[2]Berichtstabellen!BL$69/[2]Berichtstabellen!$AA$69-1</f>
        <v>-0.54415802974021288</v>
      </c>
      <c r="G12" s="54">
        <f>[2]Berichtstabellen!BM$69/[2]Berichtstabellen!$AA$69-1</f>
        <v>-0.57569214279433567</v>
      </c>
      <c r="H12" s="54">
        <f>[2]Berichtstabellen!BN$69/[2]Berichtstabellen!$AA$69-1</f>
        <v>-0.60972044067454423</v>
      </c>
      <c r="I12" s="54">
        <f>[2]Berichtstabellen!BO$69/[2]Berichtstabellen!$AA$69-1</f>
        <v>-0.63017019002902008</v>
      </c>
      <c r="J12" s="54">
        <f>[2]Berichtstabellen!BP$69/[2]Berichtstabellen!$AA$69-1</f>
        <v>-0.65026760174258702</v>
      </c>
      <c r="K12" s="54">
        <f>[2]Berichtstabellen!BQ$69/[2]Berichtstabellen!$AA$69-1</f>
        <v>-0.66953141941431504</v>
      </c>
      <c r="L12" s="54">
        <f>[2]Berichtstabellen!BR$69/[2]Berichtstabellen!$AA$69-1</f>
        <v>-0.69005189918767118</v>
      </c>
      <c r="M12" s="54">
        <f>[2]Berichtstabellen!BS$69/[2]Berichtstabellen!$AA$69-1</f>
        <v>-0.71114916408248907</v>
      </c>
      <c r="N12" s="54">
        <f>[2]Berichtstabellen!BT$69/[2]Berichtstabellen!$AA$69-1</f>
        <v>-0.73328865364613449</v>
      </c>
      <c r="O12" s="54">
        <f>[2]Berichtstabellen!BU$69/[2]Berichtstabellen!$AA$69-1</f>
        <v>-0.75047283523121144</v>
      </c>
      <c r="P12" s="54">
        <f>[2]Berichtstabellen!BV$69/[2]Berichtstabellen!$AA$69-1</f>
        <v>-0.76383383299327146</v>
      </c>
      <c r="Q12" s="54">
        <f>[2]Berichtstabellen!BW$69/[2]Berichtstabellen!$AA$69-1</f>
        <v>-0.77572221263266838</v>
      </c>
      <c r="R12" s="54">
        <f>[2]Berichtstabellen!BX$69/[2]Berichtstabellen!$AA$69-1</f>
        <v>-0.78640623240557828</v>
      </c>
      <c r="S12" s="54">
        <f>[2]Berichtstabellen!BY$69/[2]Berichtstabellen!$AA$69-1</f>
        <v>-0.79838873086393647</v>
      </c>
      <c r="T12" s="54">
        <f>[2]Berichtstabellen!BZ$69/[2]Berichtstabellen!$AA$69-1</f>
        <v>-0.80720155180988906</v>
      </c>
      <c r="U12" s="54">
        <f>[2]Berichtstabellen!CA$69/[2]Berichtstabellen!$AA$69-1</f>
        <v>-0.81508332244331305</v>
      </c>
      <c r="V12" s="54">
        <f>[2]Berichtstabellen!CB$69/[2]Berichtstabellen!$AA$69-1</f>
        <v>-0.821994615005189</v>
      </c>
      <c r="W12" s="54">
        <f>[2]Berichtstabellen!CC$69/[2]Berichtstabellen!$AA$69-1</f>
        <v>-0.82844731435288721</v>
      </c>
      <c r="X12" s="54">
        <f>[2]Berichtstabellen!CD$69/[2]Berichtstabellen!$AA$69-1</f>
        <v>-0.83722208539401299</v>
      </c>
      <c r="Y12"/>
      <c r="Z12"/>
      <c r="AA12"/>
      <c r="AB12"/>
      <c r="AC12"/>
      <c r="AD12"/>
      <c r="AE12"/>
    </row>
    <row r="13" spans="1:31" s="69" customFormat="1" ht="38.25">
      <c r="A13" s="15" t="s">
        <v>11</v>
      </c>
      <c r="B13" s="43" t="s">
        <v>6</v>
      </c>
      <c r="C13" s="43"/>
      <c r="D13" s="53">
        <f>D11</f>
        <v>628.7996201362804</v>
      </c>
      <c r="E13" s="53">
        <f t="shared" ref="E13:X13" si="0">E11</f>
        <v>602.42553501424061</v>
      </c>
      <c r="F13" s="53">
        <f t="shared" si="0"/>
        <v>571.16734154619576</v>
      </c>
      <c r="G13" s="53">
        <f t="shared" si="0"/>
        <v>531.65528101592963</v>
      </c>
      <c r="H13" s="53">
        <f t="shared" si="0"/>
        <v>489.01802138293851</v>
      </c>
      <c r="I13" s="53">
        <f t="shared" si="0"/>
        <v>463.39460419863366</v>
      </c>
      <c r="J13" s="53">
        <f t="shared" si="0"/>
        <v>438.21266403227406</v>
      </c>
      <c r="K13" s="53">
        <f t="shared" si="0"/>
        <v>414.07521235944785</v>
      </c>
      <c r="L13" s="53">
        <f t="shared" si="0"/>
        <v>388.36317037103532</v>
      </c>
      <c r="M13" s="53">
        <f t="shared" si="0"/>
        <v>361.92841997496805</v>
      </c>
      <c r="N13" s="53">
        <f t="shared" si="0"/>
        <v>334.18776812132148</v>
      </c>
      <c r="O13" s="53">
        <f t="shared" si="0"/>
        <v>312.65608838809754</v>
      </c>
      <c r="P13" s="53">
        <f t="shared" si="0"/>
        <v>295.91483578292087</v>
      </c>
      <c r="Q13" s="53">
        <f t="shared" si="0"/>
        <v>281.01876513357632</v>
      </c>
      <c r="R13" s="53">
        <f t="shared" si="0"/>
        <v>267.63175040291833</v>
      </c>
      <c r="S13" s="53">
        <f t="shared" si="0"/>
        <v>252.61774941998686</v>
      </c>
      <c r="T13" s="53">
        <f t="shared" si="0"/>
        <v>241.57533595298273</v>
      </c>
      <c r="U13" s="53">
        <f t="shared" si="0"/>
        <v>231.69952312073292</v>
      </c>
      <c r="V13" s="53">
        <f t="shared" si="0"/>
        <v>223.03971367632178</v>
      </c>
      <c r="W13" s="53">
        <f t="shared" si="0"/>
        <v>214.95451886610888</v>
      </c>
      <c r="X13" s="53">
        <f t="shared" si="0"/>
        <v>203.95978170888731</v>
      </c>
      <c r="Y13" s="2"/>
      <c r="Z13"/>
      <c r="AA13"/>
      <c r="AB13"/>
      <c r="AC13"/>
      <c r="AD13"/>
      <c r="AE13"/>
    </row>
    <row r="14" spans="1:31" s="69" customFormat="1">
      <c r="A14" s="18"/>
      <c r="B14" s="26" t="s">
        <v>7</v>
      </c>
      <c r="C14" s="26"/>
      <c r="D14" s="54">
        <f>D12</f>
        <v>-0.49816238273429891</v>
      </c>
      <c r="E14" s="54">
        <f t="shared" ref="E14:X14" si="1">E12</f>
        <v>-0.51921123138395098</v>
      </c>
      <c r="F14" s="54">
        <f t="shared" si="1"/>
        <v>-0.54415802974021288</v>
      </c>
      <c r="G14" s="54">
        <f t="shared" si="1"/>
        <v>-0.57569214279433567</v>
      </c>
      <c r="H14" s="54">
        <f t="shared" si="1"/>
        <v>-0.60972044067454423</v>
      </c>
      <c r="I14" s="54">
        <f t="shared" si="1"/>
        <v>-0.63017019002902008</v>
      </c>
      <c r="J14" s="54">
        <f t="shared" si="1"/>
        <v>-0.65026760174258702</v>
      </c>
      <c r="K14" s="54">
        <f t="shared" si="1"/>
        <v>-0.66953141941431504</v>
      </c>
      <c r="L14" s="54">
        <f t="shared" si="1"/>
        <v>-0.69005189918767118</v>
      </c>
      <c r="M14" s="54">
        <f t="shared" si="1"/>
        <v>-0.71114916408248907</v>
      </c>
      <c r="N14" s="54">
        <f t="shared" si="1"/>
        <v>-0.73328865364613449</v>
      </c>
      <c r="O14" s="54">
        <f t="shared" si="1"/>
        <v>-0.75047283523121144</v>
      </c>
      <c r="P14" s="54">
        <f t="shared" si="1"/>
        <v>-0.76383383299327146</v>
      </c>
      <c r="Q14" s="54">
        <f t="shared" si="1"/>
        <v>-0.77572221263266838</v>
      </c>
      <c r="R14" s="54">
        <f t="shared" si="1"/>
        <v>-0.78640623240557828</v>
      </c>
      <c r="S14" s="54">
        <f t="shared" si="1"/>
        <v>-0.79838873086393647</v>
      </c>
      <c r="T14" s="54">
        <f t="shared" si="1"/>
        <v>-0.80720155180988906</v>
      </c>
      <c r="U14" s="54">
        <f t="shared" si="1"/>
        <v>-0.81508332244331305</v>
      </c>
      <c r="V14" s="54">
        <f t="shared" si="1"/>
        <v>-0.821994615005189</v>
      </c>
      <c r="W14" s="54">
        <f t="shared" si="1"/>
        <v>-0.82844731435288721</v>
      </c>
      <c r="X14" s="54">
        <f t="shared" si="1"/>
        <v>-0.83722208539401299</v>
      </c>
      <c r="Y14"/>
      <c r="Z14"/>
      <c r="AA14"/>
      <c r="AB14"/>
      <c r="AC14"/>
      <c r="AD14"/>
      <c r="AE14"/>
    </row>
    <row r="15" spans="1:31" ht="41.45" customHeight="1">
      <c r="A15" s="15" t="s">
        <v>12</v>
      </c>
      <c r="B15" s="43" t="s">
        <v>6</v>
      </c>
      <c r="C15" s="43"/>
      <c r="D15" s="53">
        <f>[2]Berichtstabellen!BJ$69+[2]Berichtstabellen!BJ$74</f>
        <v>668.32839312859221</v>
      </c>
      <c r="E15" s="53">
        <f>[2]Berichtstabellen!BK$69+[2]Berichtstabellen!BK$74</f>
        <v>649.03484139019963</v>
      </c>
      <c r="F15" s="53">
        <f>[2]Berichtstabellen!BL$69+[2]Berichtstabellen!BL$74</f>
        <v>605.10651642439291</v>
      </c>
      <c r="G15" s="53">
        <f>[2]Berichtstabellen!BM$69+[2]Berichtstabellen!BM$74</f>
        <v>572.59865636653103</v>
      </c>
      <c r="H15" s="53">
        <f>[2]Berichtstabellen!BN$69+[2]Berichtstabellen!BN$74</f>
        <v>527.17168907307985</v>
      </c>
      <c r="I15" s="53">
        <f>[2]Berichtstabellen!BO$69+[2]Berichtstabellen!BO$74</f>
        <v>495.70759713334269</v>
      </c>
      <c r="J15" s="53">
        <f>[2]Berichtstabellen!BP$69+[2]Berichtstabellen!BP$74</f>
        <v>472.60280373250322</v>
      </c>
      <c r="K15" s="53">
        <f>[2]Berichtstabellen!BQ$69+[2]Berichtstabellen!BQ$74</f>
        <v>448.02845874558864</v>
      </c>
      <c r="L15" s="53">
        <f>[2]Berichtstabellen!BR$69+[2]Berichtstabellen!BR$74</f>
        <v>418.57896386211451</v>
      </c>
      <c r="M15" s="53">
        <f>[2]Berichtstabellen!BS$69+[2]Berichtstabellen!BS$74</f>
        <v>400.52777697041313</v>
      </c>
      <c r="N15" s="53">
        <f>[2]Berichtstabellen!BT$69+[2]Berichtstabellen!BT$74</f>
        <v>370.17771485707317</v>
      </c>
      <c r="O15" s="53">
        <f>[2]Berichtstabellen!BU$69+[2]Berichtstabellen!BU$74</f>
        <v>344.65504520472632</v>
      </c>
      <c r="P15" s="53">
        <f>[2]Berichtstabellen!BV$69+[2]Berichtstabellen!BV$74</f>
        <v>327.95198758552675</v>
      </c>
      <c r="Q15" s="53">
        <f>[2]Berichtstabellen!BW$69+[2]Berichtstabellen!BW$74</f>
        <v>317.64042209638222</v>
      </c>
      <c r="R15" s="53">
        <f>[2]Berichtstabellen!BX$69+[2]Berichtstabellen!BX$74</f>
        <v>310.76457533657049</v>
      </c>
      <c r="S15" s="53">
        <f>[2]Berichtstabellen!BY$69+[2]Berichtstabellen!BY$74</f>
        <v>288.44098110136173</v>
      </c>
      <c r="T15" s="53">
        <f>[2]Berichtstabellen!BZ$69+[2]Berichtstabellen!BZ$74</f>
        <v>278.22262026399602</v>
      </c>
      <c r="U15" s="53">
        <f>[2]Berichtstabellen!CA$69+[2]Berichtstabellen!CA$74</f>
        <v>260.84255469152828</v>
      </c>
      <c r="V15" s="53">
        <f>[2]Berichtstabellen!CB$69+[2]Berichtstabellen!CB$74</f>
        <v>256.35921524099143</v>
      </c>
      <c r="W15" s="53">
        <f>[2]Berichtstabellen!CC$69+[2]Berichtstabellen!CC$74</f>
        <v>255.53888017650422</v>
      </c>
      <c r="X15" s="53">
        <f>[2]Berichtstabellen!CD$69+[2]Berichtstabellen!CD$74</f>
        <v>240.62541935849222</v>
      </c>
      <c r="Y15" s="32"/>
    </row>
    <row r="16" spans="1:31" ht="29.1" customHeight="1">
      <c r="A16" s="18"/>
      <c r="B16" s="26" t="s">
        <v>7</v>
      </c>
      <c r="C16" s="26"/>
      <c r="D16" s="54">
        <f>([2]Berichtstabellen!BJ$69+[2]Berichtstabellen!BJ$74)/([2]Berichtstabellen!$AA$69+[2]Berichtstabellen!$AA$74)-1</f>
        <v>-0.48136076703246844</v>
      </c>
      <c r="E16" s="54">
        <f>([2]Berichtstabellen!BK$69+[2]Berichtstabellen!BK$74)/([2]Berichtstabellen!$AA$69+[2]Berichtstabellen!$AA$74)-1</f>
        <v>-0.49633303661984485</v>
      </c>
      <c r="F16" s="54">
        <f>([2]Berichtstabellen!BL$69+[2]Berichtstabellen!BL$74)/([2]Berichtstabellen!$AA$69+[2]Berichtstabellen!$AA$74)-1</f>
        <v>-0.5304224947366285</v>
      </c>
      <c r="G16" s="54">
        <f>([2]Berichtstabellen!BM$69+[2]Berichtstabellen!BM$74)/([2]Berichtstabellen!$AA$69+[2]Berichtstabellen!$AA$74)-1</f>
        <v>-0.55564939184165896</v>
      </c>
      <c r="H16" s="54">
        <f>([2]Berichtstabellen!BN$69+[2]Berichtstabellen!BN$74)/([2]Berichtstabellen!$AA$69+[2]Berichtstabellen!$AA$74)-1</f>
        <v>-0.59090183317940626</v>
      </c>
      <c r="I16" s="54">
        <f>([2]Berichtstabellen!BO$69+[2]Berichtstabellen!BO$74)/([2]Berichtstabellen!$AA$69+[2]Berichtstabellen!$AA$74)-1</f>
        <v>-0.61531874061207525</v>
      </c>
      <c r="J16" s="54">
        <f>([2]Berichtstabellen!BP$69+[2]Berichtstabellen!BP$74)/([2]Berichtstabellen!$AA$69+[2]Berichtstabellen!$AA$74)-1</f>
        <v>-0.63324862725236786</v>
      </c>
      <c r="K16" s="54">
        <f>([2]Berichtstabellen!BQ$69+[2]Berichtstabellen!BQ$74)/([2]Berichtstabellen!$AA$69+[2]Berichtstabellen!$AA$74)-1</f>
        <v>-0.65231892198431807</v>
      </c>
      <c r="L16" s="54">
        <f>([2]Berichtstabellen!BR$69+[2]Berichtstabellen!BR$74)/([2]Berichtstabellen!$AA$69+[2]Berichtstabellen!$AA$74)-1</f>
        <v>-0.67517245266576476</v>
      </c>
      <c r="M16" s="54">
        <f>([2]Berichtstabellen!BS$69+[2]Berichtstabellen!BS$74)/([2]Berichtstabellen!$AA$69+[2]Berichtstabellen!$AA$74)-1</f>
        <v>-0.68918061664610941</v>
      </c>
      <c r="N16" s="54">
        <f>([2]Berichtstabellen!BT$69+[2]Berichtstabellen!BT$74)/([2]Berichtstabellen!$AA$69+[2]Berichtstabellen!$AA$74)-1</f>
        <v>-0.7127330095966673</v>
      </c>
      <c r="O16" s="54">
        <f>([2]Berichtstabellen!BU$69+[2]Berichtstabellen!BU$74)/([2]Berichtstabellen!$AA$69+[2]Berichtstabellen!$AA$74)-1</f>
        <v>-0.73253922753963296</v>
      </c>
      <c r="P16" s="54">
        <f>([2]Berichtstabellen!BV$69+[2]Berichtstabellen!BV$74)/([2]Berichtstabellen!$AA$69+[2]Berichtstabellen!$AA$74)-1</f>
        <v>-0.74550121012319703</v>
      </c>
      <c r="Q16" s="54">
        <f>([2]Berichtstabellen!BW$69+[2]Berichtstabellen!BW$74)/([2]Berichtstabellen!$AA$69+[2]Berichtstabellen!$AA$74)-1</f>
        <v>-0.75350323797502783</v>
      </c>
      <c r="R16" s="54">
        <f>([2]Berichtstabellen!BX$69+[2]Berichtstabellen!BX$74)/([2]Berichtstabellen!$AA$69+[2]Berichtstabellen!$AA$74)-1</f>
        <v>-0.75883906378487775</v>
      </c>
      <c r="S16" s="54">
        <f>([2]Berichtstabellen!BY$69+[2]Berichtstabellen!BY$74)/([2]Berichtstabellen!$AA$69+[2]Berichtstabellen!$AA$74)-1</f>
        <v>-0.77616272070304104</v>
      </c>
      <c r="T16" s="54">
        <f>([2]Berichtstabellen!BZ$69+[2]Berichtstabellen!BZ$74)/([2]Berichtstabellen!$AA$69+[2]Berichtstabellen!$AA$74)-1</f>
        <v>-0.78409241945797192</v>
      </c>
      <c r="U16" s="54">
        <f>([2]Berichtstabellen!CA$69+[2]Berichtstabellen!CA$74)/([2]Berichtstabellen!$AA$69+[2]Berichtstabellen!$AA$74)-1</f>
        <v>-0.79757977682615688</v>
      </c>
      <c r="V16" s="54">
        <f>([2]Berichtstabellen!CB$69+[2]Berichtstabellen!CB$74)/([2]Berichtstabellen!$AA$69+[2]Berichtstabellen!$AA$74)-1</f>
        <v>-0.80105895825502682</v>
      </c>
      <c r="W16" s="54">
        <f>([2]Berichtstabellen!CC$69+[2]Berichtstabellen!CC$74)/([2]Berichtstabellen!$AA$69+[2]Berichtstabellen!$AA$74)-1</f>
        <v>-0.80169555839501239</v>
      </c>
      <c r="X16" s="54">
        <f>([2]Berichtstabellen!CD$69+[2]Berichtstabellen!CD$74)/([2]Berichtstabellen!$AA$69+[2]Berichtstabellen!$AA$74)-1</f>
        <v>-0.81326876994650321</v>
      </c>
    </row>
    <row r="17" spans="1:31">
      <c r="A17" s="20" t="s">
        <v>13</v>
      </c>
      <c r="B17" s="45"/>
      <c r="C17" s="45"/>
      <c r="D17" s="25"/>
      <c r="E17" s="25"/>
      <c r="F17" s="25"/>
      <c r="G17" s="25"/>
      <c r="H17" s="25"/>
      <c r="I17" s="25"/>
      <c r="J17" s="25"/>
      <c r="K17" s="25"/>
      <c r="L17" s="25"/>
      <c r="M17" s="25"/>
      <c r="N17" s="25"/>
      <c r="O17" s="25"/>
      <c r="P17" s="25"/>
      <c r="Q17" s="25"/>
      <c r="R17" s="25"/>
      <c r="S17" s="25"/>
      <c r="T17" s="25"/>
      <c r="U17" s="25"/>
      <c r="V17" s="25"/>
      <c r="W17" s="25"/>
      <c r="X17" s="25"/>
    </row>
    <row r="18" spans="1:31" s="29" customFormat="1">
      <c r="A18" s="15" t="s">
        <v>14</v>
      </c>
      <c r="B18" s="42" t="s">
        <v>6</v>
      </c>
      <c r="C18" s="42"/>
      <c r="D18" s="53">
        <f>[1]T_Bericht_KSP_THG!BJ$38</f>
        <v>169.55734444961246</v>
      </c>
      <c r="E18" s="53">
        <f>[1]T_Bericht_KSP_THG!BK$38</f>
        <v>156.23326584517085</v>
      </c>
      <c r="F18" s="53">
        <f>[1]T_Bericht_KSP_THG!BL$38</f>
        <v>138.20418941025733</v>
      </c>
      <c r="G18" s="53">
        <f>[1]T_Bericht_KSP_THG!BM$38</f>
        <v>118.46531580068824</v>
      </c>
      <c r="H18" s="53">
        <f>[1]T_Bericht_KSP_THG!BN$38</f>
        <v>99.191247612991532</v>
      </c>
      <c r="I18" s="53">
        <f>[1]T_Bericht_KSP_THG!BO$38</f>
        <v>90.700570128709657</v>
      </c>
      <c r="J18" s="53">
        <f>[1]T_Bericht_KSP_THG!BP$38</f>
        <v>86.412484849692959</v>
      </c>
      <c r="K18" s="53">
        <f>[1]T_Bericht_KSP_THG!BQ$38</f>
        <v>81.307032726670982</v>
      </c>
      <c r="L18" s="53">
        <f>[1]T_Bericht_KSP_THG!BR$38</f>
        <v>75.464266992362298</v>
      </c>
      <c r="M18" s="53">
        <f>[1]T_Bericht_KSP_THG!BS$38</f>
        <v>72.355679263992172</v>
      </c>
      <c r="N18" s="53">
        <f>[1]T_Bericht_KSP_THG!BT$38</f>
        <v>65.274426040370059</v>
      </c>
      <c r="O18" s="53">
        <f>[1]T_Bericht_KSP_THG!BU$38</f>
        <v>59.57370817414585</v>
      </c>
      <c r="P18" s="53">
        <f>[1]T_Bericht_KSP_THG!BV$38</f>
        <v>53.220402528892031</v>
      </c>
      <c r="Q18" s="53">
        <f>[1]T_Bericht_KSP_THG!BW$38</f>
        <v>46.231004859694188</v>
      </c>
      <c r="R18" s="53">
        <f>[1]T_Bericht_KSP_THG!BX$38</f>
        <v>39.625588350146366</v>
      </c>
      <c r="S18" s="53">
        <f>[1]T_Bericht_KSP_THG!BY$38</f>
        <v>33.101538043433351</v>
      </c>
      <c r="T18" s="53">
        <f>[1]T_Bericht_KSP_THG!BZ$38</f>
        <v>29.757002069758634</v>
      </c>
      <c r="U18" s="53">
        <f>[1]T_Bericht_KSP_THG!CA$38</f>
        <v>26.724697794490663</v>
      </c>
      <c r="V18" s="53">
        <f>[1]T_Bericht_KSP_THG!CB$38</f>
        <v>23.370372685046998</v>
      </c>
      <c r="W18" s="53">
        <f>[1]T_Bericht_KSP_THG!CC$38</f>
        <v>20.070949561557505</v>
      </c>
      <c r="X18" s="53">
        <f>[1]T_Bericht_KSP_THG!CD$38</f>
        <v>14.845512969938316</v>
      </c>
      <c r="Y18" s="30"/>
      <c r="Z18"/>
    </row>
    <row r="19" spans="1:31" s="29" customFormat="1">
      <c r="A19" s="18" t="s">
        <v>15</v>
      </c>
      <c r="B19" s="16" t="s">
        <v>7</v>
      </c>
      <c r="C19" s="16"/>
      <c r="D19" s="54">
        <f>[1]T_Bericht_KSP_THG!BJ$39</f>
        <v>-0.64345668723655813</v>
      </c>
      <c r="E19" s="54">
        <f>[1]T_Bericht_KSP_THG!BK$39</f>
        <v>-0.67147441268849128</v>
      </c>
      <c r="F19" s="54">
        <f>[1]T_Bericht_KSP_THG!BL$39</f>
        <v>-0.70938575565647244</v>
      </c>
      <c r="G19" s="54">
        <f>[1]T_Bericht_KSP_THG!BM$39</f>
        <v>-0.75089244125490173</v>
      </c>
      <c r="H19" s="54">
        <f>[1]T_Bericht_KSP_THG!BN$39</f>
        <v>-0.79142173914156466</v>
      </c>
      <c r="I19" s="54">
        <f>[1]T_Bericht_KSP_THG!BO$39</f>
        <v>-0.80927584205688508</v>
      </c>
      <c r="J19" s="54">
        <f>[1]T_Bericht_KSP_THG!BP$39</f>
        <v>-0.81829278046055953</v>
      </c>
      <c r="K19" s="54">
        <f>[1]T_Bericht_KSP_THG!BQ$39</f>
        <v>-0.8290284688437799</v>
      </c>
      <c r="L19" s="54">
        <f>[1]T_Bericht_KSP_THG!BR$39</f>
        <v>-0.84131457215221084</v>
      </c>
      <c r="M19" s="54">
        <f>[1]T_Bericht_KSP_THG!BS$39</f>
        <v>-0.84785127612269695</v>
      </c>
      <c r="N19" s="54">
        <f>[1]T_Bericht_KSP_THG!BT$39</f>
        <v>-0.86274165725636309</v>
      </c>
      <c r="O19" s="54">
        <f>[1]T_Bericht_KSP_THG!BU$39</f>
        <v>-0.8747290638753511</v>
      </c>
      <c r="P19" s="54">
        <f>[1]T_Bericht_KSP_THG!BV$39</f>
        <v>-0.88808872487446888</v>
      </c>
      <c r="Q19" s="54">
        <f>[1]T_Bericht_KSP_THG!BW$39</f>
        <v>-0.90278595316196097</v>
      </c>
      <c r="R19" s="54">
        <f>[1]T_Bericht_KSP_THG!BX$39</f>
        <v>-0.91667575010435398</v>
      </c>
      <c r="S19" s="54">
        <f>[1]T_Bericht_KSP_THG!BY$39</f>
        <v>-0.9303944510933404</v>
      </c>
      <c r="T19" s="54">
        <f>[1]T_Bericht_KSP_THG!BZ$39</f>
        <v>-0.93742730443025302</v>
      </c>
      <c r="U19" s="54">
        <f>[1]T_Bericht_KSP_THG!CA$39</f>
        <v>-0.94380360039737976</v>
      </c>
      <c r="V19" s="54">
        <f>[1]T_Bericht_KSP_THG!CB$39</f>
        <v>-0.95085703822095946</v>
      </c>
      <c r="W19" s="54">
        <f>[1]T_Bericht_KSP_THG!CC$39</f>
        <v>-0.95779502875434408</v>
      </c>
      <c r="X19" s="54">
        <f>[1]T_Bericht_KSP_THG!CD$39</f>
        <v>-0.96878301915404552</v>
      </c>
      <c r="Z19"/>
    </row>
    <row r="20" spans="1:31">
      <c r="A20" s="15" t="s">
        <v>16</v>
      </c>
      <c r="B20" s="42" t="s">
        <v>6</v>
      </c>
      <c r="C20" s="42"/>
      <c r="D20" s="53">
        <f>[1]T_Bericht_KSP_THG!BJ$25</f>
        <v>169.55734444961246</v>
      </c>
      <c r="E20" s="53">
        <f>[1]T_Bericht_KSP_THG!BK$25</f>
        <v>156.23326584517085</v>
      </c>
      <c r="F20" s="53">
        <f>[1]T_Bericht_KSP_THG!BL$25</f>
        <v>138.20418941025733</v>
      </c>
      <c r="G20" s="53">
        <f>[1]T_Bericht_KSP_THG!BM$25</f>
        <v>118.46531580068824</v>
      </c>
      <c r="H20" s="53">
        <f>[1]T_Bericht_KSP_THG!BN$25</f>
        <v>99.191247612991532</v>
      </c>
      <c r="I20" s="53">
        <f>[1]T_Bericht_KSP_THG!BO$25</f>
        <v>90.700570128709657</v>
      </c>
      <c r="J20" s="53">
        <f>[1]T_Bericht_KSP_THG!BP$25</f>
        <v>86.412484849692959</v>
      </c>
      <c r="K20" s="53">
        <f>[1]T_Bericht_KSP_THG!BQ$25</f>
        <v>81.307032726670982</v>
      </c>
      <c r="L20" s="53">
        <f>[1]T_Bericht_KSP_THG!BR$25</f>
        <v>75.464266992362298</v>
      </c>
      <c r="M20" s="53">
        <f>[1]T_Bericht_KSP_THG!BS$25</f>
        <v>72.355679263992172</v>
      </c>
      <c r="N20" s="53">
        <f>[1]T_Bericht_KSP_THG!BT$25</f>
        <v>64.063963812917251</v>
      </c>
      <c r="O20" s="53">
        <f>[1]T_Bericht_KSP_THG!BU$25</f>
        <v>57.749734163861042</v>
      </c>
      <c r="P20" s="53">
        <f>[1]T_Bericht_KSP_THG!BV$25</f>
        <v>50.774907312670599</v>
      </c>
      <c r="Q20" s="53">
        <f>[1]T_Bericht_KSP_THG!BW$25</f>
        <v>43.264844127553822</v>
      </c>
      <c r="R20" s="53">
        <f>[1]T_Bericht_KSP_THG!BX$25</f>
        <v>36.108119969507996</v>
      </c>
      <c r="S20" s="53">
        <f>[1]T_Bericht_KSP_THG!BY$25</f>
        <v>29.076992984005901</v>
      </c>
      <c r="T20" s="53">
        <f>[1]T_Bericht_KSP_THG!BZ$25</f>
        <v>25.263395465981283</v>
      </c>
      <c r="U20" s="53">
        <f>[1]T_Bericht_KSP_THG!CA$25</f>
        <v>21.802621799358047</v>
      </c>
      <c r="V20" s="53">
        <f>[1]T_Bericht_KSP_THG!CB$25</f>
        <v>18.026026288709367</v>
      </c>
      <c r="W20" s="53">
        <f>[1]T_Bericht_KSP_THG!CC$25</f>
        <v>14.085785946173523</v>
      </c>
      <c r="X20" s="53">
        <f>[1]T_Bericht_KSP_THG!CD$25</f>
        <v>8.6085504989645916</v>
      </c>
      <c r="Y20" s="23" t="s">
        <v>17</v>
      </c>
    </row>
    <row r="21" spans="1:31">
      <c r="A21" s="18" t="s">
        <v>15</v>
      </c>
      <c r="B21" s="16" t="s">
        <v>7</v>
      </c>
      <c r="C21" s="16"/>
      <c r="D21" s="54">
        <f>[1]T_Bericht_KSP_THG!BJ$26</f>
        <v>-0.64345668723655813</v>
      </c>
      <c r="E21" s="54">
        <f>[1]T_Bericht_KSP_THG!BK$26</f>
        <v>-0.67147441268849128</v>
      </c>
      <c r="F21" s="54">
        <f>[1]T_Bericht_KSP_THG!BL$26</f>
        <v>-0.70938575565647244</v>
      </c>
      <c r="G21" s="54">
        <f>[1]T_Bericht_KSP_THG!BM$26</f>
        <v>-0.75089244125490173</v>
      </c>
      <c r="H21" s="54">
        <f>[1]T_Bericht_KSP_THG!BN$26</f>
        <v>-0.79142173914156466</v>
      </c>
      <c r="I21" s="54">
        <f>[1]T_Bericht_KSP_THG!BO$26</f>
        <v>-0.80927584205688508</v>
      </c>
      <c r="J21" s="54">
        <f>[1]T_Bericht_KSP_THG!BP$26</f>
        <v>-0.81829278046055953</v>
      </c>
      <c r="K21" s="54">
        <f>[1]T_Bericht_KSP_THG!BQ$26</f>
        <v>-0.8290284688437799</v>
      </c>
      <c r="L21" s="54">
        <f>[1]T_Bericht_KSP_THG!BR$26</f>
        <v>-0.84131457215221084</v>
      </c>
      <c r="M21" s="54">
        <f>[1]T_Bericht_KSP_THG!BS$26</f>
        <v>-0.84785127612269695</v>
      </c>
      <c r="N21" s="54">
        <f>[1]T_Bericht_KSP_THG!BT$26</f>
        <v>-0.86528700387022972</v>
      </c>
      <c r="O21" s="54">
        <f>[1]T_Bericht_KSP_THG!BU$26</f>
        <v>-0.87856449629576516</v>
      </c>
      <c r="P21" s="54">
        <f>[1]T_Bericht_KSP_THG!BV$26</f>
        <v>-0.89323108522794714</v>
      </c>
      <c r="Q21" s="54">
        <f>[1]T_Bericht_KSP_THG!BW$26</f>
        <v>-0.90902316321652421</v>
      </c>
      <c r="R21" s="54">
        <f>[1]T_Bericht_KSP_THG!BX$26</f>
        <v>-0.92407224379823916</v>
      </c>
      <c r="S21" s="54">
        <f>[1]T_Bericht_KSP_THG!BY$26</f>
        <v>-0.93885722003155303</v>
      </c>
      <c r="T21" s="54">
        <f>[1]T_Bericht_KSP_THG!BZ$26</f>
        <v>-0.94687641080760943</v>
      </c>
      <c r="U21" s="54">
        <f>[1]T_Bericht_KSP_THG!CA$26</f>
        <v>-0.95415368748251639</v>
      </c>
      <c r="V21" s="54">
        <f>[1]T_Bericht_KSP_THG!CB$26</f>
        <v>-0.96209507084579715</v>
      </c>
      <c r="W21" s="54">
        <f>[1]T_Bericht_KSP_THG!CC$26</f>
        <v>-0.97038056475567247</v>
      </c>
      <c r="X21" s="54">
        <f>[1]T_Bericht_KSP_THG!CD$26</f>
        <v>-0.98189803501018891</v>
      </c>
    </row>
    <row r="22" spans="1:31">
      <c r="A22" s="14" t="s">
        <v>18</v>
      </c>
      <c r="B22" s="42" t="s">
        <v>6</v>
      </c>
      <c r="C22" s="42"/>
      <c r="D22" s="53" t="str">
        <f>[1]Berichtstabellen!BJ$333</f>
        <v>NA</v>
      </c>
      <c r="E22" s="53" t="str">
        <f>[1]Berichtstabellen!BK$333</f>
        <v>NA</v>
      </c>
      <c r="F22" s="53" t="str">
        <f>[1]Berichtstabellen!BL$333</f>
        <v>NA</v>
      </c>
      <c r="G22" s="53" t="str">
        <f>[1]Berichtstabellen!BM$333</f>
        <v>NA</v>
      </c>
      <c r="H22" s="53" t="str">
        <f>[1]Berichtstabellen!BN$333</f>
        <v>NA</v>
      </c>
      <c r="I22" s="53" t="str">
        <f>[1]Berichtstabellen!BO$333</f>
        <v>NA</v>
      </c>
      <c r="J22" s="53" t="str">
        <f>[1]Berichtstabellen!BP$333</f>
        <v>NA</v>
      </c>
      <c r="K22" s="53" t="str">
        <f>[1]Berichtstabellen!BQ$333</f>
        <v>NA</v>
      </c>
      <c r="L22" s="53" t="str">
        <f>[1]Berichtstabellen!BR$333</f>
        <v>NA</v>
      </c>
      <c r="M22" s="53" t="str">
        <f>[1]Berichtstabellen!BS$333</f>
        <v>NA</v>
      </c>
      <c r="N22" s="53" t="str">
        <f>[1]Berichtstabellen!BT$333</f>
        <v>NA</v>
      </c>
      <c r="O22" s="53" t="str">
        <f>[1]Berichtstabellen!BU$333</f>
        <v>NA</v>
      </c>
      <c r="P22" s="53" t="str">
        <f>[1]Berichtstabellen!BV$333</f>
        <v>NA</v>
      </c>
      <c r="Q22" s="53" t="str">
        <f>[1]Berichtstabellen!BW$333</f>
        <v>NA</v>
      </c>
      <c r="R22" s="53" t="str">
        <f>[1]Berichtstabellen!BX$333</f>
        <v>NA</v>
      </c>
      <c r="S22" s="53" t="str">
        <f>[1]Berichtstabellen!BY$333</f>
        <v>NA</v>
      </c>
      <c r="T22" s="53" t="str">
        <f>[1]Berichtstabellen!BZ$333</f>
        <v>NA</v>
      </c>
      <c r="U22" s="53" t="str">
        <f>[1]Berichtstabellen!CA$333</f>
        <v>NA</v>
      </c>
      <c r="V22" s="53" t="str">
        <f>[1]Berichtstabellen!CB$333</f>
        <v>NA</v>
      </c>
      <c r="W22" s="53" t="str">
        <f>[1]Berichtstabellen!CC$333</f>
        <v>NA</v>
      </c>
      <c r="X22" s="53" t="str">
        <f>[1]Berichtstabellen!CD$333</f>
        <v>NA</v>
      </c>
    </row>
    <row r="23" spans="1:31" s="11" customFormat="1">
      <c r="A23" s="18" t="s">
        <v>19</v>
      </c>
      <c r="B23" s="26" t="s">
        <v>6</v>
      </c>
      <c r="C23" s="16"/>
      <c r="D23" s="58">
        <f>[1]Berichtstabellen!BJ$334</f>
        <v>0</v>
      </c>
      <c r="E23" s="58">
        <f>[1]Berichtstabellen!BK$334</f>
        <v>0</v>
      </c>
      <c r="F23" s="58">
        <f>[1]Berichtstabellen!BL$334</f>
        <v>0</v>
      </c>
      <c r="G23" s="58">
        <f>[1]Berichtstabellen!BM$334</f>
        <v>0</v>
      </c>
      <c r="H23" s="58">
        <f>[1]Berichtstabellen!BN$334</f>
        <v>0</v>
      </c>
      <c r="I23" s="58">
        <f>[1]Berichtstabellen!BO$334</f>
        <v>0</v>
      </c>
      <c r="J23" s="58">
        <f>[1]Berichtstabellen!BP$334</f>
        <v>0</v>
      </c>
      <c r="K23" s="58">
        <f>[1]Berichtstabellen!BQ$334</f>
        <v>0</v>
      </c>
      <c r="L23" s="58">
        <f>[1]Berichtstabellen!BR$334</f>
        <v>0</v>
      </c>
      <c r="M23" s="58">
        <f>[1]Berichtstabellen!BS$334</f>
        <v>0</v>
      </c>
      <c r="N23" s="58">
        <f>[1]Berichtstabellen!BT$334</f>
        <v>-1.2104622274528034</v>
      </c>
      <c r="O23" s="58">
        <f>[1]Berichtstabellen!BU$334</f>
        <v>-1.8239740102848105</v>
      </c>
      <c r="P23" s="58">
        <f>[1]Berichtstabellen!BV$334</f>
        <v>-2.445495216221433</v>
      </c>
      <c r="Q23" s="58">
        <f>[1]Berichtstabellen!BW$334</f>
        <v>-2.966160732140366</v>
      </c>
      <c r="R23" s="58">
        <f>[1]Berichtstabellen!BX$334</f>
        <v>-3.5174683806383649</v>
      </c>
      <c r="S23" s="58">
        <f>[1]Berichtstabellen!BY$334</f>
        <v>-4.0245450594274574</v>
      </c>
      <c r="T23" s="58">
        <f>[1]Berichtstabellen!BZ$334</f>
        <v>-4.4936066037773488</v>
      </c>
      <c r="U23" s="58">
        <f>[1]Berichtstabellen!CA$334</f>
        <v>-4.9220759951326167</v>
      </c>
      <c r="V23" s="58">
        <f>[1]Berichtstabellen!CB$334</f>
        <v>-5.3443463963376345</v>
      </c>
      <c r="W23" s="58">
        <f>[1]Berichtstabellen!CC$334</f>
        <v>-5.9851636153839802</v>
      </c>
      <c r="X23" s="58">
        <f>[1]Berichtstabellen!CD$334</f>
        <v>-6.2369624709737241</v>
      </c>
      <c r="Y23"/>
      <c r="Z23"/>
    </row>
    <row r="24" spans="1:31" ht="47.1" customHeight="1">
      <c r="A24" s="14" t="s">
        <v>20</v>
      </c>
      <c r="B24" s="42" t="s">
        <v>6</v>
      </c>
      <c r="C24" s="42"/>
      <c r="D24" s="53">
        <f>[1]Berichtstabellen!BJ$337</f>
        <v>0</v>
      </c>
      <c r="E24" s="53">
        <f>[1]Berichtstabellen!BK$337</f>
        <v>0</v>
      </c>
      <c r="F24" s="53">
        <f>[1]Berichtstabellen!BL$337</f>
        <v>0</v>
      </c>
      <c r="G24" s="53">
        <f>[1]Berichtstabellen!BM$337</f>
        <v>0</v>
      </c>
      <c r="H24" s="53">
        <f>[1]Berichtstabellen!BN$337</f>
        <v>0</v>
      </c>
      <c r="I24" s="53">
        <f>[1]Berichtstabellen!BO$337</f>
        <v>0</v>
      </c>
      <c r="J24" s="53">
        <f>[1]Berichtstabellen!BP$337</f>
        <v>0</v>
      </c>
      <c r="K24" s="53">
        <f>[1]Berichtstabellen!BQ$337</f>
        <v>0</v>
      </c>
      <c r="L24" s="53">
        <f>[1]Berichtstabellen!BR$337</f>
        <v>0</v>
      </c>
      <c r="M24" s="53">
        <f>[1]Berichtstabellen!BS$337</f>
        <v>0</v>
      </c>
      <c r="N24" s="53">
        <f>[1]Berichtstabellen!BT$337</f>
        <v>0</v>
      </c>
      <c r="O24" s="53">
        <f>[1]Berichtstabellen!BU$337</f>
        <v>0</v>
      </c>
      <c r="P24" s="53">
        <f>[1]Berichtstabellen!BV$337</f>
        <v>0</v>
      </c>
      <c r="Q24" s="53">
        <f>[1]Berichtstabellen!BW$337</f>
        <v>-0.10758095919680086</v>
      </c>
      <c r="R24" s="53">
        <f>[1]Berichtstabellen!BX$337</f>
        <v>-0.19489930341267986</v>
      </c>
      <c r="S24" s="53">
        <f>[1]Berichtstabellen!BY$337</f>
        <v>-0.33810541149661572</v>
      </c>
      <c r="T24" s="53">
        <f>[1]Berichtstabellen!BZ$337</f>
        <v>-0.55538958024214424</v>
      </c>
      <c r="U24" s="53">
        <f>[1]Berichtstabellen!CA$337</f>
        <v>-0.86860164619987346</v>
      </c>
      <c r="V24" s="53">
        <f>[1]Berichtstabellen!CB$337</f>
        <v>-1.2945932264420359</v>
      </c>
      <c r="W24" s="53">
        <f>[1]Berichtstabellen!CC$337</f>
        <v>-1.6392486335128098</v>
      </c>
      <c r="X24" s="53">
        <f>[1]Berichtstabellen!CD$337</f>
        <v>-2.0789874903245749</v>
      </c>
      <c r="Y24" s="24"/>
      <c r="Z24" s="23"/>
      <c r="AA24" s="22"/>
      <c r="AB24" s="22"/>
      <c r="AC24" s="22"/>
      <c r="AD24" s="22"/>
    </row>
    <row r="25" spans="1:31" s="69" customFormat="1">
      <c r="A25" s="49" t="s">
        <v>21</v>
      </c>
      <c r="B25" s="16" t="s">
        <v>6</v>
      </c>
      <c r="C25" s="16"/>
      <c r="D25" s="58">
        <f>[1]T_Bericht_KSP_THG!BJ$12</f>
        <v>169.55734444961246</v>
      </c>
      <c r="E25" s="58">
        <f>[1]T_Bericht_KSP_THG!BK$12</f>
        <v>156.23326584517085</v>
      </c>
      <c r="F25" s="58">
        <f>[1]T_Bericht_KSP_THG!BL$12</f>
        <v>138.20418941025733</v>
      </c>
      <c r="G25" s="58">
        <f>[1]T_Bericht_KSP_THG!BM$12</f>
        <v>118.46531580068824</v>
      </c>
      <c r="H25" s="58">
        <f>[1]T_Bericht_KSP_THG!BN$12</f>
        <v>99.191247612991532</v>
      </c>
      <c r="I25" s="58">
        <f>[1]T_Bericht_KSP_THG!BO$12</f>
        <v>90.700570128709657</v>
      </c>
      <c r="J25" s="58">
        <f>[1]T_Bericht_KSP_THG!BP$12</f>
        <v>86.412484849692959</v>
      </c>
      <c r="K25" s="58">
        <f>[1]T_Bericht_KSP_THG!BQ$12</f>
        <v>81.307032726670982</v>
      </c>
      <c r="L25" s="58">
        <f>[1]T_Bericht_KSP_THG!BR$12</f>
        <v>75.464266992362298</v>
      </c>
      <c r="M25" s="58">
        <f>[1]T_Bericht_KSP_THG!BS$12</f>
        <v>72.355679263992172</v>
      </c>
      <c r="N25" s="58">
        <f>[1]T_Bericht_KSP_THG!BT$12</f>
        <v>64.063963812917251</v>
      </c>
      <c r="O25" s="58">
        <f>[1]T_Bericht_KSP_THG!BU$12</f>
        <v>57.749734163861042</v>
      </c>
      <c r="P25" s="58">
        <f>[1]T_Bericht_KSP_THG!BV$12</f>
        <v>50.774907312670599</v>
      </c>
      <c r="Q25" s="58">
        <f>[1]T_Bericht_KSP_THG!BW$12</f>
        <v>43.264844127553822</v>
      </c>
      <c r="R25" s="58">
        <f>[1]T_Bericht_KSP_THG!BX$12</f>
        <v>36.108119969507996</v>
      </c>
      <c r="S25" s="58">
        <f>[1]T_Bericht_KSP_THG!BY$12</f>
        <v>29.076992984005901</v>
      </c>
      <c r="T25" s="58">
        <f>[1]T_Bericht_KSP_THG!BZ$12</f>
        <v>25.263395465981283</v>
      </c>
      <c r="U25" s="58">
        <f>[1]T_Bericht_KSP_THG!CA$12</f>
        <v>21.802621799358047</v>
      </c>
      <c r="V25" s="58">
        <f>[1]T_Bericht_KSP_THG!CB$12</f>
        <v>18.026026288709367</v>
      </c>
      <c r="W25" s="58">
        <f>[1]T_Bericht_KSP_THG!CC$12</f>
        <v>14.085785946173523</v>
      </c>
      <c r="X25" s="58">
        <f>[1]T_Bericht_KSP_THG!CD$12</f>
        <v>8.6085504989645916</v>
      </c>
      <c r="Y25"/>
      <c r="Z25"/>
      <c r="AA25"/>
      <c r="AB25"/>
      <c r="AC25"/>
      <c r="AD25"/>
      <c r="AE25"/>
    </row>
    <row r="26" spans="1:31" s="69" customFormat="1">
      <c r="A26" s="62" t="s">
        <v>15</v>
      </c>
      <c r="B26" s="63" t="s">
        <v>7</v>
      </c>
      <c r="C26" s="63"/>
      <c r="D26" s="64">
        <f>[1]T_Bericht_KSP_THG!BJ$13</f>
        <v>-0.64345668723655813</v>
      </c>
      <c r="E26" s="64">
        <f>[1]T_Bericht_KSP_THG!BK$13</f>
        <v>-0.67147441268849128</v>
      </c>
      <c r="F26" s="64">
        <f>[1]T_Bericht_KSP_THG!BL$13</f>
        <v>-0.70938575565647244</v>
      </c>
      <c r="G26" s="64">
        <f>[1]T_Bericht_KSP_THG!BM$13</f>
        <v>-0.75089244125490173</v>
      </c>
      <c r="H26" s="64">
        <f>[1]T_Bericht_KSP_THG!BN$13</f>
        <v>-0.79142173914156466</v>
      </c>
      <c r="I26" s="64">
        <f>[1]T_Bericht_KSP_THG!BO$13</f>
        <v>-0.80927584205688508</v>
      </c>
      <c r="J26" s="64">
        <f>[1]T_Bericht_KSP_THG!BP$13</f>
        <v>-0.81829278046055953</v>
      </c>
      <c r="K26" s="64">
        <f>[1]T_Bericht_KSP_THG!BQ$13</f>
        <v>-0.8290284688437799</v>
      </c>
      <c r="L26" s="64">
        <f>[1]T_Bericht_KSP_THG!BR$13</f>
        <v>-0.84131457215221084</v>
      </c>
      <c r="M26" s="64">
        <f>[1]T_Bericht_KSP_THG!BS$13</f>
        <v>-0.84785127612269695</v>
      </c>
      <c r="N26" s="64">
        <f>[1]T_Bericht_KSP_THG!BT$13</f>
        <v>-0.86786567157718497</v>
      </c>
      <c r="O26" s="64">
        <f>[1]T_Bericht_KSP_THG!BU$13</f>
        <v>-0.88203343366246201</v>
      </c>
      <c r="P26" s="64">
        <f>[1]T_Bericht_KSP_THG!BV$13</f>
        <v>-0.89752760739522064</v>
      </c>
      <c r="Q26" s="64">
        <f>[1]T_Bericht_KSP_THG!BW$13</f>
        <v>-0.91405154811074552</v>
      </c>
      <c r="R26" s="64">
        <f>[1]T_Bericht_KSP_THG!BX$13</f>
        <v>-0.92982384077125357</v>
      </c>
      <c r="S26" s="64">
        <f>[1]T_Bericht_KSP_THG!BY$13</f>
        <v>-0.94531655388392288</v>
      </c>
      <c r="T26" s="64">
        <f>[1]T_Bericht_KSP_THG!BZ$13</f>
        <v>-0.954125943788529</v>
      </c>
      <c r="U26" s="64">
        <f>[1]T_Bericht_KSP_THG!CA$13</f>
        <v>-0.96220055498162926</v>
      </c>
      <c r="V26" s="64">
        <f>[1]T_Bericht_KSP_THG!CB$13</f>
        <v>-0.97224444850228131</v>
      </c>
      <c r="W26" s="64">
        <f>[1]T_Bericht_KSP_THG!CC$13</f>
        <v>-0.98474514574262406</v>
      </c>
      <c r="X26" s="64">
        <f>[1]T_Bericht_KSP_THG!CD$13</f>
        <v>-0.99744483155494901</v>
      </c>
      <c r="Y26"/>
      <c r="Z26"/>
      <c r="AA26"/>
      <c r="AB26"/>
      <c r="AC26"/>
      <c r="AD26"/>
      <c r="AE26"/>
    </row>
    <row r="27" spans="1:31" s="29" customFormat="1" ht="25.5">
      <c r="A27" s="49" t="s">
        <v>22</v>
      </c>
      <c r="B27" s="26" t="s">
        <v>6</v>
      </c>
      <c r="C27" s="26"/>
      <c r="D27" s="58">
        <f>[2]Berichtstabellen!BJ$62</f>
        <v>168.26405546959498</v>
      </c>
      <c r="E27" s="58">
        <f>[2]Berichtstabellen!BK$62</f>
        <v>155.11847456619748</v>
      </c>
      <c r="F27" s="58">
        <f>[2]Berichtstabellen!BL$62</f>
        <v>137.33888471639185</v>
      </c>
      <c r="G27" s="58">
        <f>[2]Berichtstabellen!BM$62</f>
        <v>117.65673370213922</v>
      </c>
      <c r="H27" s="58">
        <f>[2]Berichtstabellen!BN$62</f>
        <v>99.472987920682399</v>
      </c>
      <c r="I27" s="58">
        <f>[2]Berichtstabellen!BO$62</f>
        <v>93.321227561449803</v>
      </c>
      <c r="J27" s="58">
        <f>[2]Berichtstabellen!BP$62</f>
        <v>88.8301890240392</v>
      </c>
      <c r="K27" s="58">
        <f>[2]Berichtstabellen!BQ$62</f>
        <v>85.587729588762627</v>
      </c>
      <c r="L27" s="58">
        <f>[2]Berichtstabellen!BR$62</f>
        <v>81.502497783909106</v>
      </c>
      <c r="M27" s="58">
        <f>[2]Berichtstabellen!BS$62</f>
        <v>77.518119270610981</v>
      </c>
      <c r="N27" s="58">
        <f>[2]Berichtstabellen!BT$62</f>
        <v>74.259082938258516</v>
      </c>
      <c r="O27" s="58">
        <f>[2]Berichtstabellen!BU$62</f>
        <v>71.608512069237264</v>
      </c>
      <c r="P27" s="58">
        <f>[2]Berichtstabellen!BV$62</f>
        <v>68.365168206022034</v>
      </c>
      <c r="Q27" s="58">
        <f>[2]Berichtstabellen!BW$62</f>
        <v>65.036466490170369</v>
      </c>
      <c r="R27" s="58">
        <f>[2]Berichtstabellen!BX$62</f>
        <v>61.618456643606471</v>
      </c>
      <c r="S27" s="58">
        <f>[2]Berichtstabellen!BY$62</f>
        <v>58.095668933701099</v>
      </c>
      <c r="T27" s="58">
        <f>[2]Berichtstabellen!BZ$62</f>
        <v>56.679802741689848</v>
      </c>
      <c r="U27" s="58">
        <f>[2]Berichtstabellen!CA$62</f>
        <v>55.240927845344345</v>
      </c>
      <c r="V27" s="58">
        <f>[2]Berichtstabellen!CB$62</f>
        <v>53.742880060467002</v>
      </c>
      <c r="W27" s="58">
        <f>[2]Berichtstabellen!CC$62</f>
        <v>52.136476822850696</v>
      </c>
      <c r="X27" s="58">
        <f>[2]Berichtstabellen!CD$62</f>
        <v>50.429596553884046</v>
      </c>
    </row>
    <row r="28" spans="1:31" s="29" customFormat="1">
      <c r="A28" s="14" t="s">
        <v>15</v>
      </c>
      <c r="B28" s="43" t="s">
        <v>7</v>
      </c>
      <c r="C28" s="43"/>
      <c r="D28" s="65">
        <f>[2]Berichtstabellen!BJ$86</f>
        <v>-0.6461762010316856</v>
      </c>
      <c r="E28" s="65">
        <f>[2]Berichtstabellen!BK$86</f>
        <v>-0.67381858348766943</v>
      </c>
      <c r="F28" s="65">
        <f>[2]Berichtstabellen!BL$86</f>
        <v>-0.71120530881768773</v>
      </c>
      <c r="G28" s="65">
        <f>[2]Berichtstabellen!BM$86</f>
        <v>-0.75259271876864609</v>
      </c>
      <c r="H28" s="65">
        <f>[2]Berichtstabellen!BN$86</f>
        <v>-0.79082929873168939</v>
      </c>
      <c r="I28" s="65">
        <f>[2]Berichtstabellen!BO$86</f>
        <v>-0.80376515252750891</v>
      </c>
      <c r="J28" s="65">
        <f>[2]Berichtstabellen!BP$86</f>
        <v>-0.81320885880324922</v>
      </c>
      <c r="K28" s="65">
        <f>[2]Berichtstabellen!BQ$86</f>
        <v>-0.82002706672168091</v>
      </c>
      <c r="L28" s="65">
        <f>[2]Berichtstabellen!BR$86</f>
        <v>-0.82861744707846863</v>
      </c>
      <c r="M28" s="65">
        <f>[2]Berichtstabellen!BS$86</f>
        <v>-0.83699575424673733</v>
      </c>
      <c r="N28" s="65">
        <f>[2]Berichtstabellen!BT$86</f>
        <v>-0.84384881988140625</v>
      </c>
      <c r="O28" s="65">
        <f>[2]Berichtstabellen!BU$86</f>
        <v>-0.84942241105448546</v>
      </c>
      <c r="P28" s="65">
        <f>[2]Berichtstabellen!BV$86</f>
        <v>-0.85624247873822645</v>
      </c>
      <c r="Q28" s="65">
        <f>[2]Berichtstabellen!BW$86</f>
        <v>-0.86324203597252724</v>
      </c>
      <c r="R28" s="65">
        <f>[2]Berichtstabellen!BX$86</f>
        <v>-0.87042938935853231</v>
      </c>
      <c r="S28" s="65">
        <f>[2]Berichtstabellen!BY$86</f>
        <v>-0.87783706847929877</v>
      </c>
      <c r="T28" s="65">
        <f>[2]Berichtstabellen!BZ$86</f>
        <v>-0.88081433628310934</v>
      </c>
      <c r="U28" s="65">
        <f>[2]Berichtstabellen!CA$86</f>
        <v>-0.8838399865364821</v>
      </c>
      <c r="V28" s="65">
        <f>[2]Berichtstabellen!CB$86</f>
        <v>-0.88699006488685883</v>
      </c>
      <c r="W28" s="65">
        <f>[2]Berichtstabellen!CC$86</f>
        <v>-0.8903679918875016</v>
      </c>
      <c r="X28" s="65">
        <f>[2]Berichtstabellen!CD$86</f>
        <v>-0.89395720088085651</v>
      </c>
    </row>
    <row r="29" spans="1:31" ht="25.5">
      <c r="A29" s="49" t="s">
        <v>23</v>
      </c>
      <c r="B29" s="16" t="s">
        <v>6</v>
      </c>
      <c r="C29" s="16"/>
      <c r="D29" s="58">
        <f>D27</f>
        <v>168.26405546959498</v>
      </c>
      <c r="E29" s="58">
        <f t="shared" ref="E29:X29" si="2">E27</f>
        <v>155.11847456619748</v>
      </c>
      <c r="F29" s="58">
        <f t="shared" si="2"/>
        <v>137.33888471639185</v>
      </c>
      <c r="G29" s="58">
        <f t="shared" si="2"/>
        <v>117.65673370213922</v>
      </c>
      <c r="H29" s="58">
        <f t="shared" si="2"/>
        <v>99.472987920682399</v>
      </c>
      <c r="I29" s="58">
        <f t="shared" si="2"/>
        <v>93.321227561449803</v>
      </c>
      <c r="J29" s="58">
        <f t="shared" si="2"/>
        <v>88.8301890240392</v>
      </c>
      <c r="K29" s="58">
        <f t="shared" si="2"/>
        <v>85.587729588762627</v>
      </c>
      <c r="L29" s="58">
        <f t="shared" si="2"/>
        <v>81.502497783909106</v>
      </c>
      <c r="M29" s="58">
        <f t="shared" si="2"/>
        <v>77.518119270610981</v>
      </c>
      <c r="N29" s="58">
        <f t="shared" si="2"/>
        <v>74.259082938258516</v>
      </c>
      <c r="O29" s="58">
        <f t="shared" si="2"/>
        <v>71.608512069237264</v>
      </c>
      <c r="P29" s="58">
        <f t="shared" si="2"/>
        <v>68.365168206022034</v>
      </c>
      <c r="Q29" s="58">
        <f t="shared" si="2"/>
        <v>65.036466490170369</v>
      </c>
      <c r="R29" s="58">
        <f t="shared" si="2"/>
        <v>61.618456643606471</v>
      </c>
      <c r="S29" s="58">
        <f t="shared" si="2"/>
        <v>58.095668933701099</v>
      </c>
      <c r="T29" s="58">
        <f t="shared" si="2"/>
        <v>56.679802741689848</v>
      </c>
      <c r="U29" s="58">
        <f t="shared" si="2"/>
        <v>55.240927845344345</v>
      </c>
      <c r="V29" s="58">
        <f t="shared" si="2"/>
        <v>53.742880060467002</v>
      </c>
      <c r="W29" s="58">
        <f t="shared" si="2"/>
        <v>52.136476822850696</v>
      </c>
      <c r="X29" s="58">
        <f t="shared" si="2"/>
        <v>50.429596553884046</v>
      </c>
    </row>
    <row r="30" spans="1:31">
      <c r="A30" s="14" t="s">
        <v>15</v>
      </c>
      <c r="B30" s="43" t="s">
        <v>7</v>
      </c>
      <c r="C30" s="43"/>
      <c r="D30" s="65">
        <f>D28</f>
        <v>-0.6461762010316856</v>
      </c>
      <c r="E30" s="65">
        <f t="shared" ref="E30:X30" si="3">E28</f>
        <v>-0.67381858348766943</v>
      </c>
      <c r="F30" s="65">
        <f t="shared" si="3"/>
        <v>-0.71120530881768773</v>
      </c>
      <c r="G30" s="65">
        <f t="shared" si="3"/>
        <v>-0.75259271876864609</v>
      </c>
      <c r="H30" s="65">
        <f t="shared" si="3"/>
        <v>-0.79082929873168939</v>
      </c>
      <c r="I30" s="65">
        <f t="shared" si="3"/>
        <v>-0.80376515252750891</v>
      </c>
      <c r="J30" s="65">
        <f t="shared" si="3"/>
        <v>-0.81320885880324922</v>
      </c>
      <c r="K30" s="65">
        <f t="shared" si="3"/>
        <v>-0.82002706672168091</v>
      </c>
      <c r="L30" s="65">
        <f t="shared" si="3"/>
        <v>-0.82861744707846863</v>
      </c>
      <c r="M30" s="65">
        <f t="shared" si="3"/>
        <v>-0.83699575424673733</v>
      </c>
      <c r="N30" s="65">
        <f t="shared" si="3"/>
        <v>-0.84384881988140625</v>
      </c>
      <c r="O30" s="65">
        <f t="shared" si="3"/>
        <v>-0.84942241105448546</v>
      </c>
      <c r="P30" s="65">
        <f t="shared" si="3"/>
        <v>-0.85624247873822645</v>
      </c>
      <c r="Q30" s="65">
        <f t="shared" si="3"/>
        <v>-0.86324203597252724</v>
      </c>
      <c r="R30" s="65">
        <f t="shared" si="3"/>
        <v>-0.87042938935853231</v>
      </c>
      <c r="S30" s="65">
        <f t="shared" si="3"/>
        <v>-0.87783706847929877</v>
      </c>
      <c r="T30" s="65">
        <f t="shared" si="3"/>
        <v>-0.88081433628310934</v>
      </c>
      <c r="U30" s="65">
        <f t="shared" si="3"/>
        <v>-0.8838399865364821</v>
      </c>
      <c r="V30" s="65">
        <f t="shared" si="3"/>
        <v>-0.88699006488685883</v>
      </c>
      <c r="W30" s="65">
        <f t="shared" si="3"/>
        <v>-0.8903679918875016</v>
      </c>
      <c r="X30" s="65">
        <f t="shared" si="3"/>
        <v>-0.89395720088085651</v>
      </c>
    </row>
    <row r="31" spans="1:31">
      <c r="A31" s="18" t="s">
        <v>18</v>
      </c>
      <c r="B31" s="26" t="s">
        <v>6</v>
      </c>
      <c r="C31" s="26"/>
      <c r="D31" s="66">
        <v>0</v>
      </c>
      <c r="E31" s="66">
        <v>0</v>
      </c>
      <c r="F31" s="66">
        <v>0</v>
      </c>
      <c r="G31" s="66">
        <v>0</v>
      </c>
      <c r="H31" s="66">
        <v>0</v>
      </c>
      <c r="I31" s="66">
        <v>0</v>
      </c>
      <c r="J31" s="66">
        <v>0</v>
      </c>
      <c r="K31" s="66">
        <v>0</v>
      </c>
      <c r="L31" s="66">
        <v>0</v>
      </c>
      <c r="M31" s="66">
        <v>0</v>
      </c>
      <c r="N31" s="66">
        <v>0</v>
      </c>
      <c r="O31" s="66">
        <v>0</v>
      </c>
      <c r="P31" s="66">
        <v>0</v>
      </c>
      <c r="Q31" s="66">
        <v>0</v>
      </c>
      <c r="R31" s="66">
        <v>0</v>
      </c>
      <c r="S31" s="66">
        <v>0</v>
      </c>
      <c r="T31" s="66">
        <v>0</v>
      </c>
      <c r="U31" s="66">
        <v>0</v>
      </c>
      <c r="V31" s="66">
        <v>0</v>
      </c>
      <c r="W31" s="66">
        <v>0</v>
      </c>
      <c r="X31" s="66">
        <v>0</v>
      </c>
    </row>
    <row r="32" spans="1:31" s="17" customFormat="1">
      <c r="A32" s="14" t="s">
        <v>19</v>
      </c>
      <c r="B32" s="42" t="s">
        <v>6</v>
      </c>
      <c r="C32" s="43"/>
      <c r="D32" s="55">
        <v>0</v>
      </c>
      <c r="E32" s="55">
        <v>0</v>
      </c>
      <c r="F32" s="55">
        <v>0</v>
      </c>
      <c r="G32" s="55">
        <v>0</v>
      </c>
      <c r="H32" s="55">
        <v>0</v>
      </c>
      <c r="I32" s="55">
        <v>0</v>
      </c>
      <c r="J32" s="55">
        <v>0</v>
      </c>
      <c r="K32" s="55">
        <v>0</v>
      </c>
      <c r="L32" s="55">
        <v>0</v>
      </c>
      <c r="M32" s="55">
        <v>0</v>
      </c>
      <c r="N32" s="55">
        <v>0</v>
      </c>
      <c r="O32" s="55">
        <v>0</v>
      </c>
      <c r="P32" s="55">
        <v>0</v>
      </c>
      <c r="Q32" s="55">
        <v>0</v>
      </c>
      <c r="R32" s="55">
        <v>0</v>
      </c>
      <c r="S32" s="55">
        <v>0</v>
      </c>
      <c r="T32" s="55">
        <v>0</v>
      </c>
      <c r="U32" s="55">
        <v>0</v>
      </c>
      <c r="V32" s="55">
        <v>0</v>
      </c>
      <c r="W32" s="55">
        <v>0</v>
      </c>
      <c r="X32" s="55">
        <v>0</v>
      </c>
      <c r="Y32" s="13"/>
    </row>
    <row r="33" spans="1:31" ht="47.45" customHeight="1">
      <c r="A33" s="18" t="s">
        <v>20</v>
      </c>
      <c r="B33" s="26" t="s">
        <v>6</v>
      </c>
      <c r="C33" s="26"/>
      <c r="D33" s="66">
        <v>0</v>
      </c>
      <c r="E33" s="66">
        <v>0</v>
      </c>
      <c r="F33" s="66">
        <v>0</v>
      </c>
      <c r="G33" s="66">
        <v>0</v>
      </c>
      <c r="H33" s="66">
        <v>0</v>
      </c>
      <c r="I33" s="66">
        <v>0</v>
      </c>
      <c r="J33" s="66">
        <v>0</v>
      </c>
      <c r="K33" s="66">
        <v>0</v>
      </c>
      <c r="L33" s="66">
        <v>0</v>
      </c>
      <c r="M33" s="66">
        <v>0</v>
      </c>
      <c r="N33" s="66">
        <v>0</v>
      </c>
      <c r="O33" s="66">
        <v>0</v>
      </c>
      <c r="P33" s="66">
        <v>0</v>
      </c>
      <c r="Q33" s="66">
        <v>0</v>
      </c>
      <c r="R33" s="66">
        <v>0</v>
      </c>
      <c r="S33" s="66">
        <v>0</v>
      </c>
      <c r="T33" s="66">
        <v>0</v>
      </c>
      <c r="U33" s="66">
        <v>0</v>
      </c>
      <c r="V33" s="66">
        <v>0</v>
      </c>
      <c r="W33" s="66">
        <v>0</v>
      </c>
      <c r="X33" s="66">
        <v>0</v>
      </c>
      <c r="Z33" s="23"/>
    </row>
    <row r="34" spans="1:31" s="69" customFormat="1" ht="25.5">
      <c r="A34" s="15" t="s">
        <v>24</v>
      </c>
      <c r="B34" s="43" t="s">
        <v>6</v>
      </c>
      <c r="C34" s="43"/>
      <c r="D34" s="55">
        <f t="shared" ref="D34:X34" si="4">D29</f>
        <v>168.26405546959498</v>
      </c>
      <c r="E34" s="55">
        <f t="shared" si="4"/>
        <v>155.11847456619748</v>
      </c>
      <c r="F34" s="55">
        <f t="shared" si="4"/>
        <v>137.33888471639185</v>
      </c>
      <c r="G34" s="55">
        <f t="shared" si="4"/>
        <v>117.65673370213922</v>
      </c>
      <c r="H34" s="55">
        <f t="shared" si="4"/>
        <v>99.472987920682399</v>
      </c>
      <c r="I34" s="55">
        <f t="shared" si="4"/>
        <v>93.321227561449803</v>
      </c>
      <c r="J34" s="55">
        <f t="shared" si="4"/>
        <v>88.8301890240392</v>
      </c>
      <c r="K34" s="55">
        <f t="shared" si="4"/>
        <v>85.587729588762627</v>
      </c>
      <c r="L34" s="55">
        <f t="shared" si="4"/>
        <v>81.502497783909106</v>
      </c>
      <c r="M34" s="55">
        <f t="shared" si="4"/>
        <v>77.518119270610981</v>
      </c>
      <c r="N34" s="55">
        <f t="shared" si="4"/>
        <v>74.259082938258516</v>
      </c>
      <c r="O34" s="55">
        <f t="shared" si="4"/>
        <v>71.608512069237264</v>
      </c>
      <c r="P34" s="55">
        <f t="shared" si="4"/>
        <v>68.365168206022034</v>
      </c>
      <c r="Q34" s="55">
        <f t="shared" si="4"/>
        <v>65.036466490170369</v>
      </c>
      <c r="R34" s="55">
        <f t="shared" si="4"/>
        <v>61.618456643606471</v>
      </c>
      <c r="S34" s="55">
        <f t="shared" si="4"/>
        <v>58.095668933701099</v>
      </c>
      <c r="T34" s="55">
        <f t="shared" si="4"/>
        <v>56.679802741689848</v>
      </c>
      <c r="U34" s="55">
        <f t="shared" si="4"/>
        <v>55.240927845344345</v>
      </c>
      <c r="V34" s="55">
        <f t="shared" si="4"/>
        <v>53.742880060467002</v>
      </c>
      <c r="W34" s="55">
        <f t="shared" si="4"/>
        <v>52.136476822850696</v>
      </c>
      <c r="X34" s="55">
        <f t="shared" si="4"/>
        <v>50.429596553884046</v>
      </c>
      <c r="Y34"/>
      <c r="Z34"/>
      <c r="AA34"/>
      <c r="AB34"/>
      <c r="AC34"/>
      <c r="AD34"/>
      <c r="AE34"/>
    </row>
    <row r="35" spans="1:31">
      <c r="A35" s="18" t="s">
        <v>15</v>
      </c>
      <c r="B35" s="16" t="s">
        <v>7</v>
      </c>
      <c r="C35" s="16"/>
      <c r="D35" s="54">
        <f t="shared" ref="D35:X35" si="5">D28</f>
        <v>-0.6461762010316856</v>
      </c>
      <c r="E35" s="54">
        <f t="shared" si="5"/>
        <v>-0.67381858348766943</v>
      </c>
      <c r="F35" s="54">
        <f t="shared" si="5"/>
        <v>-0.71120530881768773</v>
      </c>
      <c r="G35" s="54">
        <f t="shared" si="5"/>
        <v>-0.75259271876864609</v>
      </c>
      <c r="H35" s="54">
        <f t="shared" si="5"/>
        <v>-0.79082929873168939</v>
      </c>
      <c r="I35" s="54">
        <f t="shared" si="5"/>
        <v>-0.80376515252750891</v>
      </c>
      <c r="J35" s="54">
        <f t="shared" si="5"/>
        <v>-0.81320885880324922</v>
      </c>
      <c r="K35" s="54">
        <f t="shared" si="5"/>
        <v>-0.82002706672168091</v>
      </c>
      <c r="L35" s="54">
        <f t="shared" si="5"/>
        <v>-0.82861744707846863</v>
      </c>
      <c r="M35" s="54">
        <f t="shared" si="5"/>
        <v>-0.83699575424673733</v>
      </c>
      <c r="N35" s="54">
        <f t="shared" si="5"/>
        <v>-0.84384881988140625</v>
      </c>
      <c r="O35" s="54">
        <f t="shared" si="5"/>
        <v>-0.84942241105448546</v>
      </c>
      <c r="P35" s="54">
        <f t="shared" si="5"/>
        <v>-0.85624247873822645</v>
      </c>
      <c r="Q35" s="54">
        <f t="shared" si="5"/>
        <v>-0.86324203597252724</v>
      </c>
      <c r="R35" s="54">
        <f t="shared" si="5"/>
        <v>-0.87042938935853231</v>
      </c>
      <c r="S35" s="54">
        <f t="shared" si="5"/>
        <v>-0.87783706847929877</v>
      </c>
      <c r="T35" s="54">
        <f t="shared" si="5"/>
        <v>-0.88081433628310934</v>
      </c>
      <c r="U35" s="54">
        <f t="shared" si="5"/>
        <v>-0.8838399865364821</v>
      </c>
      <c r="V35" s="54">
        <f t="shared" si="5"/>
        <v>-0.88699006488685883</v>
      </c>
      <c r="W35" s="54">
        <f t="shared" si="5"/>
        <v>-0.8903679918875016</v>
      </c>
      <c r="X35" s="54">
        <f t="shared" si="5"/>
        <v>-0.89395720088085651</v>
      </c>
    </row>
    <row r="36" spans="1:31">
      <c r="A36" s="20" t="s">
        <v>25</v>
      </c>
      <c r="B36" s="45"/>
      <c r="C36" s="45"/>
      <c r="D36" s="45"/>
      <c r="E36" s="45"/>
      <c r="F36" s="45"/>
      <c r="G36" s="45"/>
      <c r="H36" s="45"/>
      <c r="I36" s="45"/>
      <c r="J36" s="45"/>
      <c r="K36" s="45"/>
      <c r="L36" s="45"/>
      <c r="M36" s="45"/>
      <c r="N36" s="45"/>
      <c r="O36" s="45"/>
      <c r="P36" s="45"/>
      <c r="Q36" s="45"/>
      <c r="R36" s="45"/>
      <c r="S36" s="45"/>
      <c r="T36" s="45"/>
      <c r="U36" s="45"/>
      <c r="V36" s="45"/>
      <c r="W36" s="45"/>
      <c r="X36" s="45"/>
    </row>
    <row r="37" spans="1:31" s="29" customFormat="1">
      <c r="A37" s="15" t="s">
        <v>14</v>
      </c>
      <c r="B37" s="42" t="s">
        <v>6</v>
      </c>
      <c r="C37" s="42"/>
      <c r="D37" s="55">
        <f>[1]T_Bericht_KSP_THG!BJ$104</f>
        <v>145.60311642446368</v>
      </c>
      <c r="E37" s="55">
        <f>[1]T_Bericht_KSP_THG!BK$104</f>
        <v>141.82692408884219</v>
      </c>
      <c r="F37" s="55">
        <f>[1]T_Bericht_KSP_THG!BL$104</f>
        <v>136.04523169121376</v>
      </c>
      <c r="G37" s="55">
        <f>[1]T_Bericht_KSP_THG!BM$104</f>
        <v>128.49228484263574</v>
      </c>
      <c r="H37" s="55">
        <f>[1]T_Bericht_KSP_THG!BN$104</f>
        <v>122.37364104389344</v>
      </c>
      <c r="I37" s="55">
        <f>[1]T_Bericht_KSP_THG!BO$104</f>
        <v>118.04742289281997</v>
      </c>
      <c r="J37" s="55">
        <f>[1]T_Bericht_KSP_THG!BP$104</f>
        <v>113.14161390840225</v>
      </c>
      <c r="K37" s="55">
        <f>[1]T_Bericht_KSP_THG!BQ$104</f>
        <v>107.61126101986324</v>
      </c>
      <c r="L37" s="55">
        <f>[1]T_Bericht_KSP_THG!BR$104</f>
        <v>103.17040657954463</v>
      </c>
      <c r="M37" s="55">
        <f>[1]T_Bericht_KSP_THG!BS$104</f>
        <v>96.282249860652541</v>
      </c>
      <c r="N37" s="55">
        <f>[1]T_Bericht_KSP_THG!BT$104</f>
        <v>90.745416061224617</v>
      </c>
      <c r="O37" s="55">
        <f>[1]T_Bericht_KSP_THG!BU$104</f>
        <v>80.48963941754252</v>
      </c>
      <c r="P37" s="55">
        <f>[1]T_Bericht_KSP_THG!BV$104</f>
        <v>73.10727273144299</v>
      </c>
      <c r="Q37" s="55">
        <f>[1]T_Bericht_KSP_THG!BW$104</f>
        <v>65.766667179522997</v>
      </c>
      <c r="R37" s="55">
        <f>[1]T_Bericht_KSP_THG!BX$104</f>
        <v>58.45989336891585</v>
      </c>
      <c r="S37" s="55">
        <f>[1]T_Bericht_KSP_THG!BY$104</f>
        <v>50.710820545119994</v>
      </c>
      <c r="T37" s="55">
        <f>[1]T_Bericht_KSP_THG!BZ$104</f>
        <v>43.083789564553662</v>
      </c>
      <c r="U37" s="55">
        <f>[1]T_Bericht_KSP_THG!CA$104</f>
        <v>34.681920137021713</v>
      </c>
      <c r="V37" s="55">
        <f>[1]T_Bericht_KSP_THG!CB$104</f>
        <v>27.130421623634014</v>
      </c>
      <c r="W37" s="55">
        <f>[1]T_Bericht_KSP_THG!CC$104</f>
        <v>22.950553120003107</v>
      </c>
      <c r="X37" s="55">
        <f>[1]T_Bericht_KSP_THG!CD$104</f>
        <v>21.513999143916379</v>
      </c>
      <c r="Y37" s="30"/>
    </row>
    <row r="38" spans="1:31" s="29" customFormat="1">
      <c r="A38" s="18" t="s">
        <v>15</v>
      </c>
      <c r="B38" s="16" t="s">
        <v>7</v>
      </c>
      <c r="C38" s="16"/>
      <c r="D38" s="54">
        <f>[1]T_Bericht_KSP_THG!BJ$105</f>
        <v>-0.47568127039648123</v>
      </c>
      <c r="E38" s="54">
        <f>[1]T_Bericht_KSP_THG!BK$105</f>
        <v>-0.48927938846408969</v>
      </c>
      <c r="F38" s="54">
        <f>[1]T_Bericht_KSP_THG!BL$105</f>
        <v>-0.51009933852646028</v>
      </c>
      <c r="G38" s="54">
        <f>[1]T_Bericht_KSP_THG!BM$105</f>
        <v>-0.53729759906962515</v>
      </c>
      <c r="H38" s="54">
        <f>[1]T_Bericht_KSP_THG!BN$105</f>
        <v>-0.55933091554137326</v>
      </c>
      <c r="I38" s="54">
        <f>[1]T_Bericht_KSP_THG!BO$105</f>
        <v>-0.5749096837756047</v>
      </c>
      <c r="J38" s="54">
        <f>[1]T_Bericht_KSP_THG!BP$105</f>
        <v>-0.59257556619318219</v>
      </c>
      <c r="K38" s="54">
        <f>[1]T_Bericht_KSP_THG!BQ$105</f>
        <v>-0.61249043939084635</v>
      </c>
      <c r="L38" s="54">
        <f>[1]T_Bericht_KSP_THG!BR$105</f>
        <v>-0.62848201440435192</v>
      </c>
      <c r="M38" s="54">
        <f>[1]T_Bericht_KSP_THG!BS$105</f>
        <v>-0.65328635698195792</v>
      </c>
      <c r="N38" s="54">
        <f>[1]T_Bericht_KSP_THG!BT$105</f>
        <v>-0.67322456802463115</v>
      </c>
      <c r="O38" s="54">
        <f>[1]T_Bericht_KSP_THG!BU$105</f>
        <v>-0.71015575406626019</v>
      </c>
      <c r="P38" s="54">
        <f>[1]T_Bericht_KSP_THG!BV$105</f>
        <v>-0.73673975320978879</v>
      </c>
      <c r="Q38" s="54">
        <f>[1]T_Bericht_KSP_THG!BW$105</f>
        <v>-0.76317336996207807</v>
      </c>
      <c r="R38" s="54">
        <f>[1]T_Bericht_KSP_THG!BX$105</f>
        <v>-0.78948515817071363</v>
      </c>
      <c r="S38" s="54">
        <f>[1]T_Bericht_KSP_THG!BY$105</f>
        <v>-0.81738967091983195</v>
      </c>
      <c r="T38" s="54">
        <f>[1]T_Bericht_KSP_THG!BZ$105</f>
        <v>-0.84485470939276752</v>
      </c>
      <c r="U38" s="54">
        <f>[1]T_Bericht_KSP_THG!CA$105</f>
        <v>-0.87510995126338753</v>
      </c>
      <c r="V38" s="54">
        <f>[1]T_Bericht_KSP_THG!CB$105</f>
        <v>-0.90230299633255928</v>
      </c>
      <c r="W38" s="54">
        <f>[1]T_Bericht_KSP_THG!CC$105</f>
        <v>-0.91735475756921159</v>
      </c>
      <c r="X38" s="54">
        <f>[1]T_Bericht_KSP_THG!CD$105</f>
        <v>-0.92252780725554462</v>
      </c>
    </row>
    <row r="39" spans="1:31">
      <c r="A39" s="15" t="s">
        <v>16</v>
      </c>
      <c r="B39" s="42" t="s">
        <v>6</v>
      </c>
      <c r="C39" s="42"/>
      <c r="D39" s="55">
        <f>[1]T_Bericht_KSP_THG!BJ$84</f>
        <v>145.60311642446368</v>
      </c>
      <c r="E39" s="55">
        <f>[1]T_Bericht_KSP_THG!BK$84</f>
        <v>141.82692408884219</v>
      </c>
      <c r="F39" s="55">
        <f>[1]T_Bericht_KSP_THG!BL$84</f>
        <v>136.04523169121376</v>
      </c>
      <c r="G39" s="55">
        <f>[1]T_Bericht_KSP_THG!BM$84</f>
        <v>128.49228484263574</v>
      </c>
      <c r="H39" s="55">
        <f>[1]T_Bericht_KSP_THG!BN$84</f>
        <v>122.37364104389344</v>
      </c>
      <c r="I39" s="55">
        <f>[1]T_Bericht_KSP_THG!BO$84</f>
        <v>118.04742289281997</v>
      </c>
      <c r="J39" s="55">
        <f>[1]T_Bericht_KSP_THG!BP$84</f>
        <v>113.14161390840225</v>
      </c>
      <c r="K39" s="55">
        <f>[1]T_Bericht_KSP_THG!BQ$84</f>
        <v>107.61126101986324</v>
      </c>
      <c r="L39" s="55">
        <f>[1]T_Bericht_KSP_THG!BR$84</f>
        <v>103.17040657954463</v>
      </c>
      <c r="M39" s="55">
        <f>[1]T_Bericht_KSP_THG!BS$84</f>
        <v>95.540838576543905</v>
      </c>
      <c r="N39" s="55">
        <f>[1]T_Bericht_KSP_THG!BT$84</f>
        <v>89.079795364156993</v>
      </c>
      <c r="O39" s="55">
        <f>[1]T_Bericht_KSP_THG!BU$84</f>
        <v>77.988602795163871</v>
      </c>
      <c r="P39" s="55">
        <f>[1]T_Bericht_KSP_THG!BV$84</f>
        <v>69.779595471094822</v>
      </c>
      <c r="Q39" s="55">
        <f>[1]T_Bericht_KSP_THG!BW$84</f>
        <v>61.677894480567559</v>
      </c>
      <c r="R39" s="55">
        <f>[1]T_Bericht_KSP_THG!BX$84</f>
        <v>53.659509161283999</v>
      </c>
      <c r="S39" s="55">
        <f>[1]T_Bericht_KSP_THG!BY$84</f>
        <v>45.244827387762264</v>
      </c>
      <c r="T39" s="55">
        <f>[1]T_Bericht_KSP_THG!BZ$84</f>
        <v>37.039209810106499</v>
      </c>
      <c r="U39" s="55">
        <f>[1]T_Bericht_KSP_THG!CA$84</f>
        <v>27.418138316183356</v>
      </c>
      <c r="V39" s="55">
        <f>[1]T_Bericht_KSP_THG!CB$84</f>
        <v>18.807822153591879</v>
      </c>
      <c r="W39" s="55">
        <f>[1]T_Bericht_KSP_THG!CC$84</f>
        <v>13.728463465749751</v>
      </c>
      <c r="X39" s="55">
        <f>[1]T_Bericht_KSP_THG!CD$84</f>
        <v>11.358847883436235</v>
      </c>
      <c r="Y39" s="23" t="s">
        <v>17</v>
      </c>
    </row>
    <row r="40" spans="1:31">
      <c r="A40" s="18" t="s">
        <v>15</v>
      </c>
      <c r="B40" s="16" t="s">
        <v>7</v>
      </c>
      <c r="C40" s="16"/>
      <c r="D40" s="54">
        <f>[1]T_Bericht_KSP_THG!BJ$85</f>
        <v>-0.47568127039648123</v>
      </c>
      <c r="E40" s="54">
        <f>[1]T_Bericht_KSP_THG!BK$85</f>
        <v>-0.48927938846408969</v>
      </c>
      <c r="F40" s="54">
        <f>[1]T_Bericht_KSP_THG!BL$85</f>
        <v>-0.51009933852646028</v>
      </c>
      <c r="G40" s="54">
        <f>[1]T_Bericht_KSP_THG!BM$85</f>
        <v>-0.53729759906962515</v>
      </c>
      <c r="H40" s="54">
        <f>[1]T_Bericht_KSP_THG!BN$85</f>
        <v>-0.55933091554137326</v>
      </c>
      <c r="I40" s="54">
        <f>[1]T_Bericht_KSP_THG!BO$85</f>
        <v>-0.5749096837756047</v>
      </c>
      <c r="J40" s="54">
        <f>[1]T_Bericht_KSP_THG!BP$85</f>
        <v>-0.59257556619318219</v>
      </c>
      <c r="K40" s="54">
        <f>[1]T_Bericht_KSP_THG!BQ$85</f>
        <v>-0.61249043939084635</v>
      </c>
      <c r="L40" s="54">
        <f>[1]T_Bericht_KSP_THG!BR$85</f>
        <v>-0.62848201440435192</v>
      </c>
      <c r="M40" s="54">
        <f>[1]T_Bericht_KSP_THG!BS$85</f>
        <v>-0.65595618872830808</v>
      </c>
      <c r="N40" s="54">
        <f>[1]T_Bericht_KSP_THG!BT$85</f>
        <v>-0.67922248997392454</v>
      </c>
      <c r="O40" s="54">
        <f>[1]T_Bericht_KSP_THG!BU$85</f>
        <v>-0.71916201970630744</v>
      </c>
      <c r="P40" s="54">
        <f>[1]T_Bericht_KSP_THG!BV$85</f>
        <v>-0.74872276261591941</v>
      </c>
      <c r="Q40" s="54">
        <f>[1]T_Bericht_KSP_THG!BW$85</f>
        <v>-0.77789709401276519</v>
      </c>
      <c r="R40" s="54">
        <f>[1]T_Bericht_KSP_THG!BX$85</f>
        <v>-0.80677140458605101</v>
      </c>
      <c r="S40" s="54">
        <f>[1]T_Bericht_KSP_THG!BY$85</f>
        <v>-0.83707278388241835</v>
      </c>
      <c r="T40" s="54">
        <f>[1]T_Bericht_KSP_THG!BZ$85</f>
        <v>-0.86662132027079131</v>
      </c>
      <c r="U40" s="54">
        <f>[1]T_Bericht_KSP_THG!CA$85</f>
        <v>-0.90126692475368309</v>
      </c>
      <c r="V40" s="54">
        <f>[1]T_Bericht_KSP_THG!CB$85</f>
        <v>-0.9322727860478448</v>
      </c>
      <c r="W40" s="54">
        <f>[1]T_Bericht_KSP_THG!CC$85</f>
        <v>-0.95056362322090493</v>
      </c>
      <c r="X40" s="54">
        <f>[1]T_Bericht_KSP_THG!CD$85</f>
        <v>-0.95909663997409977</v>
      </c>
    </row>
    <row r="41" spans="1:31" s="69" customFormat="1">
      <c r="A41" s="14" t="s">
        <v>18</v>
      </c>
      <c r="B41" s="42" t="s">
        <v>6</v>
      </c>
      <c r="C41" s="42"/>
      <c r="D41" s="55">
        <f>[1]Berichtstabellen!BJ$341</f>
        <v>0</v>
      </c>
      <c r="E41" s="55">
        <f>[1]Berichtstabellen!BK$341</f>
        <v>0</v>
      </c>
      <c r="F41" s="55">
        <f>[1]Berichtstabellen!BL$341</f>
        <v>0</v>
      </c>
      <c r="G41" s="55">
        <f>[1]Berichtstabellen!BM$341</f>
        <v>0</v>
      </c>
      <c r="H41" s="55">
        <f>[1]Berichtstabellen!BN$341</f>
        <v>0</v>
      </c>
      <c r="I41" s="55">
        <f>[1]Berichtstabellen!BO$341</f>
        <v>0</v>
      </c>
      <c r="J41" s="55">
        <f>[1]Berichtstabellen!BP$341</f>
        <v>0</v>
      </c>
      <c r="K41" s="55">
        <f>[1]Berichtstabellen!BQ$341</f>
        <v>0</v>
      </c>
      <c r="L41" s="55">
        <f>[1]Berichtstabellen!BR$341</f>
        <v>0</v>
      </c>
      <c r="M41" s="55">
        <f>[1]Berichtstabellen!BS$341</f>
        <v>-0.74141128410864832</v>
      </c>
      <c r="N41" s="55">
        <f>[1]Berichtstabellen!BT$341</f>
        <v>-1.665620697067612</v>
      </c>
      <c r="O41" s="55">
        <f>[1]Berichtstabellen!BU$341</f>
        <v>-2.5010366223786433</v>
      </c>
      <c r="P41" s="55">
        <f>[1]Berichtstabellen!BV$341</f>
        <v>-3.3276772603481666</v>
      </c>
      <c r="Q41" s="55">
        <f>[1]Berichtstabellen!BW$341</f>
        <v>-4.0887726989554469</v>
      </c>
      <c r="R41" s="55">
        <f>[1]Berichtstabellen!BX$341</f>
        <v>-4.8003842076318595</v>
      </c>
      <c r="S41" s="55">
        <f>[1]Berichtstabellen!BY$341</f>
        <v>-5.4659931573577278</v>
      </c>
      <c r="T41" s="55">
        <f>[1]Berichtstabellen!BZ$341</f>
        <v>-6.0445797544471578</v>
      </c>
      <c r="U41" s="55">
        <f>[1]Berichtstabellen!CA$341</f>
        <v>-7.26378182083835</v>
      </c>
      <c r="V41" s="55">
        <f>[1]Berichtstabellen!CB$341</f>
        <v>-8.3225994700421335</v>
      </c>
      <c r="W41" s="55">
        <f>[1]Berichtstabellen!CC$341</f>
        <v>-9.2220896542533612</v>
      </c>
      <c r="X41" s="55">
        <f>[1]Berichtstabellen!CD$341</f>
        <v>-10.155151260480142</v>
      </c>
      <c r="Y41"/>
      <c r="Z41"/>
      <c r="AA41"/>
      <c r="AB41"/>
      <c r="AC41"/>
      <c r="AD41"/>
      <c r="AE41"/>
    </row>
    <row r="42" spans="1:31">
      <c r="A42" s="49" t="s">
        <v>21</v>
      </c>
      <c r="B42" s="26" t="s">
        <v>6</v>
      </c>
      <c r="C42" s="26"/>
      <c r="D42" s="66">
        <f>[1]T_Bericht_KSP_THG!BJ$62</f>
        <v>145.60311642446368</v>
      </c>
      <c r="E42" s="66">
        <f>[1]T_Bericht_KSP_THG!BK$62</f>
        <v>141.82692408884219</v>
      </c>
      <c r="F42" s="66">
        <f>[1]T_Bericht_KSP_THG!BL$62</f>
        <v>136.04523169121376</v>
      </c>
      <c r="G42" s="66">
        <f>[1]T_Bericht_KSP_THG!BM$62</f>
        <v>128.49228484263574</v>
      </c>
      <c r="H42" s="66">
        <f>[1]T_Bericht_KSP_THG!BN$62</f>
        <v>122.37364104389344</v>
      </c>
      <c r="I42" s="66">
        <f>[1]T_Bericht_KSP_THG!BO$62</f>
        <v>118.04742289281997</v>
      </c>
      <c r="J42" s="66">
        <f>[1]T_Bericht_KSP_THG!BP$62</f>
        <v>113.14161390840225</v>
      </c>
      <c r="K42" s="66">
        <f>[1]T_Bericht_KSP_THG!BQ$62</f>
        <v>107.61126101986324</v>
      </c>
      <c r="L42" s="66">
        <f>[1]T_Bericht_KSP_THG!BR$62</f>
        <v>103.17040657954463</v>
      </c>
      <c r="M42" s="66">
        <f>[1]T_Bericht_KSP_THG!BS$62</f>
        <v>95.540838576543905</v>
      </c>
      <c r="N42" s="66">
        <f>[1]T_Bericht_KSP_THG!BT$62</f>
        <v>89.079795364156993</v>
      </c>
      <c r="O42" s="66">
        <f>[1]T_Bericht_KSP_THG!BU$62</f>
        <v>77.988602795163871</v>
      </c>
      <c r="P42" s="66">
        <f>[1]T_Bericht_KSP_THG!BV$62</f>
        <v>69.779595471094822</v>
      </c>
      <c r="Q42" s="66">
        <f>[1]T_Bericht_KSP_THG!BW$62</f>
        <v>61.677894480567559</v>
      </c>
      <c r="R42" s="66">
        <f>[1]T_Bericht_KSP_THG!BX$62</f>
        <v>53.659509161283999</v>
      </c>
      <c r="S42" s="66">
        <f>[1]T_Bericht_KSP_THG!BY$62</f>
        <v>45.244827387762264</v>
      </c>
      <c r="T42" s="66">
        <f>[1]T_Bericht_KSP_THG!BZ$62</f>
        <v>37.039209810106499</v>
      </c>
      <c r="U42" s="66">
        <f>[1]T_Bericht_KSP_THG!CA$62</f>
        <v>27.418138316183356</v>
      </c>
      <c r="V42" s="66">
        <f>[1]T_Bericht_KSP_THG!CB$62</f>
        <v>18.807822153591879</v>
      </c>
      <c r="W42" s="66">
        <f>[1]T_Bericht_KSP_THG!CC$62</f>
        <v>13.728463465749751</v>
      </c>
      <c r="X42" s="66">
        <f>[1]T_Bericht_KSP_THG!CD$62</f>
        <v>11.358847883436235</v>
      </c>
    </row>
    <row r="43" spans="1:31">
      <c r="A43" s="14" t="s">
        <v>15</v>
      </c>
      <c r="B43" s="43" t="s">
        <v>7</v>
      </c>
      <c r="C43" s="43"/>
      <c r="D43" s="65">
        <f>[1]T_Bericht_KSP_THG!BJ$63</f>
        <v>-0.47568127039648123</v>
      </c>
      <c r="E43" s="65">
        <f>[1]T_Bericht_KSP_THG!BK$63</f>
        <v>-0.48927938846408969</v>
      </c>
      <c r="F43" s="65">
        <f>[1]T_Bericht_KSP_THG!BL$63</f>
        <v>-0.51009933852646028</v>
      </c>
      <c r="G43" s="65">
        <f>[1]T_Bericht_KSP_THG!BM$63</f>
        <v>-0.53729759906962515</v>
      </c>
      <c r="H43" s="65">
        <f>[1]T_Bericht_KSP_THG!BN$63</f>
        <v>-0.55933091554137326</v>
      </c>
      <c r="I43" s="65">
        <f>[1]T_Bericht_KSP_THG!BO$63</f>
        <v>-0.5749096837756047</v>
      </c>
      <c r="J43" s="65">
        <f>[1]T_Bericht_KSP_THG!BP$63</f>
        <v>-0.59257556619318219</v>
      </c>
      <c r="K43" s="65">
        <f>[1]T_Bericht_KSP_THG!BQ$63</f>
        <v>-0.61249043939084635</v>
      </c>
      <c r="L43" s="65">
        <f>[1]T_Bericht_KSP_THG!BR$63</f>
        <v>-0.62848201440435192</v>
      </c>
      <c r="M43" s="65">
        <f>[1]T_Bericht_KSP_THG!BS$63</f>
        <v>-0.65595618872830808</v>
      </c>
      <c r="N43" s="65">
        <f>[1]T_Bericht_KSP_THG!BT$63</f>
        <v>-0.67922248997392454</v>
      </c>
      <c r="O43" s="65">
        <f>[1]T_Bericht_KSP_THG!BU$63</f>
        <v>-0.71916201970630744</v>
      </c>
      <c r="P43" s="65">
        <f>[1]T_Bericht_KSP_THG!BV$63</f>
        <v>-0.74872276261591941</v>
      </c>
      <c r="Q43" s="65">
        <f>[1]T_Bericht_KSP_THG!BW$63</f>
        <v>-0.77789709401276519</v>
      </c>
      <c r="R43" s="65">
        <f>[1]T_Bericht_KSP_THG!BX$63</f>
        <v>-0.80677140458605101</v>
      </c>
      <c r="S43" s="65">
        <f>[1]T_Bericht_KSP_THG!BY$63</f>
        <v>-0.83707278388241835</v>
      </c>
      <c r="T43" s="65">
        <f>[1]T_Bericht_KSP_THG!BZ$63</f>
        <v>-0.86662132027079131</v>
      </c>
      <c r="U43" s="65">
        <f>[1]T_Bericht_KSP_THG!CA$63</f>
        <v>-0.90126692475368309</v>
      </c>
      <c r="V43" s="65">
        <f>[1]T_Bericht_KSP_THG!CB$63</f>
        <v>-0.9322727860478448</v>
      </c>
      <c r="W43" s="65">
        <f>[1]T_Bericht_KSP_THG!CC$63</f>
        <v>-0.95056362322090493</v>
      </c>
      <c r="X43" s="65">
        <f>[1]T_Bericht_KSP_THG!CD$63</f>
        <v>-0.95909663997409977</v>
      </c>
    </row>
    <row r="44" spans="1:31" s="29" customFormat="1" ht="25.5">
      <c r="A44" s="47" t="s">
        <v>22</v>
      </c>
      <c r="B44" s="67" t="s">
        <v>6</v>
      </c>
      <c r="C44" s="67"/>
      <c r="D44" s="68">
        <f>[2]Berichtstabellen!BJ$63</f>
        <v>144.60355976099771</v>
      </c>
      <c r="E44" s="68">
        <f>[2]Berichtstabellen!BK$63</f>
        <v>141.00852817346802</v>
      </c>
      <c r="F44" s="68">
        <f>[2]Berichtstabellen!BL$63</f>
        <v>135.51181721970593</v>
      </c>
      <c r="G44" s="68">
        <f>[2]Berichtstabellen!BM$63</f>
        <v>128.53496190793652</v>
      </c>
      <c r="H44" s="68">
        <f>[2]Berichtstabellen!BN$63</f>
        <v>121.61717516524915</v>
      </c>
      <c r="I44" s="68">
        <f>[2]Berichtstabellen!BO$63</f>
        <v>116.13947461209668</v>
      </c>
      <c r="J44" s="68">
        <f>[2]Berichtstabellen!BP$63</f>
        <v>113.15317710772442</v>
      </c>
      <c r="K44" s="68">
        <f>[2]Berichtstabellen!BQ$63</f>
        <v>109.09006200693123</v>
      </c>
      <c r="L44" s="68">
        <f>[2]Berichtstabellen!BR$63</f>
        <v>103.81165664591752</v>
      </c>
      <c r="M44" s="68">
        <f>[2]Berichtstabellen!BS$63</f>
        <v>97.089561347028692</v>
      </c>
      <c r="N44" s="68">
        <f>[2]Berichtstabellen!BT$63</f>
        <v>91.482991923648072</v>
      </c>
      <c r="O44" s="68">
        <f>[2]Berichtstabellen!BU$63</f>
        <v>86.294252745125419</v>
      </c>
      <c r="P44" s="68">
        <f>[2]Berichtstabellen!BV$63</f>
        <v>83.922238254848665</v>
      </c>
      <c r="Q44" s="68">
        <f>[2]Berichtstabellen!BW$63</f>
        <v>82.175988052889238</v>
      </c>
      <c r="R44" s="68">
        <f>[2]Berichtstabellen!BX$63</f>
        <v>80.811829003368146</v>
      </c>
      <c r="S44" s="68">
        <f>[2]Berichtstabellen!BY$63</f>
        <v>79.624135441517879</v>
      </c>
      <c r="T44" s="68">
        <f>[2]Berichtstabellen!BZ$63</f>
        <v>77.713160966962477</v>
      </c>
      <c r="U44" s="68">
        <f>[2]Berichtstabellen!CA$63</f>
        <v>76.34559831097323</v>
      </c>
      <c r="V44" s="68">
        <f>[2]Berichtstabellen!CB$63</f>
        <v>75.074896264443396</v>
      </c>
      <c r="W44" s="68">
        <f>[2]Berichtstabellen!CC$63</f>
        <v>73.983923899226326</v>
      </c>
      <c r="X44" s="68">
        <f>[2]Berichtstabellen!CD$63</f>
        <v>72.926899698187995</v>
      </c>
      <c r="Y44" s="30"/>
    </row>
    <row r="45" spans="1:31" s="29" customFormat="1">
      <c r="A45" s="14" t="s">
        <v>15</v>
      </c>
      <c r="B45" s="43" t="s">
        <v>7</v>
      </c>
      <c r="C45" s="43"/>
      <c r="D45" s="65">
        <f>[2]Berichtstabellen!BJ$87</f>
        <v>-0.4792806870355274</v>
      </c>
      <c r="E45" s="65">
        <f>[2]Berichtstabellen!BK$87</f>
        <v>-0.49222644287610351</v>
      </c>
      <c r="F45" s="65">
        <f>[2]Berichtstabellen!BL$87</f>
        <v>-0.51202017102593622</v>
      </c>
      <c r="G45" s="65">
        <f>[2]Berichtstabellen!BM$87</f>
        <v>-0.53714391839841968</v>
      </c>
      <c r="H45" s="65">
        <f>[2]Berichtstabellen!BN$87</f>
        <v>-0.56205495907985714</v>
      </c>
      <c r="I45" s="65">
        <f>[2]Berichtstabellen!BO$87</f>
        <v>-0.58178023052806394</v>
      </c>
      <c r="J45" s="65">
        <f>[2]Berichtstabellen!BP$87</f>
        <v>-0.59253392696094842</v>
      </c>
      <c r="K45" s="65">
        <f>[2]Berichtstabellen!BQ$87</f>
        <v>-0.6071652576645461</v>
      </c>
      <c r="L45" s="65">
        <f>[2]Berichtstabellen!BR$87</f>
        <v>-0.62617286451515142</v>
      </c>
      <c r="M45" s="65">
        <f>[2]Berichtstabellen!BS$87</f>
        <v>-0.65037921774396867</v>
      </c>
      <c r="N45" s="65">
        <f>[2]Berichtstabellen!BT$87</f>
        <v>-0.67056854768201224</v>
      </c>
      <c r="O45" s="65">
        <f>[2]Berichtstabellen!BU$87</f>
        <v>-0.68925326543486587</v>
      </c>
      <c r="P45" s="65">
        <f>[2]Berichtstabellen!BV$87</f>
        <v>-0.69779492068706128</v>
      </c>
      <c r="Q45" s="65">
        <f>[2]Berichtstabellen!BW$87</f>
        <v>-0.70408319053969359</v>
      </c>
      <c r="R45" s="65">
        <f>[2]Berichtstabellen!BX$87</f>
        <v>-0.70899554514711094</v>
      </c>
      <c r="S45" s="65">
        <f>[2]Berichtstabellen!BY$87</f>
        <v>-0.71327244522177846</v>
      </c>
      <c r="T45" s="65">
        <f>[2]Berichtstabellen!BZ$87</f>
        <v>-0.72015388933786939</v>
      </c>
      <c r="U45" s="65">
        <f>[2]Berichtstabellen!CA$87</f>
        <v>-0.72507850037676491</v>
      </c>
      <c r="V45" s="65">
        <f>[2]Berichtstabellen!CB$87</f>
        <v>-0.72965431509215084</v>
      </c>
      <c r="W45" s="65">
        <f>[2]Berichtstabellen!CC$87</f>
        <v>-0.7335829208707223</v>
      </c>
      <c r="X45" s="65">
        <f>[2]Berichtstabellen!CD$87</f>
        <v>-0.73738927886537486</v>
      </c>
    </row>
    <row r="46" spans="1:31" ht="25.5">
      <c r="A46" s="49" t="s">
        <v>23</v>
      </c>
      <c r="B46" s="26" t="s">
        <v>6</v>
      </c>
      <c r="C46" s="26"/>
      <c r="D46" s="66">
        <f>D44</f>
        <v>144.60355976099771</v>
      </c>
      <c r="E46" s="66">
        <f t="shared" ref="E46:X46" si="6">E44</f>
        <v>141.00852817346802</v>
      </c>
      <c r="F46" s="66">
        <f t="shared" si="6"/>
        <v>135.51181721970593</v>
      </c>
      <c r="G46" s="66">
        <f t="shared" si="6"/>
        <v>128.53496190793652</v>
      </c>
      <c r="H46" s="66">
        <f t="shared" si="6"/>
        <v>121.61717516524915</v>
      </c>
      <c r="I46" s="66">
        <f t="shared" si="6"/>
        <v>116.13947461209668</v>
      </c>
      <c r="J46" s="66">
        <f t="shared" si="6"/>
        <v>113.15317710772442</v>
      </c>
      <c r="K46" s="66">
        <f t="shared" si="6"/>
        <v>109.09006200693123</v>
      </c>
      <c r="L46" s="66">
        <f t="shared" si="6"/>
        <v>103.81165664591752</v>
      </c>
      <c r="M46" s="66">
        <f t="shared" si="6"/>
        <v>97.089561347028692</v>
      </c>
      <c r="N46" s="66">
        <f t="shared" si="6"/>
        <v>91.482991923648072</v>
      </c>
      <c r="O46" s="66">
        <f t="shared" si="6"/>
        <v>86.294252745125419</v>
      </c>
      <c r="P46" s="66">
        <f t="shared" si="6"/>
        <v>83.922238254848665</v>
      </c>
      <c r="Q46" s="66">
        <f t="shared" si="6"/>
        <v>82.175988052889238</v>
      </c>
      <c r="R46" s="66">
        <f t="shared" si="6"/>
        <v>80.811829003368146</v>
      </c>
      <c r="S46" s="66">
        <f t="shared" si="6"/>
        <v>79.624135441517879</v>
      </c>
      <c r="T46" s="66">
        <f t="shared" si="6"/>
        <v>77.713160966962477</v>
      </c>
      <c r="U46" s="66">
        <f t="shared" si="6"/>
        <v>76.34559831097323</v>
      </c>
      <c r="V46" s="66">
        <f t="shared" si="6"/>
        <v>75.074896264443396</v>
      </c>
      <c r="W46" s="66">
        <f t="shared" si="6"/>
        <v>73.983923899226326</v>
      </c>
      <c r="X46" s="66">
        <f t="shared" si="6"/>
        <v>72.926899698187995</v>
      </c>
      <c r="Y46" s="21"/>
    </row>
    <row r="47" spans="1:31">
      <c r="A47" s="14" t="s">
        <v>15</v>
      </c>
      <c r="B47" s="43" t="s">
        <v>7</v>
      </c>
      <c r="C47" s="43"/>
      <c r="D47" s="65">
        <f>D45</f>
        <v>-0.4792806870355274</v>
      </c>
      <c r="E47" s="65">
        <f t="shared" ref="E47:X47" si="7">E45</f>
        <v>-0.49222644287610351</v>
      </c>
      <c r="F47" s="65">
        <f t="shared" si="7"/>
        <v>-0.51202017102593622</v>
      </c>
      <c r="G47" s="65">
        <f t="shared" si="7"/>
        <v>-0.53714391839841968</v>
      </c>
      <c r="H47" s="65">
        <f t="shared" si="7"/>
        <v>-0.56205495907985714</v>
      </c>
      <c r="I47" s="65">
        <f t="shared" si="7"/>
        <v>-0.58178023052806394</v>
      </c>
      <c r="J47" s="65">
        <f t="shared" si="7"/>
        <v>-0.59253392696094842</v>
      </c>
      <c r="K47" s="65">
        <f t="shared" si="7"/>
        <v>-0.6071652576645461</v>
      </c>
      <c r="L47" s="65">
        <f t="shared" si="7"/>
        <v>-0.62617286451515142</v>
      </c>
      <c r="M47" s="65">
        <f t="shared" si="7"/>
        <v>-0.65037921774396867</v>
      </c>
      <c r="N47" s="65">
        <f t="shared" si="7"/>
        <v>-0.67056854768201224</v>
      </c>
      <c r="O47" s="65">
        <f t="shared" si="7"/>
        <v>-0.68925326543486587</v>
      </c>
      <c r="P47" s="65">
        <f t="shared" si="7"/>
        <v>-0.69779492068706128</v>
      </c>
      <c r="Q47" s="65">
        <f t="shared" si="7"/>
        <v>-0.70408319053969359</v>
      </c>
      <c r="R47" s="65">
        <f t="shared" si="7"/>
        <v>-0.70899554514711094</v>
      </c>
      <c r="S47" s="65">
        <f t="shared" si="7"/>
        <v>-0.71327244522177846</v>
      </c>
      <c r="T47" s="65">
        <f t="shared" si="7"/>
        <v>-0.72015388933786939</v>
      </c>
      <c r="U47" s="65">
        <f t="shared" si="7"/>
        <v>-0.72507850037676491</v>
      </c>
      <c r="V47" s="65">
        <f t="shared" si="7"/>
        <v>-0.72965431509215084</v>
      </c>
      <c r="W47" s="65">
        <f t="shared" si="7"/>
        <v>-0.7335829208707223</v>
      </c>
      <c r="X47" s="65">
        <f t="shared" si="7"/>
        <v>-0.73738927886537486</v>
      </c>
    </row>
    <row r="48" spans="1:31" s="69" customFormat="1">
      <c r="A48" s="18" t="s">
        <v>18</v>
      </c>
      <c r="B48" s="26" t="s">
        <v>6</v>
      </c>
      <c r="C48" s="26"/>
      <c r="D48" s="66">
        <v>0</v>
      </c>
      <c r="E48" s="66">
        <v>0</v>
      </c>
      <c r="F48" s="66">
        <v>0</v>
      </c>
      <c r="G48" s="66">
        <v>0</v>
      </c>
      <c r="H48" s="66">
        <v>0</v>
      </c>
      <c r="I48" s="66">
        <v>0</v>
      </c>
      <c r="J48" s="66">
        <v>0</v>
      </c>
      <c r="K48" s="66">
        <v>0</v>
      </c>
      <c r="L48" s="66">
        <v>0</v>
      </c>
      <c r="M48" s="66">
        <v>0</v>
      </c>
      <c r="N48" s="66">
        <v>0</v>
      </c>
      <c r="O48" s="66">
        <v>0</v>
      </c>
      <c r="P48" s="66">
        <v>0</v>
      </c>
      <c r="Q48" s="66">
        <v>0</v>
      </c>
      <c r="R48" s="66">
        <v>0</v>
      </c>
      <c r="S48" s="66">
        <v>0</v>
      </c>
      <c r="T48" s="66">
        <v>0</v>
      </c>
      <c r="U48" s="66">
        <v>0</v>
      </c>
      <c r="V48" s="66">
        <v>0</v>
      </c>
      <c r="W48" s="66">
        <v>0</v>
      </c>
      <c r="X48" s="66">
        <v>0</v>
      </c>
      <c r="Y48" s="24"/>
      <c r="Z48" s="24"/>
      <c r="AA48"/>
      <c r="AB48"/>
      <c r="AC48"/>
      <c r="AD48"/>
      <c r="AE48"/>
    </row>
    <row r="49" spans="1:31" s="69" customFormat="1" ht="25.5">
      <c r="A49" s="15" t="s">
        <v>24</v>
      </c>
      <c r="B49" s="43" t="s">
        <v>6</v>
      </c>
      <c r="C49" s="42"/>
      <c r="D49" s="55">
        <f t="shared" ref="D49:X49" si="8">D44</f>
        <v>144.60355976099771</v>
      </c>
      <c r="E49" s="55">
        <f t="shared" si="8"/>
        <v>141.00852817346802</v>
      </c>
      <c r="F49" s="55">
        <f t="shared" si="8"/>
        <v>135.51181721970593</v>
      </c>
      <c r="G49" s="55">
        <f t="shared" si="8"/>
        <v>128.53496190793652</v>
      </c>
      <c r="H49" s="55">
        <f t="shared" si="8"/>
        <v>121.61717516524915</v>
      </c>
      <c r="I49" s="55">
        <f t="shared" si="8"/>
        <v>116.13947461209668</v>
      </c>
      <c r="J49" s="55">
        <f t="shared" si="8"/>
        <v>113.15317710772442</v>
      </c>
      <c r="K49" s="55">
        <f t="shared" si="8"/>
        <v>109.09006200693123</v>
      </c>
      <c r="L49" s="55">
        <f t="shared" si="8"/>
        <v>103.81165664591752</v>
      </c>
      <c r="M49" s="55">
        <f t="shared" si="8"/>
        <v>97.089561347028692</v>
      </c>
      <c r="N49" s="55">
        <f t="shared" si="8"/>
        <v>91.482991923648072</v>
      </c>
      <c r="O49" s="55">
        <f t="shared" si="8"/>
        <v>86.294252745125419</v>
      </c>
      <c r="P49" s="55">
        <f t="shared" si="8"/>
        <v>83.922238254848665</v>
      </c>
      <c r="Q49" s="55">
        <f t="shared" si="8"/>
        <v>82.175988052889238</v>
      </c>
      <c r="R49" s="55">
        <f t="shared" si="8"/>
        <v>80.811829003368146</v>
      </c>
      <c r="S49" s="55">
        <f t="shared" si="8"/>
        <v>79.624135441517879</v>
      </c>
      <c r="T49" s="55">
        <f t="shared" si="8"/>
        <v>77.713160966962477</v>
      </c>
      <c r="U49" s="55">
        <f t="shared" si="8"/>
        <v>76.34559831097323</v>
      </c>
      <c r="V49" s="55">
        <f t="shared" si="8"/>
        <v>75.074896264443396</v>
      </c>
      <c r="W49" s="55">
        <f t="shared" si="8"/>
        <v>73.983923899226326</v>
      </c>
      <c r="X49" s="55">
        <f t="shared" si="8"/>
        <v>72.926899698187995</v>
      </c>
      <c r="Y49" s="21"/>
      <c r="Z49"/>
      <c r="AA49"/>
      <c r="AB49"/>
      <c r="AC49"/>
      <c r="AD49"/>
      <c r="AE49"/>
    </row>
    <row r="50" spans="1:31" s="70" customFormat="1">
      <c r="A50" s="18" t="s">
        <v>15</v>
      </c>
      <c r="B50" s="26" t="s">
        <v>7</v>
      </c>
      <c r="C50" s="16"/>
      <c r="D50" s="57">
        <f t="shared" ref="D50:X50" si="9">D45</f>
        <v>-0.4792806870355274</v>
      </c>
      <c r="E50" s="57">
        <f t="shared" si="9"/>
        <v>-0.49222644287610351</v>
      </c>
      <c r="F50" s="57">
        <f t="shared" si="9"/>
        <v>-0.51202017102593622</v>
      </c>
      <c r="G50" s="57">
        <f t="shared" si="9"/>
        <v>-0.53714391839841968</v>
      </c>
      <c r="H50" s="57">
        <f t="shared" si="9"/>
        <v>-0.56205495907985714</v>
      </c>
      <c r="I50" s="57">
        <f t="shared" si="9"/>
        <v>-0.58178023052806394</v>
      </c>
      <c r="J50" s="57">
        <f t="shared" si="9"/>
        <v>-0.59253392696094842</v>
      </c>
      <c r="K50" s="57">
        <f t="shared" si="9"/>
        <v>-0.6071652576645461</v>
      </c>
      <c r="L50" s="57">
        <f t="shared" si="9"/>
        <v>-0.62617286451515142</v>
      </c>
      <c r="M50" s="57">
        <f t="shared" si="9"/>
        <v>-0.65037921774396867</v>
      </c>
      <c r="N50" s="57">
        <f t="shared" si="9"/>
        <v>-0.67056854768201224</v>
      </c>
      <c r="O50" s="57">
        <f t="shared" si="9"/>
        <v>-0.68925326543486587</v>
      </c>
      <c r="P50" s="57">
        <f t="shared" si="9"/>
        <v>-0.69779492068706128</v>
      </c>
      <c r="Q50" s="57">
        <f t="shared" si="9"/>
        <v>-0.70408319053969359</v>
      </c>
      <c r="R50" s="57">
        <f t="shared" si="9"/>
        <v>-0.70899554514711094</v>
      </c>
      <c r="S50" s="57">
        <f t="shared" si="9"/>
        <v>-0.71327244522177846</v>
      </c>
      <c r="T50" s="57">
        <f t="shared" si="9"/>
        <v>-0.72015388933786939</v>
      </c>
      <c r="U50" s="57">
        <f t="shared" si="9"/>
        <v>-0.72507850037676491</v>
      </c>
      <c r="V50" s="57">
        <f t="shared" si="9"/>
        <v>-0.72965431509215084</v>
      </c>
      <c r="W50" s="57">
        <f t="shared" si="9"/>
        <v>-0.7335829208707223</v>
      </c>
      <c r="X50" s="57">
        <f t="shared" si="9"/>
        <v>-0.73738927886537486</v>
      </c>
      <c r="Y50"/>
      <c r="Z50"/>
      <c r="AA50"/>
      <c r="AB50"/>
      <c r="AC50"/>
      <c r="AD50"/>
      <c r="AE50"/>
    </row>
    <row r="51" spans="1:31" ht="41.1" customHeight="1">
      <c r="A51" s="20" t="s">
        <v>26</v>
      </c>
      <c r="B51" s="45"/>
      <c r="C51" s="45" t="s">
        <v>27</v>
      </c>
      <c r="D51" s="25"/>
      <c r="E51" s="25"/>
      <c r="F51" s="25"/>
      <c r="G51" s="25"/>
      <c r="H51" s="25"/>
      <c r="I51" s="25"/>
      <c r="J51" s="25"/>
      <c r="K51" s="25"/>
      <c r="L51" s="25"/>
      <c r="M51" s="25"/>
      <c r="N51" s="25"/>
      <c r="O51" s="25"/>
      <c r="P51" s="25"/>
      <c r="Q51" s="25"/>
      <c r="R51" s="25"/>
      <c r="S51" s="25"/>
      <c r="T51" s="25"/>
      <c r="U51" s="25"/>
      <c r="V51" s="25"/>
      <c r="W51" s="25"/>
      <c r="X51" s="25"/>
    </row>
    <row r="52" spans="1:31">
      <c r="A52" s="15" t="s">
        <v>28</v>
      </c>
      <c r="B52" s="42" t="s">
        <v>6</v>
      </c>
      <c r="C52" s="42"/>
      <c r="D52" s="56">
        <f>[1]T_Bericht_KSP_THG!BJ$116</f>
        <v>101.6857745064755</v>
      </c>
      <c r="E52" s="56">
        <f>[1]T_Bericht_KSP_THG!BK$116</f>
        <v>95.278634171103533</v>
      </c>
      <c r="F52" s="56">
        <f>[1]T_Bericht_KSP_THG!BL$116</f>
        <v>87.04388516926906</v>
      </c>
      <c r="G52" s="56">
        <f>[1]T_Bericht_KSP_THG!BM$116</f>
        <v>80.343201235361931</v>
      </c>
      <c r="H52" s="56">
        <f>[1]T_Bericht_KSP_THG!BN$116</f>
        <v>72.81666791438245</v>
      </c>
      <c r="I52" s="56">
        <f>[1]T_Bericht_KSP_THG!BO$116</f>
        <v>66.411651476144158</v>
      </c>
      <c r="J52" s="56">
        <f>[1]T_Bericht_KSP_THG!BP$116</f>
        <v>60.57690454992261</v>
      </c>
      <c r="K52" s="56">
        <f>[1]T_Bericht_KSP_THG!BQ$116</f>
        <v>53.461700919910527</v>
      </c>
      <c r="L52" s="56">
        <f>[1]T_Bericht_KSP_THG!BR$116</f>
        <v>48.155078711126663</v>
      </c>
      <c r="M52" s="56">
        <f>[1]T_Bericht_KSP_THG!BS$116</f>
        <v>43.185030340116576</v>
      </c>
      <c r="N52" s="56">
        <f>[1]T_Bericht_KSP_THG!BT$116</f>
        <v>37.783225764682328</v>
      </c>
      <c r="O52" s="56">
        <f>[1]T_Bericht_KSP_THG!BU$116</f>
        <v>33.642497111193109</v>
      </c>
      <c r="P52" s="56">
        <f>[1]T_Bericht_KSP_THG!BV$116</f>
        <v>29.710044606998185</v>
      </c>
      <c r="Q52" s="56">
        <f>[1]T_Bericht_KSP_THG!BW$116</f>
        <v>25.940359401305756</v>
      </c>
      <c r="R52" s="56">
        <f>[1]T_Bericht_KSP_THG!BX$116</f>
        <v>22.446523298458061</v>
      </c>
      <c r="S52" s="56">
        <f>[1]T_Bericht_KSP_THG!BY$116</f>
        <v>18.790350998885167</v>
      </c>
      <c r="T52" s="56">
        <f>[1]T_Bericht_KSP_THG!BZ$116</f>
        <v>11.680289760105763</v>
      </c>
      <c r="U52" s="56">
        <f>[1]T_Bericht_KSP_THG!CA$116</f>
        <v>3.7046576036647458</v>
      </c>
      <c r="V52" s="56">
        <f>[1]T_Bericht_KSP_THG!CB$116</f>
        <v>1.5088833110706532</v>
      </c>
      <c r="W52" s="56">
        <f>[1]T_Bericht_KSP_THG!CC$116</f>
        <v>0.91093113599101616</v>
      </c>
      <c r="X52" s="56">
        <f>[1]T_Bericht_KSP_THG!CD$116</f>
        <v>0.49508320016287494</v>
      </c>
    </row>
    <row r="53" spans="1:31">
      <c r="A53" s="18" t="s">
        <v>15</v>
      </c>
      <c r="B53" s="16" t="s">
        <v>7</v>
      </c>
      <c r="C53" s="16"/>
      <c r="D53" s="54">
        <f>[1]T_Bericht_KSP_THG!BJ$119</f>
        <v>-0.51584500529409949</v>
      </c>
      <c r="E53" s="54">
        <f>[1]T_Bericht_KSP_THG!BK$119</f>
        <v>-0.54635122910178102</v>
      </c>
      <c r="F53" s="54">
        <f>[1]T_Bericht_KSP_THG!BL$119</f>
        <v>-0.5855592193908622</v>
      </c>
      <c r="G53" s="54">
        <f>[1]T_Bericht_KSP_THG!BM$119</f>
        <v>-0.61746308805186279</v>
      </c>
      <c r="H53" s="54">
        <f>[1]T_Bericht_KSP_THG!BN$119</f>
        <v>-0.65329906135155524</v>
      </c>
      <c r="I53" s="54">
        <f>[1]T_Bericht_KSP_THG!BO$119</f>
        <v>-0.68379517267879886</v>
      </c>
      <c r="J53" s="54">
        <f>[1]T_Bericht_KSP_THG!BP$119</f>
        <v>-0.71157606809790352</v>
      </c>
      <c r="K53" s="54">
        <f>[1]T_Bericht_KSP_THG!BQ$119</f>
        <v>-0.7454535833407121</v>
      </c>
      <c r="L53" s="54">
        <f>[1]T_Bericht_KSP_THG!BR$119</f>
        <v>-0.77071992624727415</v>
      </c>
      <c r="M53" s="54">
        <f>[1]T_Bericht_KSP_THG!BS$119</f>
        <v>-0.79438374505018083</v>
      </c>
      <c r="N53" s="54">
        <f>[1]T_Bericht_KSP_THG!BT$119</f>
        <v>-0.82010327837049912</v>
      </c>
      <c r="O53" s="54">
        <f>[1]T_Bericht_KSP_THG!BU$119</f>
        <v>-0.8398184693009767</v>
      </c>
      <c r="P53" s="54">
        <f>[1]T_Bericht_KSP_THG!BV$119</f>
        <v>-0.85854199804027398</v>
      </c>
      <c r="Q53" s="54">
        <f>[1]T_Bericht_KSP_THG!BW$119</f>
        <v>-0.8764905452157562</v>
      </c>
      <c r="R53" s="54">
        <f>[1]T_Bericht_KSP_THG!BX$119</f>
        <v>-0.89312569608211256</v>
      </c>
      <c r="S53" s="54">
        <f>[1]T_Bericht_KSP_THG!BY$119</f>
        <v>-0.91053377591368079</v>
      </c>
      <c r="T53" s="54">
        <f>[1]T_Bericht_KSP_THG!BZ$119</f>
        <v>-0.94438680676413334</v>
      </c>
      <c r="U53" s="54">
        <f>[1]T_Bericht_KSP_THG!CA$119</f>
        <v>-0.9823610677973913</v>
      </c>
      <c r="V53" s="54">
        <f>[1]T_Bericht_KSP_THG!CB$119</f>
        <v>-0.99281577590347492</v>
      </c>
      <c r="W53" s="54">
        <f>[1]T_Bericht_KSP_THG!CC$119</f>
        <v>-0.99566279687140424</v>
      </c>
      <c r="X53" s="54">
        <f>[1]T_Bericht_KSP_THG!CD$119</f>
        <v>-0.99764276758162895</v>
      </c>
    </row>
    <row r="54" spans="1:31">
      <c r="A54" s="31" t="s">
        <v>29</v>
      </c>
      <c r="B54" s="44" t="s">
        <v>6</v>
      </c>
      <c r="C54" s="44"/>
      <c r="D54" s="60">
        <f>[2]Berichtstabellen!BJ$64</f>
        <v>109.41743465748453</v>
      </c>
      <c r="E54" s="60">
        <f>[2]Berichtstabellen!BK$64</f>
        <v>105.59038715506661</v>
      </c>
      <c r="F54" s="60">
        <f>[2]Berichtstabellen!BL$64</f>
        <v>101.5627472029667</v>
      </c>
      <c r="G54" s="60">
        <f>[2]Berichtstabellen!BM$64</f>
        <v>96.132178081943977</v>
      </c>
      <c r="H54" s="60">
        <f>[2]Berichtstabellen!BN$64</f>
        <v>85.113938388558822</v>
      </c>
      <c r="I54" s="60">
        <f>[2]Berichtstabellen!BO$64</f>
        <v>76.855269650946909</v>
      </c>
      <c r="J54" s="60">
        <f>[2]Berichtstabellen!BP$64</f>
        <v>69.887259334603584</v>
      </c>
      <c r="K54" s="60">
        <f>[2]Berichtstabellen!BQ$64</f>
        <v>63.046598681000908</v>
      </c>
      <c r="L54" s="60">
        <f>[2]Berichtstabellen!BR$64</f>
        <v>57.08068900200621</v>
      </c>
      <c r="M54" s="60">
        <f>[2]Berichtstabellen!BS$64</f>
        <v>51.925755834235005</v>
      </c>
      <c r="N54" s="60">
        <f>[2]Berichtstabellen!BT$64</f>
        <v>43.720258234730636</v>
      </c>
      <c r="O54" s="60">
        <f>[2]Berichtstabellen!BU$64</f>
        <v>39.45670189237913</v>
      </c>
      <c r="P54" s="60">
        <f>[2]Berichtstabellen!BV$64</f>
        <v>36.445220776464893</v>
      </c>
      <c r="Q54" s="60">
        <f>[2]Berichtstabellen!BW$64</f>
        <v>33.619547582543817</v>
      </c>
      <c r="R54" s="60">
        <f>[2]Berichtstabellen!BX$64</f>
        <v>31.155099828814027</v>
      </c>
      <c r="S54" s="60">
        <f>[2]Berichtstabellen!BY$64</f>
        <v>26.248938499457413</v>
      </c>
      <c r="T54" s="60">
        <f>[2]Berichtstabellen!BZ$64</f>
        <v>23.063799299568654</v>
      </c>
      <c r="U54" s="60">
        <f>[2]Berichtstabellen!CA$64</f>
        <v>19.870891090168914</v>
      </c>
      <c r="V54" s="60">
        <f>[2]Berichtstabellen!CB$64</f>
        <v>17.269924970195166</v>
      </c>
      <c r="W54" s="60">
        <f>[2]Berichtstabellen!CC$64</f>
        <v>14.73022709456839</v>
      </c>
      <c r="X54" s="60">
        <f>[2]Berichtstabellen!CD$64</f>
        <v>8.9797635933323949</v>
      </c>
    </row>
    <row r="55" spans="1:31">
      <c r="A55" s="18" t="s">
        <v>15</v>
      </c>
      <c r="B55" s="16" t="s">
        <v>7</v>
      </c>
      <c r="C55" s="16"/>
      <c r="D55" s="54">
        <f>[2]Berichtstabellen!BJ$88</f>
        <v>-0.47903236461109799</v>
      </c>
      <c r="E55" s="54">
        <f>[2]Berichtstabellen!BK$88</f>
        <v>-0.4972540300531445</v>
      </c>
      <c r="F55" s="54">
        <f>[2]Berichtstabellen!BL$88</f>
        <v>-0.5164307733995015</v>
      </c>
      <c r="G55" s="54">
        <f>[2]Berichtstabellen!BM$88</f>
        <v>-0.54228726293109619</v>
      </c>
      <c r="H55" s="54">
        <f>[2]Berichtstabellen!BN$88</f>
        <v>-0.59474824684266103</v>
      </c>
      <c r="I55" s="54">
        <f>[2]Berichtstabellen!BO$88</f>
        <v>-0.63407012582074418</v>
      </c>
      <c r="J55" s="54">
        <f>[2]Berichtstabellen!BP$88</f>
        <v>-0.667246811686524</v>
      </c>
      <c r="K55" s="54">
        <f>[2]Berichtstabellen!BQ$88</f>
        <v>-0.69981714946094853</v>
      </c>
      <c r="L55" s="54">
        <f>[2]Berichtstabellen!BR$88</f>
        <v>-0.72822254818135279</v>
      </c>
      <c r="M55" s="54">
        <f>[2]Berichtstabellen!BS$88</f>
        <v>-0.75276665626987016</v>
      </c>
      <c r="N55" s="54">
        <f>[2]Berichtstabellen!BT$88</f>
        <v>-0.79183537228377365</v>
      </c>
      <c r="O55" s="54">
        <f>[2]Berichtstabellen!BU$88</f>
        <v>-0.81213538089734871</v>
      </c>
      <c r="P55" s="54">
        <f>[2]Berichtstabellen!BV$88</f>
        <v>-0.82647390200129656</v>
      </c>
      <c r="Q55" s="54">
        <f>[2]Berichtstabellen!BW$88</f>
        <v>-0.83992773855693326</v>
      </c>
      <c r="R55" s="54">
        <f>[2]Berichtstabellen!BX$88</f>
        <v>-0.85166167769395618</v>
      </c>
      <c r="S55" s="54">
        <f>[2]Berichtstabellen!BY$88</f>
        <v>-0.87502131205745981</v>
      </c>
      <c r="T55" s="54">
        <f>[2]Berichtstabellen!BZ$88</f>
        <v>-0.89018666886320941</v>
      </c>
      <c r="U55" s="54">
        <f>[2]Berichtstabellen!CA$88</f>
        <v>-0.90538901614060474</v>
      </c>
      <c r="V55" s="54">
        <f>[2]Berichtstabellen!CB$88</f>
        <v>-0.91777295818321492</v>
      </c>
      <c r="W55" s="54">
        <f>[2]Berichtstabellen!CC$88</f>
        <v>-0.92986518462783296</v>
      </c>
      <c r="X55" s="54">
        <f>[2]Berichtstabellen!CD$88</f>
        <v>-0.95724478260513002</v>
      </c>
    </row>
    <row r="56" spans="1:31" ht="38.25">
      <c r="A56" s="20" t="s">
        <v>30</v>
      </c>
      <c r="B56" s="45"/>
      <c r="C56" s="45" t="s">
        <v>27</v>
      </c>
      <c r="D56" s="25"/>
      <c r="E56" s="25"/>
      <c r="F56" s="25"/>
      <c r="G56" s="25"/>
      <c r="H56" s="25"/>
      <c r="I56" s="25"/>
      <c r="J56" s="25"/>
      <c r="K56" s="25"/>
      <c r="L56" s="25"/>
      <c r="M56" s="25"/>
      <c r="N56" s="25"/>
      <c r="O56" s="25"/>
      <c r="P56" s="25"/>
      <c r="Q56" s="25"/>
      <c r="R56" s="25"/>
      <c r="S56" s="25"/>
      <c r="T56" s="25"/>
      <c r="U56" s="25"/>
      <c r="V56" s="25"/>
      <c r="W56" s="25"/>
      <c r="X56" s="25"/>
    </row>
    <row r="57" spans="1:31">
      <c r="A57" s="15" t="s">
        <v>28</v>
      </c>
      <c r="B57" s="42" t="s">
        <v>6</v>
      </c>
      <c r="C57" s="42"/>
      <c r="D57" s="56">
        <f>[1]T_Bericht_KSP_THG!BJ$130</f>
        <v>140.23721578023847</v>
      </c>
      <c r="E57" s="56">
        <f>[1]T_Bericht_KSP_THG!BK$130</f>
        <v>128.21274777041302</v>
      </c>
      <c r="F57" s="56">
        <f>[1]T_Bericht_KSP_THG!BL$130</f>
        <v>122.54824640658974</v>
      </c>
      <c r="G57" s="56">
        <f>[1]T_Bericht_KSP_THG!BM$130</f>
        <v>118.06935922106852</v>
      </c>
      <c r="H57" s="56">
        <f>[1]T_Bericht_KSP_THG!BN$130</f>
        <v>111.87998299528033</v>
      </c>
      <c r="I57" s="56">
        <f>[1]T_Bericht_KSP_THG!BO$130</f>
        <v>102.78880317543441</v>
      </c>
      <c r="J57" s="56">
        <f>[1]T_Bericht_KSP_THG!BP$130</f>
        <v>90.880121740751562</v>
      </c>
      <c r="K57" s="56">
        <f>[1]T_Bericht_KSP_THG!BQ$130</f>
        <v>79.772137100841363</v>
      </c>
      <c r="L57" s="56">
        <f>[1]T_Bericht_KSP_THG!BR$130</f>
        <v>69.05242671516659</v>
      </c>
      <c r="M57" s="56">
        <f>[1]T_Bericht_KSP_THG!BS$130</f>
        <v>59.179588398907931</v>
      </c>
      <c r="N57" s="56">
        <f>[1]T_Bericht_KSP_THG!BT$130</f>
        <v>50.065736692308903</v>
      </c>
      <c r="O57" s="56">
        <f>[1]T_Bericht_KSP_THG!BU$130</f>
        <v>42.027298174906257</v>
      </c>
      <c r="P57" s="56">
        <f>[1]T_Bericht_KSP_THG!BV$130</f>
        <v>35.03305894255405</v>
      </c>
      <c r="Q57" s="56">
        <f>[1]T_Bericht_KSP_THG!BW$130</f>
        <v>28.85894299019947</v>
      </c>
      <c r="R57" s="56">
        <f>[1]T_Bericht_KSP_THG!BX$130</f>
        <v>23.592041640190828</v>
      </c>
      <c r="S57" s="56">
        <f>[1]T_Bericht_KSP_THG!BY$130</f>
        <v>19.113740219816119</v>
      </c>
      <c r="T57" s="56">
        <f>[1]T_Bericht_KSP_THG!BZ$130</f>
        <v>14.425332109525804</v>
      </c>
      <c r="U57" s="56">
        <f>[1]T_Bericht_KSP_THG!CA$130</f>
        <v>10.217188436198363</v>
      </c>
      <c r="V57" s="56">
        <f>[1]T_Bericht_KSP_THG!CB$130</f>
        <v>6.7847610374495657</v>
      </c>
      <c r="W57" s="56">
        <f>[1]T_Bericht_KSP_THG!CC$130</f>
        <v>3.5222923375333988</v>
      </c>
      <c r="X57" s="56">
        <f>[1]T_Bericht_KSP_THG!CD$130</f>
        <v>0.13164773999032045</v>
      </c>
    </row>
    <row r="58" spans="1:31">
      <c r="A58" s="18" t="s">
        <v>15</v>
      </c>
      <c r="B58" s="16" t="s">
        <v>7</v>
      </c>
      <c r="C58" s="16"/>
      <c r="D58" s="54">
        <f>[1]T_Bericht_KSP_THG!BJ$137</f>
        <v>-0.14053999115092319</v>
      </c>
      <c r="E58" s="54">
        <f>[1]T_Bericht_KSP_THG!BK$137</f>
        <v>-0.2142333351369089</v>
      </c>
      <c r="F58" s="54">
        <f>[1]T_Bericht_KSP_THG!BL$137</f>
        <v>-0.24894888739021592</v>
      </c>
      <c r="G58" s="54">
        <f>[1]T_Bericht_KSP_THG!BM$137</f>
        <v>-0.27639826592133565</v>
      </c>
      <c r="H58" s="54">
        <f>[1]T_Bericht_KSP_THG!BN$137</f>
        <v>-0.31433057451852187</v>
      </c>
      <c r="I58" s="54">
        <f>[1]T_Bericht_KSP_THG!BO$137</f>
        <v>-0.37004692231494152</v>
      </c>
      <c r="J58" s="54">
        <f>[1]T_Bericht_KSP_THG!BP$137</f>
        <v>-0.44303065487329729</v>
      </c>
      <c r="K58" s="54">
        <f>[1]T_Bericht_KSP_THG!BQ$137</f>
        <v>-0.51110722444719159</v>
      </c>
      <c r="L58" s="54">
        <f>[1]T_Bericht_KSP_THG!BR$137</f>
        <v>-0.57680421031269291</v>
      </c>
      <c r="M58" s="54">
        <f>[1]T_Bericht_KSP_THG!BS$137</f>
        <v>-0.63731104267846272</v>
      </c>
      <c r="N58" s="54">
        <f>[1]T_Bericht_KSP_THG!BT$137</f>
        <v>-0.69316633775703596</v>
      </c>
      <c r="O58" s="54">
        <f>[1]T_Bericht_KSP_THG!BU$137</f>
        <v>-0.74243083863051362</v>
      </c>
      <c r="P58" s="54">
        <f>[1]T_Bericht_KSP_THG!BV$137</f>
        <v>-0.78529584332334834</v>
      </c>
      <c r="Q58" s="54">
        <f>[1]T_Bericht_KSP_THG!BW$137</f>
        <v>-0.82313462756847622</v>
      </c>
      <c r="R58" s="54">
        <f>[1]T_Bericht_KSP_THG!BX$137</f>
        <v>-0.85541344211638681</v>
      </c>
      <c r="S58" s="54">
        <f>[1]T_Bericht_KSP_THG!BY$137</f>
        <v>-0.88285923071800609</v>
      </c>
      <c r="T58" s="54">
        <f>[1]T_Bericht_KSP_THG!BZ$137</f>
        <v>-0.91159268248784653</v>
      </c>
      <c r="U58" s="54">
        <f>[1]T_Bericht_KSP_THG!CA$137</f>
        <v>-0.93738277806692494</v>
      </c>
      <c r="V58" s="54">
        <f>[1]T_Bericht_KSP_THG!CB$137</f>
        <v>-0.95841880667095369</v>
      </c>
      <c r="W58" s="54">
        <f>[1]T_Bericht_KSP_THG!CC$137</f>
        <v>-0.97841322371709494</v>
      </c>
      <c r="X58" s="54">
        <f>[1]T_Bericht_KSP_THG!CD$137</f>
        <v>-0.99919318158772952</v>
      </c>
    </row>
    <row r="59" spans="1:31">
      <c r="A59" s="31" t="s">
        <v>29</v>
      </c>
      <c r="B59" s="44" t="s">
        <v>6</v>
      </c>
      <c r="C59" s="44"/>
      <c r="D59" s="60">
        <f>[2]Berichtstabellen!BJ$65</f>
        <v>140.98775483625496</v>
      </c>
      <c r="E59" s="60">
        <f>[2]Berichtstabellen!BK$65</f>
        <v>136.02888203990722</v>
      </c>
      <c r="F59" s="60">
        <f>[2]Berichtstabellen!BL$65</f>
        <v>132.73332426403979</v>
      </c>
      <c r="G59" s="60">
        <f>[2]Berichtstabellen!BM$65</f>
        <v>125.89577226970546</v>
      </c>
      <c r="H59" s="60">
        <f>[2]Berichtstabellen!BN$65</f>
        <v>120.12530293950527</v>
      </c>
      <c r="I59" s="60">
        <f>[2]Berichtstabellen!BO$65</f>
        <v>115.04004871821954</v>
      </c>
      <c r="J59" s="60">
        <f>[2]Berichtstabellen!BP$65</f>
        <v>104.79232085669263</v>
      </c>
      <c r="K59" s="60">
        <f>[2]Berichtstabellen!BQ$65</f>
        <v>95.43895218121466</v>
      </c>
      <c r="L59" s="60">
        <f>[2]Berichtstabellen!BR$65</f>
        <v>85.669931705861615</v>
      </c>
      <c r="M59" s="60">
        <f>[2]Berichtstabellen!BS$65</f>
        <v>75.709788011463374</v>
      </c>
      <c r="N59" s="60">
        <f>[2]Berichtstabellen!BT$65</f>
        <v>65.643682151604409</v>
      </c>
      <c r="O59" s="60">
        <f>[2]Berichtstabellen!BU$65</f>
        <v>56.439852346027088</v>
      </c>
      <c r="P59" s="60">
        <f>[2]Berichtstabellen!BV$65</f>
        <v>48.551747570375426</v>
      </c>
      <c r="Q59" s="60">
        <f>[2]Berichtstabellen!BW$65</f>
        <v>41.770849943400066</v>
      </c>
      <c r="R59" s="60">
        <f>[2]Berichtstabellen!BX$65</f>
        <v>35.840094279629703</v>
      </c>
      <c r="S59" s="60">
        <f>[2]Berichtstabellen!BY$65</f>
        <v>30.65189223251771</v>
      </c>
      <c r="T59" s="60">
        <f>[2]Berichtstabellen!BZ$65</f>
        <v>26.326540115364299</v>
      </c>
      <c r="U59" s="60">
        <f>[2]Berichtstabellen!CA$65</f>
        <v>22.650050230829784</v>
      </c>
      <c r="V59" s="60">
        <f>[2]Berichtstabellen!CB$65</f>
        <v>19.56778234948592</v>
      </c>
      <c r="W59" s="60">
        <f>[2]Berichtstabellen!CC$65</f>
        <v>16.926987839361765</v>
      </c>
      <c r="X59" s="60">
        <f>[2]Berichtstabellen!CD$65</f>
        <v>14.65098996193106</v>
      </c>
    </row>
    <row r="60" spans="1:31">
      <c r="A60" s="46" t="s">
        <v>15</v>
      </c>
      <c r="B60" s="40" t="s">
        <v>7</v>
      </c>
      <c r="C60" s="40"/>
      <c r="D60" s="54">
        <f>[2]Berichtstabellen!BJ$89</f>
        <v>-0.13594022567400199</v>
      </c>
      <c r="E60" s="54">
        <f>[2]Berichtstabellen!BK$89</f>
        <v>-0.16633125157763406</v>
      </c>
      <c r="F60" s="54">
        <f>[2]Berichtstabellen!BL$89</f>
        <v>-0.18652845885568092</v>
      </c>
      <c r="G60" s="54">
        <f>[2]Berichtstabellen!BM$89</f>
        <v>-0.22843318767435383</v>
      </c>
      <c r="H60" s="54">
        <f>[2]Berichtstabellen!BN$89</f>
        <v>-0.26379817687500251</v>
      </c>
      <c r="I60" s="54">
        <f>[2]Berichtstabellen!BO$89</f>
        <v>-0.29496374596955044</v>
      </c>
      <c r="J60" s="54">
        <f>[2]Berichtstabellen!BP$89</f>
        <v>-0.35776813230557725</v>
      </c>
      <c r="K60" s="54">
        <f>[2]Berichtstabellen!BQ$89</f>
        <v>-0.41509133485112981</v>
      </c>
      <c r="L60" s="54">
        <f>[2]Berichtstabellen!BR$89</f>
        <v>-0.47496190756237777</v>
      </c>
      <c r="M60" s="54">
        <f>[2]Berichtstabellen!BS$89</f>
        <v>-0.5360038010433511</v>
      </c>
      <c r="N60" s="54">
        <f>[2]Berichtstabellen!BT$89</f>
        <v>-0.59769509592007986</v>
      </c>
      <c r="O60" s="54">
        <f>[2]Berichtstabellen!BU$89</f>
        <v>-0.65410183219287432</v>
      </c>
      <c r="P60" s="54">
        <f>[2]Berichtstabellen!BV$89</f>
        <v>-0.70244499532945559</v>
      </c>
      <c r="Q60" s="54">
        <f>[2]Berichtstabellen!BW$89</f>
        <v>-0.7440025113002352</v>
      </c>
      <c r="R60" s="54">
        <f>[2]Berichtstabellen!BX$89</f>
        <v>-0.78034983384872003</v>
      </c>
      <c r="S60" s="54">
        <f>[2]Berichtstabellen!BY$89</f>
        <v>-0.81214633060967478</v>
      </c>
      <c r="T60" s="54">
        <f>[2]Berichtstabellen!BZ$89</f>
        <v>-0.83865475170318515</v>
      </c>
      <c r="U60" s="54">
        <f>[2]Berichtstabellen!CA$89</f>
        <v>-0.8611865455006833</v>
      </c>
      <c r="V60" s="54">
        <f>[2]Berichtstabellen!CB$89</f>
        <v>-0.88007658097262476</v>
      </c>
      <c r="W60" s="54">
        <f>[2]Berichtstabellen!CC$89</f>
        <v>-0.89626099579013374</v>
      </c>
      <c r="X60" s="54">
        <f>[2]Berichtstabellen!CD$89</f>
        <v>-0.91020971222031777</v>
      </c>
    </row>
    <row r="61" spans="1:31" ht="38.25">
      <c r="A61" s="20" t="s">
        <v>31</v>
      </c>
      <c r="B61" s="45"/>
      <c r="C61" s="45" t="s">
        <v>27</v>
      </c>
      <c r="D61" s="25"/>
      <c r="E61" s="25"/>
      <c r="F61" s="25"/>
      <c r="G61" s="25"/>
      <c r="H61" s="25"/>
      <c r="I61" s="25"/>
      <c r="J61" s="25"/>
      <c r="K61" s="25"/>
      <c r="L61" s="25"/>
      <c r="M61" s="25"/>
      <c r="N61" s="25"/>
      <c r="O61" s="25"/>
      <c r="P61" s="25"/>
      <c r="Q61" s="25"/>
      <c r="R61" s="25"/>
      <c r="S61" s="25"/>
      <c r="T61" s="25"/>
      <c r="U61" s="25"/>
      <c r="V61" s="25"/>
      <c r="W61" s="25"/>
      <c r="X61" s="25"/>
    </row>
    <row r="62" spans="1:31">
      <c r="A62" s="15" t="s">
        <v>28</v>
      </c>
      <c r="B62" s="42" t="s">
        <v>6</v>
      </c>
      <c r="C62" s="42"/>
      <c r="D62" s="56">
        <f>[1]T_Bericht_KSP_THG!BJ$155</f>
        <v>60.273315953245842</v>
      </c>
      <c r="E62" s="56">
        <f>[1]T_Bericht_KSP_THG!BK$155</f>
        <v>58.545010224011151</v>
      </c>
      <c r="F62" s="56">
        <f>[1]T_Bericht_KSP_THG!BL$155</f>
        <v>56.802179217715739</v>
      </c>
      <c r="G62" s="56">
        <f>[1]T_Bericht_KSP_THG!BM$155</f>
        <v>55.110929635685196</v>
      </c>
      <c r="H62" s="56">
        <f>[1]T_Bericht_KSP_THG!BN$155</f>
        <v>53.465678505843421</v>
      </c>
      <c r="I62" s="56">
        <f>[1]T_Bericht_KSP_THG!BO$155</f>
        <v>51.81452129365568</v>
      </c>
      <c r="J62" s="56">
        <f>[1]T_Bericht_KSP_THG!BP$155</f>
        <v>50.563447524723259</v>
      </c>
      <c r="K62" s="56">
        <f>[1]T_Bericht_KSP_THG!BQ$155</f>
        <v>49.414095754641629</v>
      </c>
      <c r="L62" s="56">
        <f>[1]T_Bericht_KSP_THG!BR$155</f>
        <v>48.257076390840609</v>
      </c>
      <c r="M62" s="56">
        <f>[1]T_Bericht_KSP_THG!BS$155</f>
        <v>47.105052709279683</v>
      </c>
      <c r="N62" s="56">
        <f>[1]T_Bericht_KSP_THG!BT$155</f>
        <v>45.877114964616496</v>
      </c>
      <c r="O62" s="56">
        <f>[1]T_Bericht_KSP_THG!BU$155</f>
        <v>43.688442635462096</v>
      </c>
      <c r="P62" s="56">
        <f>[1]T_Bericht_KSP_THG!BV$155</f>
        <v>41.488249374685871</v>
      </c>
      <c r="Q62" s="56">
        <f>[1]T_Bericht_KSP_THG!BW$155</f>
        <v>39.28246368980966</v>
      </c>
      <c r="R62" s="56">
        <f>[1]T_Bericht_KSP_THG!BX$155</f>
        <v>37.07427058848107</v>
      </c>
      <c r="S62" s="56">
        <f>[1]T_Bericht_KSP_THG!BY$155</f>
        <v>34.840833229363724</v>
      </c>
      <c r="T62" s="56">
        <f>[1]T_Bericht_KSP_THG!BZ$155</f>
        <v>33.392084618718094</v>
      </c>
      <c r="U62" s="56">
        <f>[1]T_Bericht_KSP_THG!CA$155</f>
        <v>31.857518709727106</v>
      </c>
      <c r="V62" s="56">
        <f>[1]T_Bericht_KSP_THG!CB$155</f>
        <v>30.333128030950984</v>
      </c>
      <c r="W62" s="56">
        <f>[1]T_Bericht_KSP_THG!CC$155</f>
        <v>28.72333217878856</v>
      </c>
      <c r="X62" s="56">
        <f>[1]T_Bericht_KSP_THG!CD$155</f>
        <v>26.962926782016101</v>
      </c>
    </row>
    <row r="63" spans="1:31">
      <c r="A63" s="18" t="s">
        <v>15</v>
      </c>
      <c r="B63" s="16" t="s">
        <v>7</v>
      </c>
      <c r="C63" s="16"/>
      <c r="D63" s="54">
        <f>[1]T_Bericht_KSP_THG!BJ$158</f>
        <v>-0.29081171592706578</v>
      </c>
      <c r="E63" s="54">
        <f>[1]T_Bericht_KSP_THG!BK$158</f>
        <v>-0.31114731809337348</v>
      </c>
      <c r="F63" s="54">
        <f>[1]T_Bericht_KSP_THG!BL$158</f>
        <v>-0.33165382766955998</v>
      </c>
      <c r="G63" s="54">
        <f>[1]T_Bericht_KSP_THG!BM$158</f>
        <v>-0.35155341955446129</v>
      </c>
      <c r="H63" s="54">
        <f>[1]T_Bericht_KSP_THG!BN$158</f>
        <v>-0.37091178415060577</v>
      </c>
      <c r="I63" s="54">
        <f>[1]T_Bericht_KSP_THG!BO$158</f>
        <v>-0.39033964093144735</v>
      </c>
      <c r="J63" s="54">
        <f>[1]T_Bericht_KSP_THG!BP$158</f>
        <v>-0.40506003328759521</v>
      </c>
      <c r="K63" s="54">
        <f>[1]T_Bericht_KSP_THG!BQ$158</f>
        <v>-0.41858354359608163</v>
      </c>
      <c r="L63" s="54">
        <f>[1]T_Bericht_KSP_THG!BR$158</f>
        <v>-0.43219727239589911</v>
      </c>
      <c r="M63" s="54">
        <f>[1]T_Bericht_KSP_THG!BS$158</f>
        <v>-0.44575222096669498</v>
      </c>
      <c r="N63" s="54">
        <f>[1]T_Bericht_KSP_THG!BT$158</f>
        <v>-0.46020039008288549</v>
      </c>
      <c r="O63" s="54">
        <f>[1]T_Bericht_KSP_THG!BU$158</f>
        <v>-0.48595276074579952</v>
      </c>
      <c r="P63" s="54">
        <f>[1]T_Bericht_KSP_THG!BV$158</f>
        <v>-0.51184068906965496</v>
      </c>
      <c r="Q63" s="54">
        <f>[1]T_Bericht_KSP_THG!BW$158</f>
        <v>-0.53779441901050395</v>
      </c>
      <c r="R63" s="54">
        <f>[1]T_Bericht_KSP_THG!BX$158</f>
        <v>-0.56377647511054807</v>
      </c>
      <c r="S63" s="54">
        <f>[1]T_Bericht_KSP_THG!BY$158</f>
        <v>-0.5900555603615647</v>
      </c>
      <c r="T63" s="54">
        <f>[1]T_Bericht_KSP_THG!BZ$158</f>
        <v>-0.60710183573214183</v>
      </c>
      <c r="U63" s="54">
        <f>[1]T_Bericht_KSP_THG!CA$158</f>
        <v>-0.62515785515935129</v>
      </c>
      <c r="V63" s="54">
        <f>[1]T_Bericht_KSP_THG!CB$158</f>
        <v>-0.64309415072630838</v>
      </c>
      <c r="W63" s="54">
        <f>[1]T_Bericht_KSP_THG!CC$158</f>
        <v>-0.66203534120251151</v>
      </c>
      <c r="X63" s="54">
        <f>[1]T_Bericht_KSP_THG!CD$158</f>
        <v>-0.68274863468678282</v>
      </c>
    </row>
    <row r="64" spans="1:31">
      <c r="A64" s="31" t="s">
        <v>29</v>
      </c>
      <c r="B64" s="44" t="s">
        <v>6</v>
      </c>
      <c r="C64" s="44"/>
      <c r="D64" s="60">
        <f>[2]Berichtstabellen!BJ$66</f>
        <v>60.470596747390388</v>
      </c>
      <c r="E64" s="60">
        <f>[2]Berichtstabellen!BK$66</f>
        <v>59.781324941279685</v>
      </c>
      <c r="F64" s="60">
        <f>[2]Berichtstabellen!BL$66</f>
        <v>59.27301096742201</v>
      </c>
      <c r="G64" s="60">
        <f>[2]Berichtstabellen!BM$66</f>
        <v>58.828135451333942</v>
      </c>
      <c r="H64" s="60">
        <f>[2]Berichtstabellen!BN$66</f>
        <v>58.213768568270424</v>
      </c>
      <c r="I64" s="60">
        <f>[2]Berichtstabellen!BO$66</f>
        <v>57.692507434317164</v>
      </c>
      <c r="J64" s="60">
        <f>[2]Berichtstabellen!BP$66</f>
        <v>57.304528479499744</v>
      </c>
      <c r="K64" s="60">
        <f>[2]Berichtstabellen!BQ$66</f>
        <v>56.766015038631181</v>
      </c>
      <c r="L64" s="60">
        <f>[2]Berichtstabellen!BR$66</f>
        <v>56.242796550446222</v>
      </c>
      <c r="M64" s="60">
        <f>[2]Berichtstabellen!BS$66</f>
        <v>55.712004254548688</v>
      </c>
      <c r="N64" s="60">
        <f>[2]Berichtstabellen!BT$66</f>
        <v>55.184398025589822</v>
      </c>
      <c r="O64" s="60">
        <f>[2]Berichtstabellen!BU$66</f>
        <v>55.028668414842635</v>
      </c>
      <c r="P64" s="60">
        <f>[2]Berichtstabellen!BV$66</f>
        <v>54.864513719769519</v>
      </c>
      <c r="Q64" s="60">
        <f>[2]Berichtstabellen!BW$66</f>
        <v>54.705482008417484</v>
      </c>
      <c r="R64" s="60">
        <f>[2]Berichtstabellen!BX$66</f>
        <v>54.545496143554118</v>
      </c>
      <c r="S64" s="60">
        <f>[2]Berichtstabellen!BY$66</f>
        <v>54.372145713660828</v>
      </c>
      <c r="T64" s="60">
        <f>[2]Berichtstabellen!BZ$66</f>
        <v>54.205086061635704</v>
      </c>
      <c r="U64" s="60">
        <f>[2]Berichtstabellen!CA$66</f>
        <v>54.038533077392621</v>
      </c>
      <c r="V64" s="60">
        <f>[2]Berichtstabellen!CB$66</f>
        <v>53.860195445864633</v>
      </c>
      <c r="W64" s="60">
        <f>[2]Berichtstabellen!CC$66</f>
        <v>53.678690932363224</v>
      </c>
      <c r="X64" s="60">
        <f>[2]Berichtstabellen!CD$66</f>
        <v>53.501965043161924</v>
      </c>
    </row>
    <row r="65" spans="1:24" ht="14.25" customHeight="1">
      <c r="A65" s="46" t="s">
        <v>15</v>
      </c>
      <c r="B65" s="40" t="s">
        <v>7</v>
      </c>
      <c r="C65" s="40"/>
      <c r="D65" s="54">
        <f>[2]Berichtstabellen!BJ$90</f>
        <v>-0.28849046935771416</v>
      </c>
      <c r="E65" s="54">
        <f>[2]Berichtstabellen!BK$90</f>
        <v>-0.29660058378736798</v>
      </c>
      <c r="F65" s="54">
        <f>[2]Berichtstabellen!BL$90</f>
        <v>-0.30258151098855357</v>
      </c>
      <c r="G65" s="54">
        <f>[2]Berichtstabellen!BM$90</f>
        <v>-0.30781600819334143</v>
      </c>
      <c r="H65" s="54">
        <f>[2]Berichtstabellen!BN$90</f>
        <v>-0.31504477582791168</v>
      </c>
      <c r="I65" s="54">
        <f>[2]Berichtstabellen!BO$90</f>
        <v>-0.32117804198882738</v>
      </c>
      <c r="J65" s="54">
        <f>[2]Berichtstabellen!BP$90</f>
        <v>-0.32574308250255679</v>
      </c>
      <c r="K65" s="54">
        <f>[2]Berichtstabellen!BQ$90</f>
        <v>-0.33207934286984819</v>
      </c>
      <c r="L65" s="54">
        <f>[2]Berichtstabellen!BR$90</f>
        <v>-0.33823563966491688</v>
      </c>
      <c r="M65" s="54">
        <f>[2]Berichtstabellen!BS$90</f>
        <v>-0.34448105144579022</v>
      </c>
      <c r="N65" s="54">
        <f>[2]Berichtstabellen!BT$90</f>
        <v>-0.35068897530502796</v>
      </c>
      <c r="O65" s="54">
        <f>[2]Berichtstabellen!BU$90</f>
        <v>-0.35252132206874032</v>
      </c>
      <c r="P65" s="54">
        <f>[2]Berichtstabellen!BV$90</f>
        <v>-0.35445280011470881</v>
      </c>
      <c r="Q65" s="54">
        <f>[2]Berichtstabellen!BW$90</f>
        <v>-0.35632400007613818</v>
      </c>
      <c r="R65" s="54">
        <f>[2]Berichtstabellen!BX$90</f>
        <v>-0.35820642680484827</v>
      </c>
      <c r="S65" s="54">
        <f>[2]Berichtstabellen!BY$90</f>
        <v>-0.36024610376595467</v>
      </c>
      <c r="T65" s="54">
        <f>[2]Berichtstabellen!BZ$90</f>
        <v>-0.36221176213539674</v>
      </c>
      <c r="U65" s="54">
        <f>[2]Berichtstabellen!CA$90</f>
        <v>-0.36417145894707037</v>
      </c>
      <c r="V65" s="54">
        <f>[2]Berichtstabellen!CB$90</f>
        <v>-0.36626981635264388</v>
      </c>
      <c r="W65" s="54">
        <f>[2]Berichtstabellen!CC$90</f>
        <v>-0.36840543594558961</v>
      </c>
      <c r="X65" s="54">
        <f>[2]Berichtstabellen!CD$90</f>
        <v>-0.37048482925806558</v>
      </c>
    </row>
    <row r="66" spans="1:24" ht="38.25">
      <c r="A66" s="20" t="s">
        <v>32</v>
      </c>
      <c r="B66" s="45"/>
      <c r="C66" s="45" t="s">
        <v>27</v>
      </c>
      <c r="D66" s="25"/>
      <c r="E66" s="25"/>
      <c r="F66" s="25"/>
      <c r="G66" s="25"/>
      <c r="H66" s="25"/>
      <c r="I66" s="25"/>
      <c r="J66" s="25"/>
      <c r="K66" s="25"/>
      <c r="L66" s="25"/>
      <c r="M66" s="25"/>
      <c r="N66" s="25"/>
      <c r="O66" s="25"/>
      <c r="P66" s="25"/>
      <c r="Q66" s="25"/>
      <c r="R66" s="25"/>
      <c r="S66" s="25"/>
      <c r="T66" s="25"/>
      <c r="U66" s="25"/>
      <c r="V66" s="25"/>
      <c r="W66" s="25"/>
      <c r="X66" s="25"/>
    </row>
    <row r="67" spans="1:24">
      <c r="A67" s="15" t="s">
        <v>28</v>
      </c>
      <c r="B67" s="42" t="s">
        <v>6</v>
      </c>
      <c r="C67" s="42"/>
      <c r="D67" s="56">
        <f>[1]T_Bericht_KSP_THG!BJ$170</f>
        <v>4.999353266118761</v>
      </c>
      <c r="E67" s="56">
        <f>[1]T_Bericht_KSP_THG!BK$170</f>
        <v>4.7999435544581255</v>
      </c>
      <c r="F67" s="56">
        <f>[1]T_Bericht_KSP_THG!BL$170</f>
        <v>4.6061811136056248</v>
      </c>
      <c r="G67" s="56">
        <f>[1]T_Bericht_KSP_THG!BM$170</f>
        <v>4.4204936765198024</v>
      </c>
      <c r="H67" s="56">
        <f>[1]T_Bericht_KSP_THG!BN$170</f>
        <v>4.2401347203652406</v>
      </c>
      <c r="I67" s="56">
        <f>[1]T_Bericht_KSP_THG!BO$170</f>
        <v>4.0616259262424812</v>
      </c>
      <c r="J67" s="56">
        <f>[1]T_Bericht_KSP_THG!BP$170</f>
        <v>3.9502141401784887</v>
      </c>
      <c r="K67" s="56">
        <f>[1]T_Bericht_KSP_THG!BQ$170</f>
        <v>3.842766790688493</v>
      </c>
      <c r="L67" s="56">
        <f>[1]T_Bericht_KSP_THG!BR$170</f>
        <v>3.7422492523482953</v>
      </c>
      <c r="M67" s="56">
        <f>[1]T_Bericht_KSP_THG!BS$170</f>
        <v>3.6479168655568324</v>
      </c>
      <c r="N67" s="56">
        <f>[1]T_Bericht_KSP_THG!BT$170</f>
        <v>3.5586740501795959</v>
      </c>
      <c r="O67" s="56">
        <f>[1]T_Bericht_KSP_THG!BU$170</f>
        <v>3.4764259589570257</v>
      </c>
      <c r="P67" s="56">
        <f>[1]T_Bericht_KSP_THG!BV$170</f>
        <v>3.4001988791157856</v>
      </c>
      <c r="Q67" s="56">
        <f>[1]T_Bericht_KSP_THG!BW$170</f>
        <v>3.3296466077195936</v>
      </c>
      <c r="R67" s="56">
        <f>[1]T_Bericht_KSP_THG!BX$170</f>
        <v>3.2641702150524785</v>
      </c>
      <c r="S67" s="56">
        <f>[1]T_Bericht_KSP_THG!BY$170</f>
        <v>3.2030656892277549</v>
      </c>
      <c r="T67" s="56">
        <f>[1]T_Bericht_KSP_THG!BZ$170</f>
        <v>3.1514585668441741</v>
      </c>
      <c r="U67" s="56">
        <f>[1]T_Bericht_KSP_THG!CA$170</f>
        <v>3.1064681872210866</v>
      </c>
      <c r="V67" s="56">
        <f>[1]T_Bericht_KSP_THG!CB$170</f>
        <v>3.0672316950034086</v>
      </c>
      <c r="W67" s="56">
        <f>[1]T_Bericht_KSP_THG!CC$170</f>
        <v>3.0332265508077039</v>
      </c>
      <c r="X67" s="56">
        <f>[1]T_Bericht_KSP_THG!CD$170</f>
        <v>2.9939574776424807</v>
      </c>
    </row>
    <row r="68" spans="1:24">
      <c r="A68" s="18" t="s">
        <v>15</v>
      </c>
      <c r="B68" s="16" t="s">
        <v>7</v>
      </c>
      <c r="C68" s="16"/>
      <c r="D68" s="54">
        <f>[1]T_Bericht_KSP_THG!BJ$173</f>
        <v>-0.87967922471491267</v>
      </c>
      <c r="E68" s="54">
        <f>[1]T_Bericht_KSP_THG!BK$173</f>
        <v>-0.88447847170331573</v>
      </c>
      <c r="F68" s="54">
        <f>[1]T_Bericht_KSP_THG!BL$173</f>
        <v>-0.88914180431125589</v>
      </c>
      <c r="G68" s="54">
        <f>[1]T_Bericht_KSP_THG!BM$173</f>
        <v>-0.89361079363879181</v>
      </c>
      <c r="H68" s="54">
        <f>[1]T_Bericht_KSP_THG!BN$173</f>
        <v>-0.89795154098729313</v>
      </c>
      <c r="I68" s="54">
        <f>[1]T_Bericht_KSP_THG!BO$173</f>
        <v>-0.90224775999018247</v>
      </c>
      <c r="J68" s="54">
        <f>[1]T_Bericht_KSP_THG!BP$173</f>
        <v>-0.90492913731271818</v>
      </c>
      <c r="K68" s="54">
        <f>[1]T_Bericht_KSP_THG!BQ$173</f>
        <v>-0.90751510147743919</v>
      </c>
      <c r="L68" s="54">
        <f>[1]T_Bericht_KSP_THG!BR$173</f>
        <v>-0.90993428401947041</v>
      </c>
      <c r="M68" s="54">
        <f>[1]T_Bericht_KSP_THG!BS$173</f>
        <v>-0.91220460686105931</v>
      </c>
      <c r="N68" s="54">
        <f>[1]T_Bericht_KSP_THG!BT$173</f>
        <v>-0.91435243762300689</v>
      </c>
      <c r="O68" s="54">
        <f>[1]T_Bericht_KSP_THG!BU$173</f>
        <v>-0.91633192448357459</v>
      </c>
      <c r="P68" s="54">
        <f>[1]T_Bericht_KSP_THG!BV$173</f>
        <v>-0.91816650204911165</v>
      </c>
      <c r="Q68" s="54">
        <f>[1]T_Bericht_KSP_THG!BW$173</f>
        <v>-0.91986450247849605</v>
      </c>
      <c r="R68" s="54">
        <f>[1]T_Bericht_KSP_THG!BX$173</f>
        <v>-0.92144034037376332</v>
      </c>
      <c r="S68" s="54">
        <f>[1]T_Bericht_KSP_THG!BY$173</f>
        <v>-0.92291095937772227</v>
      </c>
      <c r="T68" s="54">
        <f>[1]T_Bericht_KSP_THG!BZ$173</f>
        <v>-0.924153001826994</v>
      </c>
      <c r="U68" s="54">
        <f>[1]T_Bericht_KSP_THG!CA$173</f>
        <v>-0.92523579735442885</v>
      </c>
      <c r="V68" s="54">
        <f>[1]T_Bericht_KSP_THG!CB$173</f>
        <v>-0.92618011253117238</v>
      </c>
      <c r="W68" s="54">
        <f>[1]T_Bericht_KSP_THG!CC$173</f>
        <v>-0.92699852345264844</v>
      </c>
      <c r="X68" s="54">
        <f>[1]T_Bericht_KSP_THG!CD$173</f>
        <v>-0.92794362276379083</v>
      </c>
    </row>
    <row r="69" spans="1:24">
      <c r="A69" s="31" t="s">
        <v>29</v>
      </c>
      <c r="B69" s="44" t="s">
        <v>6</v>
      </c>
      <c r="C69" s="44"/>
      <c r="D69" s="60">
        <f>[2]Berichtstabellen!BJ$67</f>
        <v>5.0562186645578597</v>
      </c>
      <c r="E69" s="60">
        <f>[2]Berichtstabellen!BK$67</f>
        <v>4.8979381383217238</v>
      </c>
      <c r="F69" s="60">
        <f>[2]Berichtstabellen!BL$67</f>
        <v>4.7475571756694679</v>
      </c>
      <c r="G69" s="60">
        <f>[2]Berichtstabellen!BM$67</f>
        <v>4.6074996028705648</v>
      </c>
      <c r="H69" s="60">
        <f>[2]Berichtstabellen!BN$67</f>
        <v>4.4748484006724336</v>
      </c>
      <c r="I69" s="60">
        <f>[2]Berichtstabellen!BO$67</f>
        <v>4.3460762216035409</v>
      </c>
      <c r="J69" s="60">
        <f>[2]Berichtstabellen!BP$67</f>
        <v>4.2451892297144838</v>
      </c>
      <c r="K69" s="60">
        <f>[2]Berichtstabellen!BQ$67</f>
        <v>4.145854862907326</v>
      </c>
      <c r="L69" s="60">
        <f>[2]Berichtstabellen!BR$67</f>
        <v>4.0555986828946358</v>
      </c>
      <c r="M69" s="60">
        <f>[2]Berichtstabellen!BS$67</f>
        <v>3.973191257081286</v>
      </c>
      <c r="N69" s="60">
        <f>[2]Berichtstabellen!BT$67</f>
        <v>3.8973548474900044</v>
      </c>
      <c r="O69" s="60">
        <f>[2]Berichtstabellen!BU$67</f>
        <v>3.8281009204860283</v>
      </c>
      <c r="P69" s="60">
        <f>[2]Berichtstabellen!BV$67</f>
        <v>3.7659472554403814</v>
      </c>
      <c r="Q69" s="60">
        <f>[2]Berichtstabellen!BW$67</f>
        <v>3.7104310561553779</v>
      </c>
      <c r="R69" s="60">
        <f>[2]Berichtstabellen!BX$67</f>
        <v>3.6607745039458597</v>
      </c>
      <c r="S69" s="60">
        <f>[2]Berichtstabellen!BY$67</f>
        <v>3.6249685991319347</v>
      </c>
      <c r="T69" s="60">
        <f>[2]Berichtstabellen!BZ$67</f>
        <v>3.5869467677617228</v>
      </c>
      <c r="U69" s="60">
        <f>[2]Berichtstabellen!CA$67</f>
        <v>3.5535225660240228</v>
      </c>
      <c r="V69" s="60">
        <f>[2]Berichtstabellen!CB$67</f>
        <v>3.5240345858656434</v>
      </c>
      <c r="W69" s="60">
        <f>[2]Berichtstabellen!CC$67</f>
        <v>3.4982122777384612</v>
      </c>
      <c r="X69" s="60">
        <f>[2]Berichtstabellen!CD$67</f>
        <v>3.4705668583898728</v>
      </c>
    </row>
    <row r="70" spans="1:24">
      <c r="A70" s="46" t="s">
        <v>15</v>
      </c>
      <c r="B70" s="40" t="s">
        <v>7</v>
      </c>
      <c r="C70" s="40"/>
      <c r="D70" s="54">
        <f>[2]Berichtstabellen!BJ$91</f>
        <v>-0.87831062992617115</v>
      </c>
      <c r="E70" s="54">
        <f>[2]Berichtstabellen!BK$91</f>
        <v>-0.88212000978302785</v>
      </c>
      <c r="F70" s="54">
        <f>[2]Berichtstabellen!BL$91</f>
        <v>-0.88573926872539188</v>
      </c>
      <c r="G70" s="54">
        <f>[2]Berichtstabellen!BM$91</f>
        <v>-0.88911007187665525</v>
      </c>
      <c r="H70" s="54">
        <f>[2]Berichtstabellen!BN$91</f>
        <v>-0.89230262392116577</v>
      </c>
      <c r="I70" s="54">
        <f>[2]Berichtstabellen!BO$91</f>
        <v>-0.89540181847613431</v>
      </c>
      <c r="J70" s="54">
        <f>[2]Berichtstabellen!BP$91</f>
        <v>-0.89782989275576919</v>
      </c>
      <c r="K70" s="54">
        <f>[2]Berichtstabellen!BQ$91</f>
        <v>-0.90022059959132938</v>
      </c>
      <c r="L70" s="54">
        <f>[2]Berichtstabellen!BR$91</f>
        <v>-0.90239281927162185</v>
      </c>
      <c r="M70" s="54">
        <f>[2]Berichtstabellen!BS$91</f>
        <v>-0.90437614088050033</v>
      </c>
      <c r="N70" s="54">
        <f>[2]Berichtstabellen!BT$91</f>
        <v>-0.90620131608040055</v>
      </c>
      <c r="O70" s="54">
        <f>[2]Berichtstabellen!BU$91</f>
        <v>-0.90786806890723659</v>
      </c>
      <c r="P70" s="54">
        <f>[2]Berichtstabellen!BV$91</f>
        <v>-0.90936393782607927</v>
      </c>
      <c r="Q70" s="54">
        <f>[2]Berichtstabellen!BW$91</f>
        <v>-0.91070006107708512</v>
      </c>
      <c r="R70" s="54">
        <f>[2]Berichtstabellen!BX$91</f>
        <v>-0.91189515863106774</v>
      </c>
      <c r="S70" s="54">
        <f>[2]Berichtstabellen!BY$91</f>
        <v>-0.9127569089410914</v>
      </c>
      <c r="T70" s="54">
        <f>[2]Berichtstabellen!BZ$91</f>
        <v>-0.91367199054959203</v>
      </c>
      <c r="U70" s="54">
        <f>[2]Berichtstabellen!CA$91</f>
        <v>-0.91447641977319183</v>
      </c>
      <c r="V70" s="54">
        <f>[2]Berichtstabellen!CB$91</f>
        <v>-0.91518611489681767</v>
      </c>
      <c r="W70" s="54">
        <f>[2]Berichtstabellen!CC$91</f>
        <v>-0.91580758730897327</v>
      </c>
      <c r="X70" s="54">
        <f>[2]Berichtstabellen!CD$91</f>
        <v>-0.91647293702763521</v>
      </c>
    </row>
    <row r="71" spans="1:24">
      <c r="A71" s="20" t="s">
        <v>33</v>
      </c>
      <c r="B71" s="45"/>
      <c r="C71" s="45"/>
      <c r="D71" s="25"/>
      <c r="E71" s="25"/>
      <c r="F71" s="25"/>
      <c r="G71" s="25"/>
      <c r="H71" s="25"/>
      <c r="I71" s="25"/>
      <c r="J71" s="25"/>
      <c r="K71" s="25"/>
      <c r="L71" s="25"/>
      <c r="M71" s="25"/>
      <c r="N71" s="25"/>
      <c r="O71" s="25"/>
      <c r="P71" s="25"/>
      <c r="Q71" s="25"/>
      <c r="R71" s="25"/>
      <c r="S71" s="25"/>
      <c r="T71" s="25"/>
      <c r="U71" s="25"/>
      <c r="V71" s="25"/>
      <c r="W71" s="25"/>
      <c r="X71" s="25"/>
    </row>
    <row r="72" spans="1:24">
      <c r="A72" s="15" t="s">
        <v>21</v>
      </c>
      <c r="B72" s="42" t="s">
        <v>6</v>
      </c>
      <c r="C72" s="42"/>
      <c r="D72" s="56">
        <f>[1]T_Bericht_KSP_THG!BJ$188</f>
        <v>11.424790154923411</v>
      </c>
      <c r="E72" s="56">
        <f>[1]T_Bericht_KSP_THG!BK$188</f>
        <v>7.6734715404068838</v>
      </c>
      <c r="F72" s="56">
        <f>[1]T_Bericht_KSP_THG!BL$188</f>
        <v>7.5338475835344445</v>
      </c>
      <c r="G72" s="56">
        <f>[1]T_Bericht_KSP_THG!BM$188</f>
        <v>7.3222720427684873</v>
      </c>
      <c r="H72" s="56">
        <f>[1]T_Bericht_KSP_THG!BN$188</f>
        <v>7.0535028252652445</v>
      </c>
      <c r="I72" s="56">
        <f>[1]T_Bericht_KSP_THG!BO$188</f>
        <v>6.7352012942459858</v>
      </c>
      <c r="J72" s="56">
        <f>[1]T_Bericht_KSP_THG!BP$188</f>
        <v>2.7628893991664825</v>
      </c>
      <c r="K72" s="56">
        <f>[1]T_Bericht_KSP_THG!BQ$188</f>
        <v>-1.223238459027673</v>
      </c>
      <c r="L72" s="56">
        <f>[1]T_Bericht_KSP_THG!BR$188</f>
        <v>-5.3977233034507242</v>
      </c>
      <c r="M72" s="56">
        <f>[1]T_Bericht_KSP_THG!BS$188</f>
        <v>-9.7509884222954923</v>
      </c>
      <c r="N72" s="56">
        <f>[1]T_Bericht_KSP_THG!BT$188</f>
        <v>-14.276430413431713</v>
      </c>
      <c r="O72" s="56">
        <f>[1]T_Bericht_KSP_THG!BU$188</f>
        <v>-18.111925630036264</v>
      </c>
      <c r="P72" s="56">
        <f>[1]T_Bericht_KSP_THG!BV$188</f>
        <v>-21.84815326575508</v>
      </c>
      <c r="Q72" s="56">
        <f>[1]T_Bericht_KSP_THG!BW$188</f>
        <v>-25.598213766073844</v>
      </c>
      <c r="R72" s="56">
        <f>[1]T_Bericht_KSP_THG!BX$188</f>
        <v>-29.374462934936794</v>
      </c>
      <c r="S72" s="56">
        <f>[1]T_Bericht_KSP_THG!BY$188</f>
        <v>-33.185951674662562</v>
      </c>
      <c r="T72" s="56">
        <f>[1]T_Bericht_KSP_THG!BZ$188</f>
        <v>-35.435146580096017</v>
      </c>
      <c r="U72" s="56">
        <f>[1]T_Bericht_KSP_THG!CA$188</f>
        <v>-37.574026602715158</v>
      </c>
      <c r="V72" s="56">
        <f>[1]T_Bericht_KSP_THG!CB$188</f>
        <v>-39.708403335866514</v>
      </c>
      <c r="W72" s="56">
        <f>[1]T_Bericht_KSP_THG!CC$188</f>
        <v>-39.272721497329229</v>
      </c>
      <c r="X72" s="56">
        <f>[1]T_Bericht_KSP_THG!CD$188</f>
        <v>-41.393944995142618</v>
      </c>
    </row>
    <row r="73" spans="1:24" ht="25.5">
      <c r="A73" s="47" t="s">
        <v>24</v>
      </c>
      <c r="B73" s="48" t="s">
        <v>6</v>
      </c>
      <c r="C73" s="48"/>
      <c r="D73" s="59">
        <f>[2]Berichtstabellen!BJ$74</f>
        <v>39.528772992311836</v>
      </c>
      <c r="E73" s="59">
        <f>[2]Berichtstabellen!BK$74</f>
        <v>46.609306375959072</v>
      </c>
      <c r="F73" s="59">
        <f>[2]Berichtstabellen!BL$74</f>
        <v>33.939174878197157</v>
      </c>
      <c r="G73" s="59">
        <f>[2]Berichtstabellen!BM$74</f>
        <v>40.94337535060145</v>
      </c>
      <c r="H73" s="59">
        <f>[2]Berichtstabellen!BN$74</f>
        <v>38.153667690141326</v>
      </c>
      <c r="I73" s="59">
        <f>[2]Berichtstabellen!BO$74</f>
        <v>32.312992934709023</v>
      </c>
      <c r="J73" s="59">
        <f>[2]Berichtstabellen!BP$74</f>
        <v>34.390139700229142</v>
      </c>
      <c r="K73" s="59">
        <f>[2]Berichtstabellen!BQ$74</f>
        <v>33.953246386140798</v>
      </c>
      <c r="L73" s="59">
        <f>[2]Berichtstabellen!BR$74</f>
        <v>30.215793491079172</v>
      </c>
      <c r="M73" s="59">
        <f>[2]Berichtstabellen!BS$74</f>
        <v>38.599356995445078</v>
      </c>
      <c r="N73" s="59">
        <f>[2]Berichtstabellen!BT$74</f>
        <v>35.989946735751666</v>
      </c>
      <c r="O73" s="59">
        <f>[2]Berichtstabellen!BU$74</f>
        <v>31.998956816628755</v>
      </c>
      <c r="P73" s="59">
        <f>[2]Berichtstabellen!BV$74</f>
        <v>32.037151802605884</v>
      </c>
      <c r="Q73" s="59">
        <f>[2]Berichtstabellen!BW$74</f>
        <v>36.621656962805901</v>
      </c>
      <c r="R73" s="59">
        <f>[2]Berichtstabellen!BX$74</f>
        <v>43.132824933652131</v>
      </c>
      <c r="S73" s="59">
        <f>[2]Berichtstabellen!BY$74</f>
        <v>35.823231681374843</v>
      </c>
      <c r="T73" s="59">
        <f>[2]Berichtstabellen!BZ$74</f>
        <v>36.64728431101328</v>
      </c>
      <c r="U73" s="59">
        <f>[2]Berichtstabellen!CA$74</f>
        <v>29.143031570795358</v>
      </c>
      <c r="V73" s="59">
        <f>[2]Berichtstabellen!CB$74</f>
        <v>33.319501564669672</v>
      </c>
      <c r="W73" s="59">
        <f>[2]Berichtstabellen!CC$74</f>
        <v>40.584361310395352</v>
      </c>
      <c r="X73" s="59">
        <f>[2]Berichtstabellen!CD$74</f>
        <v>36.665637649604925</v>
      </c>
    </row>
    <row r="74" spans="1:24" ht="38.25">
      <c r="A74" s="20" t="s">
        <v>34</v>
      </c>
      <c r="B74" s="45"/>
      <c r="C74" s="45" t="s">
        <v>27</v>
      </c>
      <c r="D74" s="25"/>
      <c r="E74" s="25"/>
      <c r="F74" s="25"/>
      <c r="G74" s="25"/>
      <c r="H74" s="25"/>
      <c r="I74" s="25"/>
      <c r="J74" s="25"/>
      <c r="K74" s="25"/>
      <c r="L74" s="25"/>
      <c r="M74" s="25"/>
      <c r="N74" s="25"/>
      <c r="O74" s="25"/>
      <c r="P74" s="25"/>
      <c r="Q74" s="25"/>
      <c r="R74" s="25"/>
      <c r="S74" s="25"/>
      <c r="T74" s="25"/>
      <c r="U74" s="25"/>
      <c r="V74" s="25"/>
      <c r="W74" s="25"/>
      <c r="X74" s="25"/>
    </row>
    <row r="75" spans="1:24">
      <c r="A75" s="15" t="s">
        <v>28</v>
      </c>
      <c r="B75" s="42" t="s">
        <v>6</v>
      </c>
      <c r="C75" s="42"/>
      <c r="D75" s="56">
        <f>SUM([1]T_Bericht_KSP_THG!BJ$134:BJ$135)</f>
        <v>31.008485912002168</v>
      </c>
      <c r="E75" s="56">
        <f>SUM([1]T_Bericht_KSP_THG!BK$134:BK$135)</f>
        <v>31.198459137722764</v>
      </c>
      <c r="F75" s="56">
        <f>SUM([1]T_Bericht_KSP_THG!BL$134:BL$135)</f>
        <v>31.368632670647088</v>
      </c>
      <c r="G75" s="56">
        <f>SUM([1]T_Bericht_KSP_THG!BM$134:BM$135)</f>
        <v>31.35856034448225</v>
      </c>
      <c r="H75" s="56">
        <f>SUM([1]T_Bericht_KSP_THG!BN$134:BN$135)</f>
        <v>31.315532052826274</v>
      </c>
      <c r="I75" s="56">
        <f>SUM([1]T_Bericht_KSP_THG!BO$134:BO$135)</f>
        <v>30.076631293303102</v>
      </c>
      <c r="J75" s="56">
        <f>SUM([1]T_Bericht_KSP_THG!BP$134:BP$135)</f>
        <v>29.985562220278663</v>
      </c>
      <c r="K75" s="56">
        <f>SUM([1]T_Bericht_KSP_THG!BQ$134:BQ$135)</f>
        <v>29.914244331730981</v>
      </c>
      <c r="L75" s="56">
        <f>SUM([1]T_Bericht_KSP_THG!BR$134:BR$135)</f>
        <v>29.075225408703819</v>
      </c>
      <c r="M75" s="56">
        <f>SUM([1]T_Bericht_KSP_THG!BS$134:BS$135)</f>
        <v>27.977046309577847</v>
      </c>
      <c r="N75" s="56">
        <f>SUM([1]T_Bericht_KSP_THG!BT$134:BT$135)</f>
        <v>25.564090024519825</v>
      </c>
      <c r="O75" s="56">
        <f>SUM([1]T_Bericht_KSP_THG!BU$134:BU$135)</f>
        <v>23.710041602869726</v>
      </c>
      <c r="P75" s="56">
        <f>SUM([1]T_Bericht_KSP_THG!BV$134:BV$135)</f>
        <v>21.991726902918344</v>
      </c>
      <c r="Q75" s="56">
        <f>SUM([1]T_Bericht_KSP_THG!BW$134:BW$135)</f>
        <v>20.329742101503875</v>
      </c>
      <c r="R75" s="56">
        <f>SUM([1]T_Bericht_KSP_THG!BX$134:BX$135)</f>
        <v>18.695490445845323</v>
      </c>
      <c r="S75" s="56">
        <f>SUM([1]T_Bericht_KSP_THG!BY$134:BY$135)</f>
        <v>17.113889836087257</v>
      </c>
      <c r="T75" s="56">
        <f>SUM([1]T_Bericht_KSP_THG!BZ$134:BZ$135)</f>
        <v>15.299658818591968</v>
      </c>
      <c r="U75" s="56">
        <f>SUM([1]T_Bericht_KSP_THG!CA$134:CA$135)</f>
        <v>13.676388159151683</v>
      </c>
      <c r="V75" s="56">
        <f>SUM([1]T_Bericht_KSP_THG!CB$134:CB$135)</f>
        <v>11.91072298065801</v>
      </c>
      <c r="W75" s="56">
        <f>SUM([1]T_Bericht_KSP_THG!CC$134:CC$135)</f>
        <v>10.194224797464695</v>
      </c>
      <c r="X75" s="56">
        <f>SUM([1]T_Bericht_KSP_THG!CD$134:CD$135)</f>
        <v>8.4523248835667122</v>
      </c>
    </row>
    <row r="76" spans="1:24">
      <c r="A76" s="18" t="s">
        <v>35</v>
      </c>
      <c r="B76" s="16" t="s">
        <v>36</v>
      </c>
      <c r="C76" s="16"/>
      <c r="D76" s="54">
        <f>D75/SUM([1]T_Bericht_KSP_THG!$AA$134:$AA$135)-1</f>
        <v>0.61948463906456586</v>
      </c>
      <c r="E76" s="54">
        <f>E75/SUM([1]T_Bericht_KSP_THG!$AA$134:$AA$135)-1</f>
        <v>0.62940639795860354</v>
      </c>
      <c r="F76" s="54">
        <f>F75/SUM([1]T_Bericht_KSP_THG!$AA$134:$AA$135)-1</f>
        <v>0.63829407545851069</v>
      </c>
      <c r="G76" s="54">
        <f>G75/SUM([1]T_Bericht_KSP_THG!$AA$134:$AA$135)-1</f>
        <v>0.63776802663594334</v>
      </c>
      <c r="H76" s="54">
        <f>H75/SUM([1]T_Bericht_KSP_THG!$AA$134:$AA$135)-1</f>
        <v>0.63552078187914374</v>
      </c>
      <c r="I76" s="54">
        <f>I75/SUM([1]T_Bericht_KSP_THG!$AA$134:$AA$135)-1</f>
        <v>0.57081653430423684</v>
      </c>
      <c r="J76" s="54">
        <f>J75/SUM([1]T_Bericht_KSP_THG!$AA$134:$AA$135)-1</f>
        <v>0.56606025677183913</v>
      </c>
      <c r="K76" s="54">
        <f>K75/SUM([1]T_Bericht_KSP_THG!$AA$134:$AA$135)-1</f>
        <v>0.56233552718261448</v>
      </c>
      <c r="L76" s="54">
        <f>L75/SUM([1]T_Bericht_KSP_THG!$AA$134:$AA$135)-1</f>
        <v>0.5185159656089533</v>
      </c>
      <c r="M76" s="54">
        <f>M75/SUM([1]T_Bericht_KSP_THG!$AA$134:$AA$135)-1</f>
        <v>0.46116120836529517</v>
      </c>
      <c r="N76" s="54">
        <f>N75/SUM([1]T_Bericht_KSP_THG!$AA$134:$AA$135)-1</f>
        <v>0.3351393945471226</v>
      </c>
      <c r="O76" s="54">
        <f>O75/SUM([1]T_Bericht_KSP_THG!$AA$134:$AA$135)-1</f>
        <v>0.23830774183549996</v>
      </c>
      <c r="P76" s="54">
        <f>P75/SUM([1]T_Bericht_KSP_THG!$AA$134:$AA$135)-1</f>
        <v>0.14856507366565563</v>
      </c>
      <c r="Q76" s="54">
        <f>Q75/SUM([1]T_Bericht_KSP_THG!$AA$134:$AA$135)-1</f>
        <v>6.1764355182083674E-2</v>
      </c>
      <c r="R76" s="54">
        <f>R75/SUM([1]T_Bericht_KSP_THG!$AA$134:$AA$135)-1</f>
        <v>-2.3587940322304157E-2</v>
      </c>
      <c r="S76" s="54">
        <f>S75/SUM([1]T_Bericht_KSP_THG!$AA$134:$AA$135)-1</f>
        <v>-0.10619042210445817</v>
      </c>
      <c r="T76" s="54">
        <f>T75/SUM([1]T_Bericht_KSP_THG!$AA$134:$AA$135)-1</f>
        <v>-0.20094252554111347</v>
      </c>
      <c r="U76" s="54">
        <f>U75/SUM([1]T_Bericht_KSP_THG!$AA$134:$AA$135)-1</f>
        <v>-0.28572131498178788</v>
      </c>
      <c r="V76" s="54">
        <f>V75/SUM([1]T_Bericht_KSP_THG!$AA$134:$AA$135)-1</f>
        <v>-0.37793696338256677</v>
      </c>
      <c r="W76" s="54">
        <f>W75/SUM([1]T_Bericht_KSP_THG!$AA$134:$AA$135)-1</f>
        <v>-0.46758476007127392</v>
      </c>
      <c r="X76" s="54">
        <f>X75/SUM([1]T_Bericht_KSP_THG!$AA$134:$AA$135)-1</f>
        <v>-0.55855921659105456</v>
      </c>
    </row>
    <row r="77" spans="1:24">
      <c r="A77" s="31" t="s">
        <v>29</v>
      </c>
      <c r="B77" s="44" t="s">
        <v>6</v>
      </c>
      <c r="C77" s="44"/>
      <c r="D77" s="60">
        <f>[2]Berichtstabellen!BJ$75</f>
        <v>31.008485912002168</v>
      </c>
      <c r="E77" s="60">
        <f>[2]Berichtstabellen!BK$75</f>
        <v>31.315532097834609</v>
      </c>
      <c r="F77" s="60">
        <f>[2]Berichtstabellen!BL$75</f>
        <v>31.488542963581303</v>
      </c>
      <c r="G77" s="60">
        <f>[2]Berichtstabellen!BM$75</f>
        <v>31.335348556395491</v>
      </c>
      <c r="H77" s="60">
        <f>[2]Berichtstabellen!BN$75</f>
        <v>31.077327039602608</v>
      </c>
      <c r="I77" s="60">
        <f>[2]Berichtstabellen!BO$75</f>
        <v>30.669009166423731</v>
      </c>
      <c r="J77" s="60">
        <f>[2]Berichtstabellen!BP$75</f>
        <v>30.592822714267605</v>
      </c>
      <c r="K77" s="60">
        <f>[2]Berichtstabellen!BQ$75</f>
        <v>30.493173536937562</v>
      </c>
      <c r="L77" s="60">
        <f>[2]Berichtstabellen!BR$75</f>
        <v>29.899801818904198</v>
      </c>
      <c r="M77" s="60">
        <f>[2]Berichtstabellen!BS$75</f>
        <v>28.76940885925988</v>
      </c>
      <c r="N77" s="60">
        <f>[2]Berichtstabellen!BT$75</f>
        <v>26.984683082651472</v>
      </c>
      <c r="O77" s="60">
        <f>[2]Berichtstabellen!BU$75</f>
        <v>26.928556479553748</v>
      </c>
      <c r="P77" s="60">
        <f>[2]Berichtstabellen!BV$75</f>
        <v>26.943392994192322</v>
      </c>
      <c r="Q77" s="60">
        <f>[2]Berichtstabellen!BW$75</f>
        <v>26.706524419933366</v>
      </c>
      <c r="R77" s="60">
        <f>[2]Berichtstabellen!BX$75</f>
        <v>25.988883004787503</v>
      </c>
      <c r="S77" s="60">
        <f>[2]Berichtstabellen!BY$75</f>
        <v>24.405867424088541</v>
      </c>
      <c r="T77" s="60">
        <f>[2]Berichtstabellen!BZ$75</f>
        <v>24.496502297958628</v>
      </c>
      <c r="U77" s="60">
        <f>[2]Berichtstabellen!CA$75</f>
        <v>24.615027131736216</v>
      </c>
      <c r="V77" s="60">
        <f>[2]Berichtstabellen!CB$75</f>
        <v>24.529423071337629</v>
      </c>
      <c r="W77" s="60">
        <f>[2]Berichtstabellen!CC$75</f>
        <v>24.268720548992054</v>
      </c>
      <c r="X77" s="60">
        <f>[2]Berichtstabellen!CD$75</f>
        <v>23.674504087704015</v>
      </c>
    </row>
    <row r="78" spans="1:24">
      <c r="A78" s="46" t="s">
        <v>35</v>
      </c>
      <c r="B78" s="40" t="s">
        <v>36</v>
      </c>
      <c r="C78" s="40"/>
      <c r="D78" s="54">
        <f>D77/[2]Berichtstabellen!$AA$75-1</f>
        <v>0.61948463906456586</v>
      </c>
      <c r="E78" s="54">
        <f>E77/[2]Berichtstabellen!$AA$75-1</f>
        <v>0.63552078422980052</v>
      </c>
      <c r="F78" s="54">
        <f>F77/[2]Berichtstabellen!$AA$75-1</f>
        <v>0.64455664751777819</v>
      </c>
      <c r="G78" s="54">
        <f>G77/[2]Berichtstabellen!$AA$75-1</f>
        <v>0.63655574125192294</v>
      </c>
      <c r="H78" s="54">
        <f>H77/[2]Berichtstabellen!$AA$75-1</f>
        <v>0.62308001450473349</v>
      </c>
      <c r="I78" s="54">
        <f>I77/[2]Berichtstabellen!$AA$75-1</f>
        <v>0.60175473840627181</v>
      </c>
      <c r="J78" s="54">
        <f>J77/[2]Berichtstabellen!$AA$75-1</f>
        <v>0.59777573764751768</v>
      </c>
      <c r="K78" s="54">
        <f>K77/[2]Berichtstabellen!$AA$75-1</f>
        <v>0.59257134577751791</v>
      </c>
      <c r="L78" s="54">
        <f>L77/[2]Berichtstabellen!$AA$75-1</f>
        <v>0.56158123599474918</v>
      </c>
      <c r="M78" s="54">
        <f>M77/[2]Berichtstabellen!$AA$75-1</f>
        <v>0.50254404083965998</v>
      </c>
      <c r="N78" s="54">
        <f>N77/[2]Berichtstabellen!$AA$75-1</f>
        <v>0.40933291184863885</v>
      </c>
      <c r="O78" s="54">
        <f>O77/[2]Berichtstabellen!$AA$75-1</f>
        <v>0.4064015797024132</v>
      </c>
      <c r="P78" s="54">
        <f>P77/[2]Berichtstabellen!$AA$75-1</f>
        <v>0.4071764484793865</v>
      </c>
      <c r="Q78" s="54">
        <f>Q77/[2]Berichtstabellen!$AA$75-1</f>
        <v>0.3948054794943765</v>
      </c>
      <c r="R78" s="54">
        <f>R77/[2]Berichtstabellen!$AA$75-1</f>
        <v>0.35732511842536208</v>
      </c>
      <c r="S78" s="54">
        <f>S77/[2]Berichtstabellen!$AA$75-1</f>
        <v>0.27464873675302948</v>
      </c>
      <c r="T78" s="54">
        <f>T77/[2]Berichtstabellen!$AA$75-1</f>
        <v>0.27938233730394657</v>
      </c>
      <c r="U78" s="54">
        <f>U77/[2]Berichtstabellen!$AA$75-1</f>
        <v>0.28557255078922328</v>
      </c>
      <c r="V78" s="54">
        <f>V77/[2]Berichtstabellen!$AA$75-1</f>
        <v>0.28110169525469342</v>
      </c>
      <c r="W78" s="54">
        <f>W77/[2]Berichtstabellen!$AA$75-1</f>
        <v>0.26748594724615771</v>
      </c>
      <c r="X78" s="54">
        <f>X77/[2]Berichtstabellen!$AA$75-1</f>
        <v>0.23645171893632577</v>
      </c>
    </row>
    <row r="79" spans="1:24" ht="25.5">
      <c r="A79" s="20" t="s">
        <v>37</v>
      </c>
      <c r="B79" s="45"/>
      <c r="C79" s="45"/>
      <c r="D79" s="25"/>
      <c r="E79" s="25"/>
      <c r="F79" s="25"/>
      <c r="G79" s="25"/>
      <c r="H79" s="25"/>
      <c r="I79" s="25"/>
      <c r="J79" s="25"/>
      <c r="K79" s="25"/>
      <c r="L79" s="25"/>
      <c r="M79" s="25"/>
      <c r="N79" s="25"/>
      <c r="O79" s="25"/>
      <c r="P79" s="25"/>
      <c r="Q79" s="25"/>
      <c r="R79" s="25"/>
      <c r="S79" s="25"/>
      <c r="T79" s="25"/>
      <c r="U79" s="25"/>
      <c r="V79" s="25"/>
      <c r="W79" s="25"/>
      <c r="X79" s="25"/>
    </row>
    <row r="80" spans="1:24">
      <c r="A80" s="15" t="s">
        <v>28</v>
      </c>
      <c r="B80" s="42" t="s">
        <v>6</v>
      </c>
      <c r="C80" s="42"/>
      <c r="D80" s="56">
        <f>[1]Berichtstabellen!BJ$345</f>
        <v>0</v>
      </c>
      <c r="E80" s="56">
        <f>[1]Berichtstabellen!BK$345</f>
        <v>0</v>
      </c>
      <c r="F80" s="56">
        <f>[1]Berichtstabellen!BL$345</f>
        <v>0</v>
      </c>
      <c r="G80" s="56">
        <f>[1]Berichtstabellen!BM$345</f>
        <v>0</v>
      </c>
      <c r="H80" s="56">
        <f>[1]Berichtstabellen!BN$345</f>
        <v>0</v>
      </c>
      <c r="I80" s="56">
        <f>[1]Berichtstabellen!BO$345</f>
        <v>0</v>
      </c>
      <c r="J80" s="56">
        <f>[1]Berichtstabellen!BP$345</f>
        <v>0</v>
      </c>
      <c r="K80" s="56">
        <f>[1]Berichtstabellen!BQ$345</f>
        <v>0</v>
      </c>
      <c r="L80" s="56">
        <f>[1]Berichtstabellen!BR$345</f>
        <v>0</v>
      </c>
      <c r="M80" s="56">
        <f>[1]Berichtstabellen!BS$345</f>
        <v>-0.79126339299999993</v>
      </c>
      <c r="N80" s="56">
        <f>[1]Berichtstabellen!BT$345</f>
        <v>-4.5611286431109441</v>
      </c>
      <c r="O80" s="56">
        <f>[1]Berichtstabellen!BU$345</f>
        <v>-6.7244057452527111</v>
      </c>
      <c r="P80" s="56">
        <f>[1]Berichtstabellen!BV$345</f>
        <v>-8.8570501737932386</v>
      </c>
      <c r="Q80" s="56">
        <f>[1]Berichtstabellen!BW$345</f>
        <v>-10.887238801075476</v>
      </c>
      <c r="R80" s="56">
        <f>[1]Berichtstabellen!BX$345</f>
        <v>-12.891748694115408</v>
      </c>
      <c r="S80" s="56">
        <f>[1]Berichtstabellen!BY$345</f>
        <v>-14.883630623697263</v>
      </c>
      <c r="T80" s="56">
        <f>[1]Berichtstabellen!BZ$345</f>
        <v>-16.924118894352372</v>
      </c>
      <c r="U80" s="56">
        <f>[1]Berichtstabellen!CA$345</f>
        <v>-19.796541428743076</v>
      </c>
      <c r="V80" s="56">
        <f>[1]Berichtstabellen!CB$345</f>
        <v>-22.567730474694248</v>
      </c>
      <c r="W80" s="56">
        <f>[1]Berichtstabellen!CC$345</f>
        <v>-25.236472624853743</v>
      </c>
      <c r="X80" s="56">
        <f>[1]Berichtstabellen!CD$345</f>
        <v>-27.621098157608326</v>
      </c>
    </row>
    <row r="81" spans="1:25">
      <c r="A81" s="49" t="s">
        <v>29</v>
      </c>
      <c r="B81" s="16" t="s">
        <v>6</v>
      </c>
      <c r="C81" s="16"/>
      <c r="D81" s="58">
        <v>0</v>
      </c>
      <c r="E81" s="58">
        <v>0</v>
      </c>
      <c r="F81" s="58">
        <v>0</v>
      </c>
      <c r="G81" s="58">
        <v>0</v>
      </c>
      <c r="H81" s="58">
        <v>0</v>
      </c>
      <c r="I81" s="58">
        <v>0</v>
      </c>
      <c r="J81" s="58">
        <v>0</v>
      </c>
      <c r="K81" s="58">
        <v>0</v>
      </c>
      <c r="L81" s="58">
        <v>0</v>
      </c>
      <c r="M81" s="58">
        <v>0</v>
      </c>
      <c r="N81" s="58">
        <v>0</v>
      </c>
      <c r="O81" s="58">
        <v>0</v>
      </c>
      <c r="P81" s="58">
        <v>0</v>
      </c>
      <c r="Q81" s="58">
        <v>0</v>
      </c>
      <c r="R81" s="58">
        <v>0</v>
      </c>
      <c r="S81" s="58">
        <v>0</v>
      </c>
      <c r="T81" s="58">
        <v>0</v>
      </c>
      <c r="U81" s="58">
        <v>0</v>
      </c>
      <c r="V81" s="58">
        <v>0</v>
      </c>
      <c r="W81" s="58">
        <v>0</v>
      </c>
      <c r="X81" s="58">
        <v>0</v>
      </c>
    </row>
    <row r="82" spans="1:25">
      <c r="A82" s="20" t="s">
        <v>39</v>
      </c>
      <c r="B82" s="45"/>
      <c r="C82" s="45"/>
      <c r="D82" s="25"/>
      <c r="E82" s="25"/>
      <c r="F82" s="25"/>
      <c r="G82" s="25"/>
      <c r="H82" s="25"/>
      <c r="I82" s="25"/>
      <c r="J82" s="25"/>
      <c r="K82" s="25"/>
      <c r="L82" s="25"/>
      <c r="M82" s="25"/>
      <c r="N82" s="25"/>
      <c r="O82" s="25"/>
      <c r="P82" s="25"/>
      <c r="Q82" s="25"/>
      <c r="R82" s="25"/>
      <c r="S82" s="25"/>
      <c r="T82" s="25"/>
      <c r="U82" s="25"/>
      <c r="V82" s="25"/>
      <c r="W82" s="25"/>
      <c r="X82" s="25"/>
    </row>
    <row r="83" spans="1:25" s="29" customFormat="1">
      <c r="A83" s="15" t="s">
        <v>28</v>
      </c>
      <c r="B83" s="42" t="s">
        <v>6</v>
      </c>
      <c r="C83" s="42"/>
      <c r="D83" s="56">
        <f>SUM([1]Berichtstabellen!BJ$335,[1]Berichtstabellen!BJ$342)</f>
        <v>0</v>
      </c>
      <c r="E83" s="56">
        <f>SUM([1]Berichtstabellen!BK$335,[1]Berichtstabellen!BK$342)</f>
        <v>0</v>
      </c>
      <c r="F83" s="56">
        <f>SUM([1]Berichtstabellen!BL$335,[1]Berichtstabellen!BL$342)</f>
        <v>0</v>
      </c>
      <c r="G83" s="56">
        <f>SUM([1]Berichtstabellen!BM$335,[1]Berichtstabellen!BM$342)</f>
        <v>0</v>
      </c>
      <c r="H83" s="56">
        <f>SUM([1]Berichtstabellen!BN$335,[1]Berichtstabellen!BN$342)</f>
        <v>0</v>
      </c>
      <c r="I83" s="56">
        <f>SUM([1]Berichtstabellen!BO$335,[1]Berichtstabellen!BO$342)</f>
        <v>0</v>
      </c>
      <c r="J83" s="56">
        <f>SUM([1]Berichtstabellen!BP$335,[1]Berichtstabellen!BP$342)</f>
        <v>0</v>
      </c>
      <c r="K83" s="56">
        <f>SUM([1]Berichtstabellen!BQ$335,[1]Berichtstabellen!BQ$342)</f>
        <v>0</v>
      </c>
      <c r="L83" s="56">
        <f>SUM([1]Berichtstabellen!BR$335,[1]Berichtstabellen!BR$342)</f>
        <v>0</v>
      </c>
      <c r="M83" s="56">
        <f>SUM([1]Berichtstabellen!BS$335,[1]Berichtstabellen!BS$342)</f>
        <v>-4.9852108891351665E-2</v>
      </c>
      <c r="N83" s="56">
        <f>SUM([1]Berichtstabellen!BT$335,[1]Berichtstabellen!BT$342)</f>
        <v>-1.685045718590529</v>
      </c>
      <c r="O83" s="56">
        <f>SUM([1]Berichtstabellen!BU$335,[1]Berichtstabellen!BU$342)</f>
        <v>-2.3993951125892563</v>
      </c>
      <c r="P83" s="56">
        <f>SUM([1]Berichtstabellen!BV$335,[1]Berichtstabellen!BV$342)</f>
        <v>-3.083877697223639</v>
      </c>
      <c r="Q83" s="56">
        <f>SUM([1]Berichtstabellen!BW$335,[1]Berichtstabellen!BW$342)</f>
        <v>-3.7247244107828621</v>
      </c>
      <c r="R83" s="56">
        <f>SUM([1]Berichtstabellen!BX$335,[1]Berichtstabellen!BX$342)</f>
        <v>-4.3789968024325034</v>
      </c>
      <c r="S83" s="56">
        <f>SUM([1]Berichtstabellen!BY$335,[1]Berichtstabellen!BY$342)</f>
        <v>-5.0549869954154607</v>
      </c>
      <c r="T83" s="56">
        <f>SUM([1]Berichtstabellen!BZ$335,[1]Berichtstabellen!BZ$342)</f>
        <v>-5.8305429558857202</v>
      </c>
      <c r="U83" s="56">
        <f>SUM([1]Berichtstabellen!CA$335,[1]Berichtstabellen!CA$342)</f>
        <v>-6.7420819665722345</v>
      </c>
      <c r="V83" s="56">
        <f>SUM([1]Berichtstabellen!CB$335,[1]Berichtstabellen!CB$342)</f>
        <v>-7.6061913818724474</v>
      </c>
      <c r="W83" s="56">
        <f>SUM([1]Berichtstabellen!CC$335,[1]Berichtstabellen!CC$342)</f>
        <v>-8.3899707217035946</v>
      </c>
      <c r="X83" s="56">
        <f>SUM([1]Berichtstabellen!CD$335,[1]Berichtstabellen!CD$342)</f>
        <v>-9.1499969358298863</v>
      </c>
    </row>
    <row r="84" spans="1:25" s="29" customFormat="1">
      <c r="A84" s="49" t="s">
        <v>29</v>
      </c>
      <c r="B84" s="16" t="s">
        <v>6</v>
      </c>
      <c r="C84" s="16"/>
      <c r="D84" s="58">
        <v>0</v>
      </c>
      <c r="E84" s="58">
        <v>0</v>
      </c>
      <c r="F84" s="58">
        <v>0</v>
      </c>
      <c r="G84" s="58">
        <v>0</v>
      </c>
      <c r="H84" s="58">
        <v>0</v>
      </c>
      <c r="I84" s="58">
        <v>0</v>
      </c>
      <c r="J84" s="58">
        <v>0</v>
      </c>
      <c r="K84" s="58">
        <v>0</v>
      </c>
      <c r="L84" s="58">
        <v>0</v>
      </c>
      <c r="M84" s="58">
        <v>0</v>
      </c>
      <c r="N84" s="58">
        <v>0</v>
      </c>
      <c r="O84" s="58">
        <v>0</v>
      </c>
      <c r="P84" s="58">
        <v>0</v>
      </c>
      <c r="Q84" s="58">
        <v>0</v>
      </c>
      <c r="R84" s="58">
        <v>0</v>
      </c>
      <c r="S84" s="58">
        <v>0</v>
      </c>
      <c r="T84" s="58">
        <v>0</v>
      </c>
      <c r="U84" s="58">
        <v>0</v>
      </c>
      <c r="V84" s="58">
        <v>0</v>
      </c>
      <c r="W84" s="58">
        <v>0</v>
      </c>
      <c r="X84" s="58">
        <v>0</v>
      </c>
    </row>
    <row r="85" spans="1:25" ht="27">
      <c r="A85" s="20" t="s">
        <v>38</v>
      </c>
      <c r="B85" s="45"/>
      <c r="C85" s="45"/>
      <c r="D85" s="25"/>
      <c r="E85" s="25"/>
      <c r="F85" s="25"/>
      <c r="G85" s="25"/>
      <c r="H85" s="25"/>
      <c r="I85" s="25"/>
      <c r="J85" s="25"/>
      <c r="K85" s="25"/>
      <c r="L85" s="25"/>
      <c r="M85" s="25"/>
      <c r="N85" s="25"/>
      <c r="O85" s="25"/>
      <c r="P85" s="25"/>
      <c r="Q85" s="25"/>
      <c r="R85" s="25"/>
      <c r="S85" s="25"/>
      <c r="T85" s="25"/>
      <c r="U85" s="25"/>
      <c r="V85" s="25"/>
      <c r="W85" s="25"/>
      <c r="X85" s="25"/>
    </row>
    <row r="86" spans="1:25" s="29" customFormat="1">
      <c r="A86" s="49" t="s">
        <v>28</v>
      </c>
      <c r="B86" s="16" t="s">
        <v>6</v>
      </c>
      <c r="C86" s="16"/>
      <c r="D86" s="58">
        <v>0</v>
      </c>
      <c r="E86" s="58">
        <v>0</v>
      </c>
      <c r="F86" s="58">
        <v>0</v>
      </c>
      <c r="G86" s="58">
        <v>0</v>
      </c>
      <c r="H86" s="58">
        <v>0</v>
      </c>
      <c r="I86" s="58">
        <v>0</v>
      </c>
      <c r="J86" s="58">
        <v>0</v>
      </c>
      <c r="K86" s="58">
        <v>0</v>
      </c>
      <c r="L86" s="58">
        <v>0</v>
      </c>
      <c r="M86" s="58">
        <v>0</v>
      </c>
      <c r="N86" s="58">
        <v>0</v>
      </c>
      <c r="O86" s="58">
        <v>0</v>
      </c>
      <c r="P86" s="58">
        <v>0</v>
      </c>
      <c r="Q86" s="58">
        <v>0</v>
      </c>
      <c r="R86" s="58">
        <v>0</v>
      </c>
      <c r="S86" s="58">
        <v>0</v>
      </c>
      <c r="T86" s="58">
        <v>0</v>
      </c>
      <c r="U86" s="58">
        <v>0</v>
      </c>
      <c r="V86" s="58">
        <v>0</v>
      </c>
      <c r="W86" s="58">
        <v>0</v>
      </c>
      <c r="X86" s="58">
        <v>0</v>
      </c>
      <c r="Y86" s="13"/>
    </row>
    <row r="87" spans="1:25" ht="15.75" thickBot="1">
      <c r="A87" s="50" t="s">
        <v>29</v>
      </c>
      <c r="B87" s="51" t="s">
        <v>6</v>
      </c>
      <c r="C87" s="51"/>
      <c r="D87" s="61">
        <v>0</v>
      </c>
      <c r="E87" s="61">
        <v>0</v>
      </c>
      <c r="F87" s="61">
        <v>0</v>
      </c>
      <c r="G87" s="61">
        <v>0</v>
      </c>
      <c r="H87" s="61">
        <v>0</v>
      </c>
      <c r="I87" s="61">
        <v>0</v>
      </c>
      <c r="J87" s="61">
        <v>0</v>
      </c>
      <c r="K87" s="61">
        <v>0</v>
      </c>
      <c r="L87" s="61">
        <v>0</v>
      </c>
      <c r="M87" s="61">
        <v>0</v>
      </c>
      <c r="N87" s="61">
        <v>0</v>
      </c>
      <c r="O87" s="61">
        <v>0</v>
      </c>
      <c r="P87" s="61">
        <v>0</v>
      </c>
      <c r="Q87" s="61">
        <v>0</v>
      </c>
      <c r="R87" s="61">
        <v>0</v>
      </c>
      <c r="S87" s="61">
        <v>0</v>
      </c>
      <c r="T87" s="61">
        <v>0</v>
      </c>
      <c r="U87" s="61">
        <v>0</v>
      </c>
      <c r="V87" s="61">
        <v>0</v>
      </c>
      <c r="W87" s="61">
        <v>0</v>
      </c>
      <c r="X87" s="61">
        <v>0</v>
      </c>
    </row>
    <row r="88" spans="1:25">
      <c r="D88" s="28"/>
      <c r="E88" s="28"/>
      <c r="F88" s="28"/>
      <c r="G88" s="28"/>
      <c r="H88" s="28"/>
      <c r="I88" s="27"/>
      <c r="J88" s="28"/>
      <c r="K88" s="28"/>
      <c r="L88" s="28"/>
      <c r="M88" s="28"/>
      <c r="N88" s="27"/>
      <c r="O88" s="28"/>
      <c r="P88" s="28"/>
      <c r="Q88" s="28"/>
      <c r="R88" s="28"/>
      <c r="S88" s="27"/>
      <c r="T88" s="28"/>
      <c r="U88" s="28"/>
      <c r="V88" s="28"/>
      <c r="W88" s="28"/>
      <c r="X88" s="27"/>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00E3-CC55-4366-B4A3-44379D04972E}">
  <dimension ref="A1:AO558"/>
  <sheetViews>
    <sheetView showGridLines="0" zoomScale="80" zoomScaleNormal="80" workbookViewId="0">
      <pane xSplit="5" ySplit="1" topLeftCell="F423" activePane="bottomRight" state="frozen"/>
      <selection pane="topRight" activeCell="F1" sqref="F1"/>
      <selection pane="bottomLeft" activeCell="A2" sqref="A2"/>
      <selection pane="bottomRight"/>
    </sheetView>
  </sheetViews>
  <sheetFormatPr baseColWidth="10" defaultColWidth="9" defaultRowHeight="15"/>
  <cols>
    <col min="1" max="1" width="13.7109375" style="76" customWidth="1"/>
    <col min="2" max="2" width="80.140625" style="76" customWidth="1"/>
    <col min="3" max="3" width="48.28515625" style="76" customWidth="1"/>
    <col min="4" max="4" width="19.28515625" style="76" customWidth="1"/>
    <col min="5" max="5" width="46.28515625" style="76" customWidth="1"/>
    <col min="6" max="6" width="15.28515625" style="76" customWidth="1"/>
    <col min="7" max="7" width="12.7109375" style="76" customWidth="1"/>
    <col min="8" max="8" width="13" style="76" customWidth="1"/>
    <col min="9" max="9" width="9.7109375" style="76" customWidth="1"/>
    <col min="10" max="10" width="15.7109375" style="76" customWidth="1"/>
    <col min="11" max="36" width="12.28515625" style="78" bestFit="1" customWidth="1"/>
    <col min="37" max="41" width="10.5703125" style="78" bestFit="1" customWidth="1"/>
    <col min="42" max="16384" width="9" style="78"/>
  </cols>
  <sheetData>
    <row r="1" spans="1:41" s="74" customFormat="1">
      <c r="A1" s="72" t="s">
        <v>40</v>
      </c>
      <c r="B1" s="72" t="s">
        <v>41</v>
      </c>
      <c r="C1" s="72" t="s">
        <v>42</v>
      </c>
      <c r="D1" s="72" t="s">
        <v>43</v>
      </c>
      <c r="E1" s="72" t="s">
        <v>44</v>
      </c>
      <c r="F1" s="72" t="s">
        <v>45</v>
      </c>
      <c r="G1" s="72" t="s">
        <v>46</v>
      </c>
      <c r="H1" s="72" t="s">
        <v>47</v>
      </c>
      <c r="I1" s="72" t="s">
        <v>48</v>
      </c>
      <c r="J1" s="72" t="s">
        <v>49</v>
      </c>
      <c r="K1" s="73">
        <v>2025</v>
      </c>
      <c r="L1" s="73">
        <v>2026</v>
      </c>
      <c r="M1" s="73">
        <v>2027</v>
      </c>
      <c r="N1" s="73">
        <v>2028</v>
      </c>
      <c r="O1" s="73">
        <v>2029</v>
      </c>
      <c r="P1" s="73">
        <v>2030</v>
      </c>
      <c r="Q1" s="73">
        <v>2031</v>
      </c>
      <c r="R1" s="73">
        <v>2032</v>
      </c>
      <c r="S1" s="73">
        <v>2033</v>
      </c>
      <c r="T1" s="73">
        <v>2034</v>
      </c>
      <c r="U1" s="73">
        <v>2035</v>
      </c>
      <c r="V1" s="73">
        <v>2036</v>
      </c>
      <c r="W1" s="73">
        <v>2037</v>
      </c>
      <c r="X1" s="73">
        <v>2038</v>
      </c>
      <c r="Y1" s="73">
        <v>2039</v>
      </c>
      <c r="Z1" s="73">
        <v>2040</v>
      </c>
      <c r="AA1" s="73">
        <v>2041</v>
      </c>
      <c r="AB1" s="73">
        <v>2042</v>
      </c>
      <c r="AC1" s="73">
        <v>2043</v>
      </c>
      <c r="AD1" s="73">
        <v>2044</v>
      </c>
      <c r="AE1" s="73">
        <v>2045</v>
      </c>
      <c r="AF1" s="73">
        <v>2046</v>
      </c>
      <c r="AG1" s="73">
        <v>2047</v>
      </c>
      <c r="AH1" s="73">
        <v>2048</v>
      </c>
      <c r="AI1" s="73">
        <v>2049</v>
      </c>
      <c r="AJ1" s="73">
        <v>2050</v>
      </c>
      <c r="AK1" s="73">
        <v>2051</v>
      </c>
      <c r="AL1" s="73">
        <v>2052</v>
      </c>
      <c r="AM1" s="73">
        <v>2053</v>
      </c>
      <c r="AN1" s="73">
        <v>2054</v>
      </c>
      <c r="AO1" s="73">
        <v>2055</v>
      </c>
    </row>
    <row r="2" spans="1:41">
      <c r="A2" s="75" t="s">
        <v>50</v>
      </c>
      <c r="B2" s="75" t="s">
        <v>51</v>
      </c>
      <c r="C2" s="75" t="str">
        <f>VLOOKUP(B2,[3]codes!A:F,3,FALSE)</f>
        <v>Emissionen gesamt (ohne LULUCF)</v>
      </c>
      <c r="D2" s="75" t="s">
        <v>4</v>
      </c>
      <c r="E2" s="75" t="s">
        <v>52</v>
      </c>
      <c r="F2" s="75" t="s">
        <v>53</v>
      </c>
      <c r="G2" s="75" t="s">
        <v>54</v>
      </c>
      <c r="H2" s="76" t="s">
        <v>55</v>
      </c>
      <c r="K2" s="77">
        <f>[2]Berichtstabellen!BJ$69</f>
        <v>628.7996201362804</v>
      </c>
      <c r="L2" s="77">
        <f>[2]Berichtstabellen!BK$69</f>
        <v>602.42553501424061</v>
      </c>
      <c r="M2" s="77">
        <f>[2]Berichtstabellen!BL$69</f>
        <v>571.16734154619576</v>
      </c>
      <c r="N2" s="77">
        <f>[2]Berichtstabellen!BM$69</f>
        <v>531.65528101592963</v>
      </c>
      <c r="O2" s="77">
        <f>[2]Berichtstabellen!BN$69</f>
        <v>489.01802138293851</v>
      </c>
      <c r="P2" s="77">
        <f>[2]Berichtstabellen!BO$69</f>
        <v>463.39460419863366</v>
      </c>
      <c r="Q2" s="77">
        <f>[2]Berichtstabellen!BP$69</f>
        <v>438.21266403227406</v>
      </c>
      <c r="R2" s="77">
        <f>[2]Berichtstabellen!BQ$69</f>
        <v>414.07521235944785</v>
      </c>
      <c r="S2" s="77">
        <f>[2]Berichtstabellen!BR$69</f>
        <v>388.36317037103532</v>
      </c>
      <c r="T2" s="77">
        <f>[2]Berichtstabellen!BS$69</f>
        <v>361.92841997496805</v>
      </c>
      <c r="U2" s="77">
        <f>[2]Berichtstabellen!BT$69</f>
        <v>334.18776812132148</v>
      </c>
      <c r="V2" s="77">
        <f>[2]Berichtstabellen!BU$69</f>
        <v>312.65608838809754</v>
      </c>
      <c r="W2" s="77">
        <f>[2]Berichtstabellen!BV$69</f>
        <v>295.91483578292087</v>
      </c>
      <c r="X2" s="77">
        <f>[2]Berichtstabellen!BW$69</f>
        <v>281.01876513357632</v>
      </c>
      <c r="Y2" s="77">
        <f>[2]Berichtstabellen!BX$69</f>
        <v>267.63175040291833</v>
      </c>
      <c r="Z2" s="77">
        <f>[2]Berichtstabellen!BY$69</f>
        <v>252.61774941998686</v>
      </c>
      <c r="AA2" s="77">
        <f>[2]Berichtstabellen!BZ$69</f>
        <v>241.57533595298273</v>
      </c>
      <c r="AB2" s="77">
        <f>[2]Berichtstabellen!CA$69</f>
        <v>231.69952312073292</v>
      </c>
      <c r="AC2" s="77">
        <f>[2]Berichtstabellen!CB$69</f>
        <v>223.03971367632178</v>
      </c>
      <c r="AD2" s="77">
        <f>[2]Berichtstabellen!CC$69</f>
        <v>214.95451886610888</v>
      </c>
      <c r="AE2" s="77">
        <f>[2]Berichtstabellen!CD$69</f>
        <v>203.95978170888731</v>
      </c>
      <c r="AF2" s="77">
        <f>[2]Berichtstabellen!CE$69</f>
        <v>200.47115829073056</v>
      </c>
      <c r="AG2" s="77">
        <f>[2]Berichtstabellen!CF$69</f>
        <v>197.18093179257536</v>
      </c>
      <c r="AH2" s="77">
        <f>[2]Berichtstabellen!CG$69</f>
        <v>194.22213323937001</v>
      </c>
      <c r="AI2" s="77">
        <f>[2]Berichtstabellen!CH$69</f>
        <v>191.7080298505378</v>
      </c>
      <c r="AJ2" s="77">
        <f>[2]Berichtstabellen!CI$69</f>
        <v>189.8361262081614</v>
      </c>
      <c r="AK2" s="77"/>
      <c r="AL2" s="77"/>
      <c r="AM2" s="77"/>
      <c r="AN2" s="77"/>
      <c r="AO2" s="77"/>
    </row>
    <row r="3" spans="1:41">
      <c r="A3" s="75" t="s">
        <v>50</v>
      </c>
      <c r="B3" s="75" t="s">
        <v>51</v>
      </c>
      <c r="C3" s="75" t="str">
        <f>VLOOKUP(B3,[3]codes!A:F,3,FALSE)</f>
        <v>Emissionen gesamt (ohne LULUCF)</v>
      </c>
      <c r="D3" s="75" t="s">
        <v>4</v>
      </c>
      <c r="E3" s="75" t="s">
        <v>52</v>
      </c>
      <c r="F3" s="75" t="s">
        <v>56</v>
      </c>
      <c r="G3" s="75" t="s">
        <v>54</v>
      </c>
      <c r="H3" s="76" t="s">
        <v>55</v>
      </c>
      <c r="K3" s="77">
        <f>[2]Berichtstabellen!BJ$93*100</f>
        <v>-49.816238273429889</v>
      </c>
      <c r="L3" s="77">
        <f>[2]Berichtstabellen!BK$93*100</f>
        <v>-51.921123138395096</v>
      </c>
      <c r="M3" s="77">
        <f>[2]Berichtstabellen!BL$93*100</f>
        <v>-54.41580297402129</v>
      </c>
      <c r="N3" s="77">
        <f>[2]Berichtstabellen!BM$93*100</f>
        <v>-57.569214279433567</v>
      </c>
      <c r="O3" s="77">
        <f>[2]Berichtstabellen!BN$93*100</f>
        <v>-60.972044067454419</v>
      </c>
      <c r="P3" s="77">
        <f>[2]Berichtstabellen!BO$93*100</f>
        <v>-63.017019002902011</v>
      </c>
      <c r="Q3" s="77">
        <f>[2]Berichtstabellen!BP$93*100</f>
        <v>-65.026760174258698</v>
      </c>
      <c r="R3" s="77">
        <f>[2]Berichtstabellen!BQ$93*100</f>
        <v>-66.953141941431511</v>
      </c>
      <c r="S3" s="77">
        <f>[2]Berichtstabellen!BR$93*100</f>
        <v>-69.005189918767115</v>
      </c>
      <c r="T3" s="77">
        <f>[2]Berichtstabellen!BS$93*100</f>
        <v>-71.114916408248902</v>
      </c>
      <c r="U3" s="77">
        <f>[2]Berichtstabellen!BT$93*100</f>
        <v>-73.328865364613449</v>
      </c>
      <c r="V3" s="77">
        <f>[2]Berichtstabellen!BU$93*100</f>
        <v>-75.047283523121138</v>
      </c>
      <c r="W3" s="77">
        <f>[2]Berichtstabellen!BV$93*100</f>
        <v>-76.38338329932715</v>
      </c>
      <c r="X3" s="77">
        <f>[2]Berichtstabellen!BW$93*100</f>
        <v>-77.57222126326684</v>
      </c>
      <c r="Y3" s="77">
        <f>[2]Berichtstabellen!BX$93*100</f>
        <v>-78.640623240557829</v>
      </c>
      <c r="Z3" s="77">
        <f>[2]Berichtstabellen!BY$93*100</f>
        <v>-79.838873086393647</v>
      </c>
      <c r="AA3" s="77">
        <f>[2]Berichtstabellen!BZ$93*100</f>
        <v>-80.720155180988911</v>
      </c>
      <c r="AB3" s="77">
        <f>[2]Berichtstabellen!CA$93*100</f>
        <v>-81.508332244331299</v>
      </c>
      <c r="AC3" s="77">
        <f>[2]Berichtstabellen!CB$93*100</f>
        <v>-82.199461500518893</v>
      </c>
      <c r="AD3" s="77">
        <f>[2]Berichtstabellen!CC$93*100</f>
        <v>-82.844731435288722</v>
      </c>
      <c r="AE3" s="77">
        <f>[2]Berichtstabellen!CD$93*100</f>
        <v>-83.722208539401294</v>
      </c>
      <c r="AF3" s="77">
        <f>[2]Berichtstabellen!CE$93*100</f>
        <v>-84.000631491267214</v>
      </c>
      <c r="AG3" s="77">
        <f>[2]Berichtstabellen!CF$93*100</f>
        <v>-84.263220617154545</v>
      </c>
      <c r="AH3" s="77">
        <f>[2]Berichtstabellen!CG$93*100</f>
        <v>-84.499358866663655</v>
      </c>
      <c r="AI3" s="77">
        <f>[2]Berichtstabellen!CH$93*100</f>
        <v>-84.700006515582032</v>
      </c>
      <c r="AJ3" s="77">
        <f>[2]Berichtstabellen!CI$93*100</f>
        <v>-84.849400954375994</v>
      </c>
      <c r="AK3" s="77"/>
      <c r="AL3" s="77"/>
      <c r="AM3" s="77"/>
      <c r="AN3" s="77"/>
      <c r="AO3" s="77"/>
    </row>
    <row r="4" spans="1:41">
      <c r="A4" s="75" t="s">
        <v>50</v>
      </c>
      <c r="B4" s="75" t="s">
        <v>51</v>
      </c>
      <c r="C4" s="75" t="str">
        <f>VLOOKUP(B4,[3]codes!A:F,3,FALSE)</f>
        <v>Emissionen gesamt (ohne LULUCF)</v>
      </c>
      <c r="D4" s="75" t="s">
        <v>4</v>
      </c>
      <c r="E4" s="75" t="s">
        <v>52</v>
      </c>
      <c r="F4" s="75" t="s">
        <v>53</v>
      </c>
      <c r="G4" s="75" t="s">
        <v>28</v>
      </c>
      <c r="H4" s="76" t="s">
        <v>55</v>
      </c>
      <c r="K4" s="77">
        <f>[1]Berichtstabellen!BJ$15</f>
        <v>622.35612038015483</v>
      </c>
      <c r="L4" s="77">
        <f>[1]Berichtstabellen!BK$15</f>
        <v>584.89652565399888</v>
      </c>
      <c r="M4" s="77">
        <f>[1]Berichtstabellen!BL$15</f>
        <v>545.24991300865122</v>
      </c>
      <c r="N4" s="77">
        <f>[1]Berichtstabellen!BM$15</f>
        <v>504.90158441195939</v>
      </c>
      <c r="O4" s="77">
        <f>[1]Berichtstabellen!BN$15</f>
        <v>463.9673527927564</v>
      </c>
      <c r="P4" s="77">
        <f>[1]Berichtstabellen!BO$15</f>
        <v>433.82459489300629</v>
      </c>
      <c r="Q4" s="77">
        <f>[1]Berichtstabellen!BP$15</f>
        <v>405.52478671367118</v>
      </c>
      <c r="R4" s="77">
        <f>[1]Berichtstabellen!BQ$15</f>
        <v>375.40899431261624</v>
      </c>
      <c r="S4" s="77">
        <f>[1]Berichtstabellen!BR$15</f>
        <v>347.84150464138907</v>
      </c>
      <c r="T4" s="77">
        <f>[1]Berichtstabellen!BS$15</f>
        <v>320.96425404550575</v>
      </c>
      <c r="U4" s="77">
        <f>[1]Berichtstabellen!BT$15</f>
        <v>288.7434649302711</v>
      </c>
      <c r="V4" s="77">
        <f>[1]Berichtstabellen!BU$15</f>
        <v>256.17360572695412</v>
      </c>
      <c r="W4" s="77">
        <f>[1]Berichtstabellen!BV$15</f>
        <v>227.10217688989567</v>
      </c>
      <c r="X4" s="77">
        <f>[1]Berichtstabellen!BW$15</f>
        <v>198.62942688637301</v>
      </c>
      <c r="Y4" s="77">
        <f>[1]Berichtstabellen!BX$15</f>
        <v>171.76563807054191</v>
      </c>
      <c r="Z4" s="77">
        <f>[1]Berichtstabellen!BY$15</f>
        <v>145.21482351364546</v>
      </c>
      <c r="AA4" s="77">
        <f>[1]Berichtstabellen!BZ$15</f>
        <v>119.1212273753959</v>
      </c>
      <c r="AB4" s="77">
        <f>[1]Berichtstabellen!CA$15</f>
        <v>91.364511085780478</v>
      </c>
      <c r="AC4" s="77">
        <f>[1]Berichtstabellen!CB$15</f>
        <v>70.921661134903403</v>
      </c>
      <c r="AD4" s="77">
        <f>[1]Berichtstabellen!CC$15</f>
        <v>55.614060893340366</v>
      </c>
      <c r="AE4" s="77">
        <f>[1]Berichtstabellen!CD$15</f>
        <v>41.401016646382722</v>
      </c>
      <c r="AF4" s="77"/>
      <c r="AG4" s="77"/>
      <c r="AH4" s="77"/>
      <c r="AI4" s="77"/>
      <c r="AJ4" s="77"/>
      <c r="AK4" s="77"/>
      <c r="AL4" s="77"/>
      <c r="AM4" s="77"/>
      <c r="AN4" s="77"/>
      <c r="AO4" s="77"/>
    </row>
    <row r="5" spans="1:41">
      <c r="A5" s="75" t="s">
        <v>50</v>
      </c>
      <c r="B5" s="75" t="s">
        <v>51</v>
      </c>
      <c r="C5" s="75" t="str">
        <f>VLOOKUP(B5,[3]codes!A:F,3,FALSE)</f>
        <v>Emissionen gesamt (ohne LULUCF)</v>
      </c>
      <c r="D5" s="75" t="s">
        <v>4</v>
      </c>
      <c r="E5" s="75" t="s">
        <v>52</v>
      </c>
      <c r="F5" s="75" t="s">
        <v>56</v>
      </c>
      <c r="G5" s="75" t="s">
        <v>28</v>
      </c>
      <c r="H5" s="76" t="s">
        <v>55</v>
      </c>
      <c r="K5" s="77">
        <f>(K4/[1]Berichtstabellen!$AA$15-1)*100</f>
        <v>-50.330486447397519</v>
      </c>
      <c r="L5" s="77">
        <f>(L4/[1]Berichtstabellen!$AA$15-1)*100</f>
        <v>-53.320092859220523</v>
      </c>
      <c r="M5" s="77">
        <f>(M4/[1]Berichtstabellen!$AA$15-1)*100</f>
        <v>-56.484242611455635</v>
      </c>
      <c r="N5" s="77">
        <f>(N4/[1]Berichtstabellen!$AA$15-1)*100</f>
        <v>-59.704395492468663</v>
      </c>
      <c r="O5" s="77">
        <f>(O4/[1]Berichtstabellen!$AA$15-1)*100</f>
        <v>-62.971308607958612</v>
      </c>
      <c r="P5" s="77">
        <f>(P4/[1]Berichtstabellen!$AA$15-1)*100</f>
        <v>-65.376966836401735</v>
      </c>
      <c r="Q5" s="77">
        <f>(Q4/[1]Berichtstabellen!$AA$15-1)*100</f>
        <v>-67.635541404674512</v>
      </c>
      <c r="R5" s="77">
        <f>(R4/[1]Berichtstabellen!$AA$15-1)*100</f>
        <v>-70.0390475482276</v>
      </c>
      <c r="S5" s="77">
        <f>(S4/[1]Berichtstabellen!$AA$15-1)*100</f>
        <v>-72.23917663348486</v>
      </c>
      <c r="T5" s="77">
        <f>(T4/[1]Berichtstabellen!$AA$15-1)*100</f>
        <v>-74.384218546005087</v>
      </c>
      <c r="U5" s="77">
        <f>(U4/[1]Berichtstabellen!$AA$15-1)*100</f>
        <v>-76.955722013597125</v>
      </c>
      <c r="V5" s="77">
        <f>(V4/[1]Berichtstabellen!$AA$15-1)*100</f>
        <v>-79.555084356362144</v>
      </c>
      <c r="W5" s="77">
        <f>(W4/[1]Berichtstabellen!$AA$15-1)*100</f>
        <v>-81.875241066211444</v>
      </c>
      <c r="X5" s="77">
        <f>(X4/[1]Berichtstabellen!$AA$15-1)*100</f>
        <v>-84.147617919058931</v>
      </c>
      <c r="Y5" s="77">
        <f>(Y4/[1]Berichtstabellen!$AA$15-1)*100</f>
        <v>-86.291585462669062</v>
      </c>
      <c r="Z5" s="77">
        <f>(Z4/[1]Berichtstabellen!$AA$15-1)*100</f>
        <v>-88.410574896983391</v>
      </c>
      <c r="AA5" s="77">
        <f>(AA4/[1]Berichtstabellen!$AA$15-1)*100</f>
        <v>-90.493074264440807</v>
      </c>
      <c r="AB5" s="77">
        <f>(AB4/[1]Berichtstabellen!$AA$15-1)*100</f>
        <v>-92.70830530463796</v>
      </c>
      <c r="AC5" s="77">
        <f>(AC4/[1]Berichtstabellen!$AA$15-1)*100</f>
        <v>-94.339825232599267</v>
      </c>
      <c r="AD5" s="77">
        <f>(AD4/[1]Berichtstabellen!$AA$15-1)*100</f>
        <v>-95.561506891633499</v>
      </c>
      <c r="AE5" s="77">
        <f>(AE4/[1]Berichtstabellen!$AA$15-1)*100</f>
        <v>-96.69583331782303</v>
      </c>
      <c r="AF5" s="77"/>
      <c r="AG5" s="77"/>
      <c r="AH5" s="77"/>
      <c r="AI5" s="77"/>
      <c r="AJ5" s="77"/>
      <c r="AK5" s="77"/>
      <c r="AL5" s="77"/>
      <c r="AM5" s="77"/>
      <c r="AN5" s="77"/>
      <c r="AO5" s="77"/>
    </row>
    <row r="6" spans="1:41">
      <c r="A6" s="75" t="s">
        <v>50</v>
      </c>
      <c r="B6" s="75" t="s">
        <v>57</v>
      </c>
      <c r="C6" s="75" t="str">
        <f>VLOOKUP(B6,[3]codes!A:F,3,FALSE)</f>
        <v>Emissionen</v>
      </c>
      <c r="D6" s="75" t="s">
        <v>13</v>
      </c>
      <c r="E6" s="75" t="s">
        <v>58</v>
      </c>
      <c r="F6" s="75" t="s">
        <v>53</v>
      </c>
      <c r="G6" s="75" t="s">
        <v>54</v>
      </c>
      <c r="H6" s="76" t="s">
        <v>55</v>
      </c>
      <c r="K6" s="77">
        <f>[2]Berichtstabellen!BJ$62</f>
        <v>168.26405546959498</v>
      </c>
      <c r="L6" s="77">
        <f>[2]Berichtstabellen!BK$62</f>
        <v>155.11847456619748</v>
      </c>
      <c r="M6" s="77">
        <f>[2]Berichtstabellen!BL$62</f>
        <v>137.33888471639185</v>
      </c>
      <c r="N6" s="77">
        <f>[2]Berichtstabellen!BM$62</f>
        <v>117.65673370213922</v>
      </c>
      <c r="O6" s="77">
        <f>[2]Berichtstabellen!BN$62</f>
        <v>99.472987920682399</v>
      </c>
      <c r="P6" s="77">
        <f>[2]Berichtstabellen!BO$62</f>
        <v>93.321227561449803</v>
      </c>
      <c r="Q6" s="77">
        <f>[2]Berichtstabellen!BP$62</f>
        <v>88.8301890240392</v>
      </c>
      <c r="R6" s="77">
        <f>[2]Berichtstabellen!BQ$62</f>
        <v>85.587729588762627</v>
      </c>
      <c r="S6" s="77">
        <f>[2]Berichtstabellen!BR$62</f>
        <v>81.502497783909106</v>
      </c>
      <c r="T6" s="77">
        <f>[2]Berichtstabellen!BS$62</f>
        <v>77.518119270610981</v>
      </c>
      <c r="U6" s="77">
        <f>[2]Berichtstabellen!BT$62</f>
        <v>74.259082938258516</v>
      </c>
      <c r="V6" s="77">
        <f>[2]Berichtstabellen!BU$62</f>
        <v>71.608512069237264</v>
      </c>
      <c r="W6" s="77">
        <f>[2]Berichtstabellen!BV$62</f>
        <v>68.365168206022034</v>
      </c>
      <c r="X6" s="77">
        <f>[2]Berichtstabellen!BW$62</f>
        <v>65.036466490170369</v>
      </c>
      <c r="Y6" s="77">
        <f>[2]Berichtstabellen!BX$62</f>
        <v>61.618456643606471</v>
      </c>
      <c r="Z6" s="77">
        <f>[2]Berichtstabellen!BY$62</f>
        <v>58.095668933701099</v>
      </c>
      <c r="AA6" s="77">
        <f>[2]Berichtstabellen!BZ$62</f>
        <v>56.679802741689848</v>
      </c>
      <c r="AB6" s="77">
        <f>[2]Berichtstabellen!CA$62</f>
        <v>55.240927845344345</v>
      </c>
      <c r="AC6" s="77">
        <f>[2]Berichtstabellen!CB$62</f>
        <v>53.742880060467002</v>
      </c>
      <c r="AD6" s="77">
        <f>[2]Berichtstabellen!CC$62</f>
        <v>52.136476822850696</v>
      </c>
      <c r="AE6" s="77">
        <f>[2]Berichtstabellen!CD$62</f>
        <v>50.429596553884046</v>
      </c>
      <c r="AF6" s="77">
        <f>[2]Berichtstabellen!CE$62</f>
        <v>50.367943131008737</v>
      </c>
      <c r="AG6" s="77">
        <f>[2]Berichtstabellen!CF$62</f>
        <v>50.260253873790262</v>
      </c>
      <c r="AH6" s="77">
        <f>[2]Berichtstabellen!CG$62</f>
        <v>50.000827466455519</v>
      </c>
      <c r="AI6" s="77">
        <f>[2]Berichtstabellen!CH$62</f>
        <v>49.45449494233123</v>
      </c>
      <c r="AJ6" s="77">
        <f>[2]Berichtstabellen!CI$62</f>
        <v>48.861657802618055</v>
      </c>
      <c r="AK6" s="77"/>
      <c r="AL6" s="77"/>
      <c r="AM6" s="77"/>
      <c r="AN6" s="77"/>
      <c r="AO6" s="77"/>
    </row>
    <row r="7" spans="1:41">
      <c r="A7" s="75" t="s">
        <v>50</v>
      </c>
      <c r="B7" s="75" t="s">
        <v>59</v>
      </c>
      <c r="C7" s="75" t="str">
        <f>VLOOKUP(B7,[3]codes!A:F,3,FALSE)</f>
        <v>Minderung ggü. 1990</v>
      </c>
      <c r="D7" s="75" t="s">
        <v>13</v>
      </c>
      <c r="E7" s="75" t="s">
        <v>60</v>
      </c>
      <c r="F7" s="75" t="s">
        <v>56</v>
      </c>
      <c r="G7" s="75" t="s">
        <v>54</v>
      </c>
      <c r="H7" s="76" t="s">
        <v>55</v>
      </c>
      <c r="K7" s="77">
        <f>[2]Berichtstabellen!BJ$86*100</f>
        <v>-64.617620103168562</v>
      </c>
      <c r="L7" s="77">
        <f>[2]Berichtstabellen!BK$86*100</f>
        <v>-67.38185834876694</v>
      </c>
      <c r="M7" s="77">
        <f>[2]Berichtstabellen!BL$86*100</f>
        <v>-71.120530881768772</v>
      </c>
      <c r="N7" s="77">
        <f>[2]Berichtstabellen!BM$86*100</f>
        <v>-75.259271876864602</v>
      </c>
      <c r="O7" s="77">
        <f>[2]Berichtstabellen!BN$86*100</f>
        <v>-79.082929873168936</v>
      </c>
      <c r="P7" s="77">
        <f>[2]Berichtstabellen!BO$86*100</f>
        <v>-80.376515252750892</v>
      </c>
      <c r="Q7" s="77">
        <f>[2]Berichtstabellen!BP$86*100</f>
        <v>-81.320885880324923</v>
      </c>
      <c r="R7" s="77">
        <f>[2]Berichtstabellen!BQ$86*100</f>
        <v>-82.002706672168088</v>
      </c>
      <c r="S7" s="77">
        <f>[2]Berichtstabellen!BR$86*100</f>
        <v>-82.861744707846867</v>
      </c>
      <c r="T7" s="77">
        <f>[2]Berichtstabellen!BS$86*100</f>
        <v>-83.699575424673739</v>
      </c>
      <c r="U7" s="77">
        <f>[2]Berichtstabellen!BT$86*100</f>
        <v>-84.38488198814062</v>
      </c>
      <c r="V7" s="77">
        <f>[2]Berichtstabellen!BU$86*100</f>
        <v>-84.942241105448545</v>
      </c>
      <c r="W7" s="77">
        <f>[2]Berichtstabellen!BV$86*100</f>
        <v>-85.62424787382264</v>
      </c>
      <c r="X7" s="77">
        <f>[2]Berichtstabellen!BW$86*100</f>
        <v>-86.324203597252719</v>
      </c>
      <c r="Y7" s="77">
        <f>[2]Berichtstabellen!BX$86*100</f>
        <v>-87.042938935853229</v>
      </c>
      <c r="Z7" s="77">
        <f>[2]Berichtstabellen!BY$86*100</f>
        <v>-87.783706847929878</v>
      </c>
      <c r="AA7" s="77">
        <f>[2]Berichtstabellen!BZ$86*100</f>
        <v>-88.081433628310933</v>
      </c>
      <c r="AB7" s="77">
        <f>[2]Berichtstabellen!CA$86*100</f>
        <v>-88.383998653648206</v>
      </c>
      <c r="AC7" s="77">
        <f>[2]Berichtstabellen!CB$86*100</f>
        <v>-88.699006488685882</v>
      </c>
      <c r="AD7" s="77">
        <f>[2]Berichtstabellen!CC$86*100</f>
        <v>-89.036799188750166</v>
      </c>
      <c r="AE7" s="77">
        <f>[2]Berichtstabellen!CD$86*100</f>
        <v>-89.395720088085653</v>
      </c>
      <c r="AF7" s="77">
        <f>[2]Berichtstabellen!CE$86*100</f>
        <v>-89.408684501810427</v>
      </c>
      <c r="AG7" s="77">
        <f>[2]Berichtstabellen!CF$86*100</f>
        <v>-89.431329279978144</v>
      </c>
      <c r="AH7" s="77">
        <f>[2]Berichtstabellen!CG$86*100</f>
        <v>-89.485881178623231</v>
      </c>
      <c r="AI7" s="77">
        <f>[2]Berichtstabellen!CH$86*100</f>
        <v>-89.600763378892395</v>
      </c>
      <c r="AJ7" s="77">
        <f>[2]Berichtstabellen!CI$86*100</f>
        <v>-89.725424518407564</v>
      </c>
      <c r="AK7" s="77"/>
      <c r="AL7" s="77"/>
      <c r="AM7" s="77"/>
      <c r="AN7" s="77"/>
      <c r="AO7" s="77"/>
    </row>
    <row r="8" spans="1:41">
      <c r="A8" s="75" t="s">
        <v>50</v>
      </c>
      <c r="B8" s="75" t="s">
        <v>57</v>
      </c>
      <c r="C8" s="75" t="str">
        <f>VLOOKUP(B8,[3]codes!A:F,3,FALSE)</f>
        <v>Emissionen</v>
      </c>
      <c r="D8" s="75" t="s">
        <v>13</v>
      </c>
      <c r="E8" s="75" t="s">
        <v>58</v>
      </c>
      <c r="F8" s="75" t="s">
        <v>53</v>
      </c>
      <c r="G8" s="75" t="s">
        <v>28</v>
      </c>
      <c r="H8" s="76" t="s">
        <v>55</v>
      </c>
      <c r="K8" s="77">
        <f>[1]T_Bericht_KSP_THG!BJ$12</f>
        <v>169.55734444961246</v>
      </c>
      <c r="L8" s="77">
        <f>[1]T_Bericht_KSP_THG!BK$12</f>
        <v>156.23326584517085</v>
      </c>
      <c r="M8" s="77">
        <f>[1]T_Bericht_KSP_THG!BL$12</f>
        <v>138.20418941025733</v>
      </c>
      <c r="N8" s="77">
        <f>[1]T_Bericht_KSP_THG!BM$12</f>
        <v>118.46531580068824</v>
      </c>
      <c r="O8" s="77">
        <f>[1]T_Bericht_KSP_THG!BN$12</f>
        <v>99.191247612991532</v>
      </c>
      <c r="P8" s="77">
        <f>[1]T_Bericht_KSP_THG!BO$12</f>
        <v>90.700570128709657</v>
      </c>
      <c r="Q8" s="77">
        <f>[1]T_Bericht_KSP_THG!BP$12</f>
        <v>86.412484849692959</v>
      </c>
      <c r="R8" s="77">
        <f>[1]T_Bericht_KSP_THG!BQ$12</f>
        <v>81.307032726670982</v>
      </c>
      <c r="S8" s="77">
        <f>[1]T_Bericht_KSP_THG!BR$12</f>
        <v>75.464266992362298</v>
      </c>
      <c r="T8" s="77">
        <f>[1]T_Bericht_KSP_THG!BS$12</f>
        <v>72.355679263992172</v>
      </c>
      <c r="U8" s="77">
        <f>[1]T_Bericht_KSP_THG!BT$12</f>
        <v>64.063963812917251</v>
      </c>
      <c r="V8" s="77">
        <f>[1]T_Bericht_KSP_THG!BU$12</f>
        <v>57.749734163861042</v>
      </c>
      <c r="W8" s="77">
        <f>[1]T_Bericht_KSP_THG!BV$12</f>
        <v>50.774907312670599</v>
      </c>
      <c r="X8" s="77">
        <f>[1]T_Bericht_KSP_THG!BW$12</f>
        <v>43.264844127553822</v>
      </c>
      <c r="Y8" s="77">
        <f>[1]T_Bericht_KSP_THG!BX$12</f>
        <v>36.108119969507996</v>
      </c>
      <c r="Z8" s="77">
        <f>[1]T_Bericht_KSP_THG!BY$12</f>
        <v>29.076992984005901</v>
      </c>
      <c r="AA8" s="77">
        <f>[1]T_Bericht_KSP_THG!BZ$12</f>
        <v>25.263395465981283</v>
      </c>
      <c r="AB8" s="77">
        <f>[1]T_Bericht_KSP_THG!CA$12</f>
        <v>21.802621799358047</v>
      </c>
      <c r="AC8" s="77">
        <f>[1]T_Bericht_KSP_THG!CB$12</f>
        <v>18.026026288709367</v>
      </c>
      <c r="AD8" s="77">
        <f>[1]T_Bericht_KSP_THG!CC$12</f>
        <v>14.085785946173523</v>
      </c>
      <c r="AE8" s="77">
        <f>[1]T_Bericht_KSP_THG!CD$12</f>
        <v>8.6085504989645916</v>
      </c>
      <c r="AF8" s="77"/>
      <c r="AG8" s="77"/>
      <c r="AH8" s="77"/>
      <c r="AI8" s="77"/>
      <c r="AJ8" s="77"/>
      <c r="AK8" s="77"/>
      <c r="AL8" s="77"/>
      <c r="AM8" s="77"/>
      <c r="AN8" s="77"/>
      <c r="AO8" s="77"/>
    </row>
    <row r="9" spans="1:41">
      <c r="A9" s="75" t="s">
        <v>50</v>
      </c>
      <c r="B9" s="75" t="s">
        <v>59</v>
      </c>
      <c r="C9" s="75" t="str">
        <f>VLOOKUP(B9,[3]codes!A:F,3,FALSE)</f>
        <v>Minderung ggü. 1990</v>
      </c>
      <c r="D9" s="75" t="s">
        <v>13</v>
      </c>
      <c r="E9" s="75" t="s">
        <v>60</v>
      </c>
      <c r="F9" s="75" t="s">
        <v>56</v>
      </c>
      <c r="G9" s="75" t="s">
        <v>28</v>
      </c>
      <c r="H9" s="76" t="s">
        <v>55</v>
      </c>
      <c r="K9" s="77">
        <f>[1]T_Bericht_KSP_THG!BJ$13*100</f>
        <v>-64.34566872365582</v>
      </c>
      <c r="L9" s="77">
        <f>[1]T_Bericht_KSP_THG!BK$13*100</f>
        <v>-67.147441268849121</v>
      </c>
      <c r="M9" s="77">
        <f>[1]T_Bericht_KSP_THG!BL$13*100</f>
        <v>-70.938575565647241</v>
      </c>
      <c r="N9" s="77">
        <f>[1]T_Bericht_KSP_THG!BM$13*100</f>
        <v>-75.089244125490168</v>
      </c>
      <c r="O9" s="77">
        <f>[1]T_Bericht_KSP_THG!BN$13*100</f>
        <v>-79.142173914156473</v>
      </c>
      <c r="P9" s="77">
        <f>[1]T_Bericht_KSP_THG!BO$13*100</f>
        <v>-80.927584205688504</v>
      </c>
      <c r="Q9" s="77">
        <f>[1]T_Bericht_KSP_THG!BP$13*100</f>
        <v>-81.829278046055947</v>
      </c>
      <c r="R9" s="77">
        <f>[1]T_Bericht_KSP_THG!BQ$13*100</f>
        <v>-82.902846884377993</v>
      </c>
      <c r="S9" s="77">
        <f>[1]T_Bericht_KSP_THG!BR$13*100</f>
        <v>-84.13145721522109</v>
      </c>
      <c r="T9" s="77">
        <f>[1]T_Bericht_KSP_THG!BS$13*100</f>
        <v>-84.78512761226969</v>
      </c>
      <c r="U9" s="77">
        <f>[1]T_Bericht_KSP_THG!BT$13*100</f>
        <v>-86.786567157718494</v>
      </c>
      <c r="V9" s="77">
        <f>[1]T_Bericht_KSP_THG!BU$13*100</f>
        <v>-88.203343366246202</v>
      </c>
      <c r="W9" s="77">
        <f>[1]T_Bericht_KSP_THG!BV$13*100</f>
        <v>-89.75276073952206</v>
      </c>
      <c r="X9" s="77">
        <f>[1]T_Bericht_KSP_THG!BW$13*100</f>
        <v>-91.405154811074553</v>
      </c>
      <c r="Y9" s="77">
        <f>[1]T_Bericht_KSP_THG!BX$13*100</f>
        <v>-92.98238407712536</v>
      </c>
      <c r="Z9" s="77">
        <f>[1]T_Bericht_KSP_THG!BY$13*100</f>
        <v>-94.531655388392295</v>
      </c>
      <c r="AA9" s="77">
        <f>[1]T_Bericht_KSP_THG!BZ$13*100</f>
        <v>-95.412594378852901</v>
      </c>
      <c r="AB9" s="77">
        <f>[1]T_Bericht_KSP_THG!CA$13*100</f>
        <v>-96.220055498162921</v>
      </c>
      <c r="AC9" s="77">
        <f>[1]T_Bericht_KSP_THG!CB$13*100</f>
        <v>-97.224444850228124</v>
      </c>
      <c r="AD9" s="77">
        <f>[1]T_Bericht_KSP_THG!CC$13*100</f>
        <v>-98.4745145742624</v>
      </c>
      <c r="AE9" s="77">
        <f>[1]T_Bericht_KSP_THG!CD$13*100</f>
        <v>-99.744483155494905</v>
      </c>
      <c r="AF9" s="77"/>
      <c r="AG9" s="77"/>
      <c r="AH9" s="77"/>
      <c r="AI9" s="77"/>
      <c r="AJ9" s="77"/>
      <c r="AK9" s="77"/>
      <c r="AL9" s="77"/>
      <c r="AM9" s="77"/>
      <c r="AN9" s="77"/>
      <c r="AO9" s="77"/>
    </row>
    <row r="10" spans="1:41">
      <c r="A10" s="75" t="s">
        <v>50</v>
      </c>
      <c r="B10" s="75" t="s">
        <v>57</v>
      </c>
      <c r="C10" s="75" t="str">
        <f>VLOOKUP(B10,[3]codes!A:F,3,FALSE)</f>
        <v>Emissionen</v>
      </c>
      <c r="D10" s="75" t="s">
        <v>25</v>
      </c>
      <c r="E10" s="75" t="s">
        <v>58</v>
      </c>
      <c r="F10" s="75" t="s">
        <v>53</v>
      </c>
      <c r="G10" s="75" t="s">
        <v>54</v>
      </c>
      <c r="H10" s="76" t="s">
        <v>55</v>
      </c>
      <c r="K10" s="77">
        <f>[2]Berichtstabellen!BJ$63</f>
        <v>144.60355976099771</v>
      </c>
      <c r="L10" s="77">
        <f>[2]Berichtstabellen!BK$63</f>
        <v>141.00852817346802</v>
      </c>
      <c r="M10" s="77">
        <f>[2]Berichtstabellen!BL$63</f>
        <v>135.51181721970593</v>
      </c>
      <c r="N10" s="77">
        <f>[2]Berichtstabellen!BM$63</f>
        <v>128.53496190793652</v>
      </c>
      <c r="O10" s="77">
        <f>[2]Berichtstabellen!BN$63</f>
        <v>121.61717516524915</v>
      </c>
      <c r="P10" s="77">
        <f>[2]Berichtstabellen!BO$63</f>
        <v>116.13947461209668</v>
      </c>
      <c r="Q10" s="77">
        <f>[2]Berichtstabellen!BP$63</f>
        <v>113.15317710772442</v>
      </c>
      <c r="R10" s="77">
        <f>[2]Berichtstabellen!BQ$63</f>
        <v>109.09006200693123</v>
      </c>
      <c r="S10" s="77">
        <f>[2]Berichtstabellen!BR$63</f>
        <v>103.81165664591752</v>
      </c>
      <c r="T10" s="77">
        <f>[2]Berichtstabellen!BS$63</f>
        <v>97.089561347028692</v>
      </c>
      <c r="U10" s="77">
        <f>[2]Berichtstabellen!BT$63</f>
        <v>91.482991923648072</v>
      </c>
      <c r="V10" s="77">
        <f>[2]Berichtstabellen!BU$63</f>
        <v>86.294252745125419</v>
      </c>
      <c r="W10" s="77">
        <f>[2]Berichtstabellen!BV$63</f>
        <v>83.922238254848665</v>
      </c>
      <c r="X10" s="77">
        <f>[2]Berichtstabellen!BW$63</f>
        <v>82.175988052889238</v>
      </c>
      <c r="Y10" s="77">
        <f>[2]Berichtstabellen!BX$63</f>
        <v>80.811829003368146</v>
      </c>
      <c r="Z10" s="77">
        <f>[2]Berichtstabellen!BY$63</f>
        <v>79.624135441517879</v>
      </c>
      <c r="AA10" s="77">
        <f>[2]Berichtstabellen!BZ$63</f>
        <v>77.713160966962477</v>
      </c>
      <c r="AB10" s="77">
        <f>[2]Berichtstabellen!CA$63</f>
        <v>76.34559831097323</v>
      </c>
      <c r="AC10" s="77">
        <f>[2]Berichtstabellen!CB$63</f>
        <v>75.074896264443396</v>
      </c>
      <c r="AD10" s="77">
        <f>[2]Berichtstabellen!CC$63</f>
        <v>73.983923899226326</v>
      </c>
      <c r="AE10" s="77">
        <f>[2]Berichtstabellen!CD$63</f>
        <v>72.926899698187995</v>
      </c>
      <c r="AF10" s="77">
        <f>[2]Berichtstabellen!CE$63</f>
        <v>72.557479556670685</v>
      </c>
      <c r="AG10" s="77">
        <f>[2]Berichtstabellen!CF$63</f>
        <v>72.205418070011319</v>
      </c>
      <c r="AH10" s="77">
        <f>[2]Berichtstabellen!CG$63</f>
        <v>72.012058890805363</v>
      </c>
      <c r="AI10" s="77">
        <f>[2]Berichtstabellen!CH$63</f>
        <v>72.125588498075615</v>
      </c>
      <c r="AJ10" s="77">
        <f>[2]Berichtstabellen!CI$63</f>
        <v>72.347577789576178</v>
      </c>
      <c r="AK10" s="77"/>
      <c r="AL10" s="77"/>
      <c r="AM10" s="77"/>
      <c r="AN10" s="77"/>
      <c r="AO10" s="77"/>
    </row>
    <row r="11" spans="1:41">
      <c r="A11" s="75" t="s">
        <v>50</v>
      </c>
      <c r="B11" s="75" t="s">
        <v>59</v>
      </c>
      <c r="C11" s="75" t="str">
        <f>VLOOKUP(B11,[3]codes!A:F,3,FALSE)</f>
        <v>Minderung ggü. 1990</v>
      </c>
      <c r="D11" s="75" t="s">
        <v>25</v>
      </c>
      <c r="E11" s="75" t="s">
        <v>60</v>
      </c>
      <c r="F11" s="75" t="s">
        <v>56</v>
      </c>
      <c r="G11" s="75" t="s">
        <v>54</v>
      </c>
      <c r="H11" s="76" t="s">
        <v>55</v>
      </c>
      <c r="K11" s="77">
        <f>[2]Berichtstabellen!BJ$87*100</f>
        <v>-47.928068703552739</v>
      </c>
      <c r="L11" s="77">
        <f>[2]Berichtstabellen!BK$87*100</f>
        <v>-49.22264428761035</v>
      </c>
      <c r="M11" s="77">
        <f>[2]Berichtstabellen!BL$87*100</f>
        <v>-51.202017102593622</v>
      </c>
      <c r="N11" s="77">
        <f>[2]Berichtstabellen!BM$87*100</f>
        <v>-53.714391839841966</v>
      </c>
      <c r="O11" s="77">
        <f>[2]Berichtstabellen!BN$87*100</f>
        <v>-56.205495907985714</v>
      </c>
      <c r="P11" s="77">
        <f>[2]Berichtstabellen!BO$87*100</f>
        <v>-58.178023052806395</v>
      </c>
      <c r="Q11" s="77">
        <f>[2]Berichtstabellen!BP$87*100</f>
        <v>-59.253392696094842</v>
      </c>
      <c r="R11" s="77">
        <f>[2]Berichtstabellen!BQ$87*100</f>
        <v>-60.716525766454609</v>
      </c>
      <c r="S11" s="77">
        <f>[2]Berichtstabellen!BR$87*100</f>
        <v>-62.617286451515142</v>
      </c>
      <c r="T11" s="77">
        <f>[2]Berichtstabellen!BS$87*100</f>
        <v>-65.037921774396864</v>
      </c>
      <c r="U11" s="77">
        <f>[2]Berichtstabellen!BT$87*100</f>
        <v>-67.056854768201219</v>
      </c>
      <c r="V11" s="77">
        <f>[2]Berichtstabellen!BU$87*100</f>
        <v>-68.925326543486591</v>
      </c>
      <c r="W11" s="77">
        <f>[2]Berichtstabellen!BV$87*100</f>
        <v>-69.779492068706134</v>
      </c>
      <c r="X11" s="77">
        <f>[2]Berichtstabellen!BW$87*100</f>
        <v>-70.408319053969365</v>
      </c>
      <c r="Y11" s="77">
        <f>[2]Berichtstabellen!BX$87*100</f>
        <v>-70.899554514711099</v>
      </c>
      <c r="Z11" s="77">
        <f>[2]Berichtstabellen!BY$87*100</f>
        <v>-71.32724452217785</v>
      </c>
      <c r="AA11" s="77">
        <f>[2]Berichtstabellen!BZ$87*100</f>
        <v>-72.015388933786937</v>
      </c>
      <c r="AB11" s="77">
        <f>[2]Berichtstabellen!CA$87*100</f>
        <v>-72.507850037676491</v>
      </c>
      <c r="AC11" s="77">
        <f>[2]Berichtstabellen!CB$87*100</f>
        <v>-72.96543150921508</v>
      </c>
      <c r="AD11" s="77">
        <f>[2]Berichtstabellen!CC$87*100</f>
        <v>-73.358292087072229</v>
      </c>
      <c r="AE11" s="77">
        <f>[2]Berichtstabellen!CD$87*100</f>
        <v>-73.738927886537482</v>
      </c>
      <c r="AF11" s="77">
        <f>[2]Berichtstabellen!CE$87*100</f>
        <v>-73.871956563427659</v>
      </c>
      <c r="AG11" s="77">
        <f>[2]Berichtstabellen!CF$87*100</f>
        <v>-73.99873436596414</v>
      </c>
      <c r="AH11" s="77">
        <f>[2]Berichtstabellen!CG$87*100</f>
        <v>-74.068363259691168</v>
      </c>
      <c r="AI11" s="77">
        <f>[2]Berichtstabellen!CH$87*100</f>
        <v>-74.027481099392631</v>
      </c>
      <c r="AJ11" s="77">
        <f>[2]Berichtstabellen!CI$87*100</f>
        <v>-73.947542464723682</v>
      </c>
      <c r="AK11" s="77"/>
      <c r="AL11" s="77"/>
      <c r="AM11" s="77"/>
      <c r="AN11" s="77"/>
      <c r="AO11" s="77"/>
    </row>
    <row r="12" spans="1:41">
      <c r="A12" s="75" t="s">
        <v>50</v>
      </c>
      <c r="B12" s="75" t="s">
        <v>57</v>
      </c>
      <c r="C12" s="75" t="str">
        <f>VLOOKUP(B12,[3]codes!A:F,3,FALSE)</f>
        <v>Emissionen</v>
      </c>
      <c r="D12" s="75" t="s">
        <v>25</v>
      </c>
      <c r="E12" s="75" t="s">
        <v>58</v>
      </c>
      <c r="F12" s="75" t="s">
        <v>53</v>
      </c>
      <c r="G12" s="75" t="s">
        <v>28</v>
      </c>
      <c r="H12" s="76" t="s">
        <v>55</v>
      </c>
      <c r="K12" s="77">
        <f>[1]T_Bericht_KSP_THG!BJ$62</f>
        <v>145.60311642446368</v>
      </c>
      <c r="L12" s="77">
        <f>[1]T_Bericht_KSP_THG!BK$62</f>
        <v>141.82692408884219</v>
      </c>
      <c r="M12" s="77">
        <f>[1]T_Bericht_KSP_THG!BL$62</f>
        <v>136.04523169121376</v>
      </c>
      <c r="N12" s="77">
        <f>[1]T_Bericht_KSP_THG!BM$62</f>
        <v>128.49228484263574</v>
      </c>
      <c r="O12" s="77">
        <f>[1]T_Bericht_KSP_THG!BN$62</f>
        <v>122.37364104389344</v>
      </c>
      <c r="P12" s="77">
        <f>[1]T_Bericht_KSP_THG!BO$62</f>
        <v>118.04742289281997</v>
      </c>
      <c r="Q12" s="77">
        <f>[1]T_Bericht_KSP_THG!BP$62</f>
        <v>113.14161390840225</v>
      </c>
      <c r="R12" s="77">
        <f>[1]T_Bericht_KSP_THG!BQ$62</f>
        <v>107.61126101986324</v>
      </c>
      <c r="S12" s="77">
        <f>[1]T_Bericht_KSP_THG!BR$62</f>
        <v>103.17040657954463</v>
      </c>
      <c r="T12" s="77">
        <f>[1]T_Bericht_KSP_THG!BS$62</f>
        <v>95.540838576543905</v>
      </c>
      <c r="U12" s="77">
        <f>[1]T_Bericht_KSP_THG!BT$62</f>
        <v>89.079795364156993</v>
      </c>
      <c r="V12" s="77">
        <f>[1]T_Bericht_KSP_THG!BU$62</f>
        <v>77.988602795163871</v>
      </c>
      <c r="W12" s="77">
        <f>[1]T_Bericht_KSP_THG!BV$62</f>
        <v>69.779595471094822</v>
      </c>
      <c r="X12" s="77">
        <f>[1]T_Bericht_KSP_THG!BW$62</f>
        <v>61.677894480567559</v>
      </c>
      <c r="Y12" s="77">
        <f>[1]T_Bericht_KSP_THG!BX$62</f>
        <v>53.659509161283999</v>
      </c>
      <c r="Z12" s="77">
        <f>[1]T_Bericht_KSP_THG!BY$62</f>
        <v>45.244827387762264</v>
      </c>
      <c r="AA12" s="77">
        <f>[1]T_Bericht_KSP_THG!BZ$62</f>
        <v>37.039209810106499</v>
      </c>
      <c r="AB12" s="77">
        <f>[1]T_Bericht_KSP_THG!CA$62</f>
        <v>27.418138316183356</v>
      </c>
      <c r="AC12" s="77">
        <f>[1]T_Bericht_KSP_THG!CB$62</f>
        <v>18.807822153591879</v>
      </c>
      <c r="AD12" s="77">
        <f>[1]T_Bericht_KSP_THG!CC$62</f>
        <v>13.728463465749751</v>
      </c>
      <c r="AE12" s="77">
        <f>[1]T_Bericht_KSP_THG!CD$62</f>
        <v>11.358847883436235</v>
      </c>
      <c r="AF12" s="77"/>
      <c r="AG12" s="77"/>
      <c r="AH12" s="77"/>
      <c r="AI12" s="77"/>
      <c r="AJ12" s="77"/>
      <c r="AK12" s="77"/>
      <c r="AL12" s="77"/>
      <c r="AM12" s="77"/>
      <c r="AN12" s="77"/>
      <c r="AO12" s="77"/>
    </row>
    <row r="13" spans="1:41">
      <c r="A13" s="75" t="s">
        <v>50</v>
      </c>
      <c r="B13" s="75" t="s">
        <v>59</v>
      </c>
      <c r="C13" s="75" t="str">
        <f>VLOOKUP(B13,[3]codes!A:F,3,FALSE)</f>
        <v>Minderung ggü. 1990</v>
      </c>
      <c r="D13" s="75" t="s">
        <v>25</v>
      </c>
      <c r="E13" s="75" t="s">
        <v>60</v>
      </c>
      <c r="F13" s="75" t="s">
        <v>56</v>
      </c>
      <c r="G13" s="75" t="s">
        <v>28</v>
      </c>
      <c r="H13" s="76" t="s">
        <v>55</v>
      </c>
      <c r="K13" s="77">
        <f>[1]T_Bericht_KSP_THG!BJ$63*100</f>
        <v>-47.568127039648125</v>
      </c>
      <c r="L13" s="77">
        <f>[1]T_Bericht_KSP_THG!BK$63*100</f>
        <v>-48.927938846408971</v>
      </c>
      <c r="M13" s="77">
        <f>[1]T_Bericht_KSP_THG!BL$63*100</f>
        <v>-51.009933852646029</v>
      </c>
      <c r="N13" s="77">
        <f>[1]T_Bericht_KSP_THG!BM$63*100</f>
        <v>-53.729759906962514</v>
      </c>
      <c r="O13" s="77">
        <f>[1]T_Bericht_KSP_THG!BN$63*100</f>
        <v>-55.933091554137327</v>
      </c>
      <c r="P13" s="77">
        <f>[1]T_Bericht_KSP_THG!BO$63*100</f>
        <v>-57.490968377560471</v>
      </c>
      <c r="Q13" s="77">
        <f>[1]T_Bericht_KSP_THG!BP$63*100</f>
        <v>-59.257556619318223</v>
      </c>
      <c r="R13" s="77">
        <f>[1]T_Bericht_KSP_THG!BQ$63*100</f>
        <v>-61.249043939084636</v>
      </c>
      <c r="S13" s="77">
        <f>[1]T_Bericht_KSP_THG!BR$63*100</f>
        <v>-62.84820144043519</v>
      </c>
      <c r="T13" s="77">
        <f>[1]T_Bericht_KSP_THG!BS$63*100</f>
        <v>-65.595618872830812</v>
      </c>
      <c r="U13" s="77">
        <f>[1]T_Bericht_KSP_THG!BT$63*100</f>
        <v>-67.922248997392458</v>
      </c>
      <c r="V13" s="77">
        <f>[1]T_Bericht_KSP_THG!BU$63*100</f>
        <v>-71.916201970630738</v>
      </c>
      <c r="W13" s="77">
        <f>[1]T_Bericht_KSP_THG!BV$63*100</f>
        <v>-74.872276261591935</v>
      </c>
      <c r="X13" s="77">
        <f>[1]T_Bericht_KSP_THG!BW$63*100</f>
        <v>-77.789709401276525</v>
      </c>
      <c r="Y13" s="77">
        <f>[1]T_Bericht_KSP_THG!BX$63*100</f>
        <v>-80.677140458605095</v>
      </c>
      <c r="Z13" s="77">
        <f>[1]T_Bericht_KSP_THG!BY$63*100</f>
        <v>-83.707278388241832</v>
      </c>
      <c r="AA13" s="77">
        <f>[1]T_Bericht_KSP_THG!BZ$63*100</f>
        <v>-86.662132027079124</v>
      </c>
      <c r="AB13" s="77">
        <f>[1]T_Bericht_KSP_THG!CA$63*100</f>
        <v>-90.126692475368316</v>
      </c>
      <c r="AC13" s="77">
        <f>[1]T_Bericht_KSP_THG!CB$63*100</f>
        <v>-93.227278604784487</v>
      </c>
      <c r="AD13" s="77">
        <f>[1]T_Bericht_KSP_THG!CC$63*100</f>
        <v>-95.056362322090493</v>
      </c>
      <c r="AE13" s="77">
        <f>[1]T_Bericht_KSP_THG!CD$63*100</f>
        <v>-95.909663997409979</v>
      </c>
      <c r="AF13" s="77"/>
      <c r="AG13" s="77"/>
      <c r="AH13" s="77"/>
      <c r="AI13" s="77"/>
      <c r="AJ13" s="77"/>
      <c r="AK13" s="77"/>
      <c r="AL13" s="77"/>
      <c r="AM13" s="77"/>
      <c r="AN13" s="77"/>
      <c r="AO13" s="77"/>
    </row>
    <row r="14" spans="1:41">
      <c r="A14" s="75" t="s">
        <v>50</v>
      </c>
      <c r="B14" s="75" t="s">
        <v>57</v>
      </c>
      <c r="C14" s="75" t="str">
        <f>VLOOKUP(B14,[3]codes!A:F,3,FALSE)</f>
        <v>Emissionen</v>
      </c>
      <c r="D14" s="75" t="s">
        <v>26</v>
      </c>
      <c r="E14" s="75" t="s">
        <v>58</v>
      </c>
      <c r="F14" s="75" t="s">
        <v>53</v>
      </c>
      <c r="G14" s="75" t="s">
        <v>54</v>
      </c>
      <c r="H14" s="76" t="s">
        <v>55</v>
      </c>
      <c r="K14" s="77">
        <f>[2]Berichtstabellen!BJ$64</f>
        <v>109.41743465748453</v>
      </c>
      <c r="L14" s="77">
        <f>[2]Berichtstabellen!BK$64</f>
        <v>105.59038715506661</v>
      </c>
      <c r="M14" s="77">
        <f>[2]Berichtstabellen!BL$64</f>
        <v>101.5627472029667</v>
      </c>
      <c r="N14" s="77">
        <f>[2]Berichtstabellen!BM$64</f>
        <v>96.132178081943977</v>
      </c>
      <c r="O14" s="77">
        <f>[2]Berichtstabellen!BN$64</f>
        <v>85.113938388558822</v>
      </c>
      <c r="P14" s="77">
        <f>[2]Berichtstabellen!BO$64</f>
        <v>76.855269650946909</v>
      </c>
      <c r="Q14" s="77">
        <f>[2]Berichtstabellen!BP$64</f>
        <v>69.887259334603584</v>
      </c>
      <c r="R14" s="77">
        <f>[2]Berichtstabellen!BQ$64</f>
        <v>63.046598681000908</v>
      </c>
      <c r="S14" s="77">
        <f>[2]Berichtstabellen!BR$64</f>
        <v>57.08068900200621</v>
      </c>
      <c r="T14" s="77">
        <f>[2]Berichtstabellen!BS$64</f>
        <v>51.925755834235005</v>
      </c>
      <c r="U14" s="77">
        <f>[2]Berichtstabellen!BT$64</f>
        <v>43.720258234730636</v>
      </c>
      <c r="V14" s="77">
        <f>[2]Berichtstabellen!BU$64</f>
        <v>39.45670189237913</v>
      </c>
      <c r="W14" s="77">
        <f>[2]Berichtstabellen!BV$64</f>
        <v>36.445220776464893</v>
      </c>
      <c r="X14" s="77">
        <f>[2]Berichtstabellen!BW$64</f>
        <v>33.619547582543817</v>
      </c>
      <c r="Y14" s="77">
        <f>[2]Berichtstabellen!BX$64</f>
        <v>31.155099828814027</v>
      </c>
      <c r="Z14" s="77">
        <f>[2]Berichtstabellen!BY$64</f>
        <v>26.248938499457413</v>
      </c>
      <c r="AA14" s="77">
        <f>[2]Berichtstabellen!BZ$64</f>
        <v>23.063799299568654</v>
      </c>
      <c r="AB14" s="77">
        <f>[2]Berichtstabellen!CA$64</f>
        <v>19.870891090168914</v>
      </c>
      <c r="AC14" s="77">
        <f>[2]Berichtstabellen!CB$64</f>
        <v>17.269924970195166</v>
      </c>
      <c r="AD14" s="77">
        <f>[2]Berichtstabellen!CC$64</f>
        <v>14.73022709456839</v>
      </c>
      <c r="AE14" s="77">
        <f>[2]Berichtstabellen!CD$64</f>
        <v>8.9797635933323949</v>
      </c>
      <c r="AF14" s="77">
        <f>[2]Berichtstabellen!CE$64</f>
        <v>7.7534965535864044</v>
      </c>
      <c r="AG14" s="77">
        <f>[2]Berichtstabellen!CF$64</f>
        <v>6.6653232499709576</v>
      </c>
      <c r="AH14" s="77">
        <f>[2]Berichtstabellen!CG$64</f>
        <v>5.5737293432469261</v>
      </c>
      <c r="AI14" s="77">
        <f>[2]Berichtstabellen!CH$64</f>
        <v>4.7717880241258106</v>
      </c>
      <c r="AJ14" s="77">
        <f>[2]Berichtstabellen!CI$64</f>
        <v>4.2990213901944045</v>
      </c>
      <c r="AK14" s="77"/>
      <c r="AL14" s="77"/>
      <c r="AM14" s="77"/>
      <c r="AN14" s="77"/>
      <c r="AO14" s="77"/>
    </row>
    <row r="15" spans="1:41">
      <c r="A15" s="75" t="s">
        <v>50</v>
      </c>
      <c r="B15" s="75" t="s">
        <v>59</v>
      </c>
      <c r="C15" s="75" t="str">
        <f>VLOOKUP(B15,[3]codes!A:F,3,FALSE)</f>
        <v>Minderung ggü. 1990</v>
      </c>
      <c r="D15" s="75" t="s">
        <v>26</v>
      </c>
      <c r="E15" s="75" t="s">
        <v>60</v>
      </c>
      <c r="F15" s="75" t="s">
        <v>56</v>
      </c>
      <c r="G15" s="75" t="s">
        <v>54</v>
      </c>
      <c r="H15" s="76" t="s">
        <v>55</v>
      </c>
      <c r="K15" s="77">
        <f>[2]Berichtstabellen!BJ$88*100</f>
        <v>-47.903236461109799</v>
      </c>
      <c r="L15" s="77">
        <f>[2]Berichtstabellen!BK$88*100</f>
        <v>-49.725403005314448</v>
      </c>
      <c r="M15" s="77">
        <f>[2]Berichtstabellen!BL$88*100</f>
        <v>-51.643077339950153</v>
      </c>
      <c r="N15" s="77">
        <f>[2]Berichtstabellen!BM$88*100</f>
        <v>-54.228726293109617</v>
      </c>
      <c r="O15" s="77">
        <f>[2]Berichtstabellen!BN$88*100</f>
        <v>-59.474824684266103</v>
      </c>
      <c r="P15" s="77">
        <f>[2]Berichtstabellen!BO$88*100</f>
        <v>-63.407012582074415</v>
      </c>
      <c r="Q15" s="77">
        <f>[2]Berichtstabellen!BP$88*100</f>
        <v>-66.724681168652396</v>
      </c>
      <c r="R15" s="77">
        <f>[2]Berichtstabellen!BQ$88*100</f>
        <v>-69.981714946094854</v>
      </c>
      <c r="S15" s="77">
        <f>[2]Berichtstabellen!BR$88*100</f>
        <v>-72.822254818135278</v>
      </c>
      <c r="T15" s="77">
        <f>[2]Berichtstabellen!BS$88*100</f>
        <v>-75.276665626987011</v>
      </c>
      <c r="U15" s="77">
        <f>[2]Berichtstabellen!BT$88*100</f>
        <v>-79.183537228377361</v>
      </c>
      <c r="V15" s="77">
        <f>[2]Berichtstabellen!BU$88*100</f>
        <v>-81.213538089734868</v>
      </c>
      <c r="W15" s="77">
        <f>[2]Berichtstabellen!BV$88*100</f>
        <v>-82.647390200129649</v>
      </c>
      <c r="X15" s="77">
        <f>[2]Berichtstabellen!BW$88*100</f>
        <v>-83.992773855693329</v>
      </c>
      <c r="Y15" s="77">
        <f>[2]Berichtstabellen!BX$88*100</f>
        <v>-85.166167769395614</v>
      </c>
      <c r="Z15" s="77">
        <f>[2]Berichtstabellen!BY$88*100</f>
        <v>-87.502131205745982</v>
      </c>
      <c r="AA15" s="77">
        <f>[2]Berichtstabellen!BZ$88*100</f>
        <v>-89.018666886320943</v>
      </c>
      <c r="AB15" s="77">
        <f>[2]Berichtstabellen!CA$88*100</f>
        <v>-90.538901614060478</v>
      </c>
      <c r="AC15" s="77">
        <f>[2]Berichtstabellen!CB$88*100</f>
        <v>-91.777295818321491</v>
      </c>
      <c r="AD15" s="77">
        <f>[2]Berichtstabellen!CC$88*100</f>
        <v>-92.986518462783295</v>
      </c>
      <c r="AE15" s="77">
        <f>[2]Berichtstabellen!CD$88*100</f>
        <v>-95.724478260512996</v>
      </c>
      <c r="AF15" s="77">
        <f>[2]Berichtstabellen!CE$88*100</f>
        <v>-96.308338997196913</v>
      </c>
      <c r="AG15" s="77">
        <f>[2]Berichtstabellen!CF$88*100</f>
        <v>-96.826449364756229</v>
      </c>
      <c r="AH15" s="77">
        <f>[2]Berichtstabellen!CG$88*100</f>
        <v>-97.346188379083458</v>
      </c>
      <c r="AI15" s="77">
        <f>[2]Berichtstabellen!CH$88*100</f>
        <v>-97.728015529437513</v>
      </c>
      <c r="AJ15" s="77">
        <f>[2]Berichtstabellen!CI$88*100</f>
        <v>-97.953113217151554</v>
      </c>
      <c r="AK15" s="77"/>
      <c r="AL15" s="77"/>
      <c r="AM15" s="77"/>
      <c r="AN15" s="77"/>
      <c r="AO15" s="77"/>
    </row>
    <row r="16" spans="1:41">
      <c r="A16" s="75" t="s">
        <v>50</v>
      </c>
      <c r="B16" s="75" t="s">
        <v>57</v>
      </c>
      <c r="C16" s="75" t="str">
        <f>VLOOKUP(B16,[3]codes!A:F,3,FALSE)</f>
        <v>Emissionen</v>
      </c>
      <c r="D16" s="75" t="s">
        <v>26</v>
      </c>
      <c r="E16" s="75" t="s">
        <v>58</v>
      </c>
      <c r="F16" s="75" t="s">
        <v>53</v>
      </c>
      <c r="G16" s="75" t="s">
        <v>28</v>
      </c>
      <c r="H16" s="76" t="s">
        <v>55</v>
      </c>
      <c r="K16" s="77">
        <f>[1]T_Bericht_KSP_THG!BJ$116</f>
        <v>101.6857745064755</v>
      </c>
      <c r="L16" s="77">
        <f>[1]T_Bericht_KSP_THG!BK$116</f>
        <v>95.278634171103533</v>
      </c>
      <c r="M16" s="77">
        <f>[1]T_Bericht_KSP_THG!BL$116</f>
        <v>87.04388516926906</v>
      </c>
      <c r="N16" s="77">
        <f>[1]T_Bericht_KSP_THG!BM$116</f>
        <v>80.343201235361931</v>
      </c>
      <c r="O16" s="77">
        <f>[1]T_Bericht_KSP_THG!BN$116</f>
        <v>72.81666791438245</v>
      </c>
      <c r="P16" s="77">
        <f>[1]T_Bericht_KSP_THG!BO$116</f>
        <v>66.411651476144158</v>
      </c>
      <c r="Q16" s="77">
        <f>[1]T_Bericht_KSP_THG!BP$116</f>
        <v>60.57690454992261</v>
      </c>
      <c r="R16" s="77">
        <f>[1]T_Bericht_KSP_THG!BQ$116</f>
        <v>53.461700919910527</v>
      </c>
      <c r="S16" s="77">
        <f>[1]T_Bericht_KSP_THG!BR$116</f>
        <v>48.155078711126663</v>
      </c>
      <c r="T16" s="77">
        <f>[1]T_Bericht_KSP_THG!BS$116</f>
        <v>43.185030340116576</v>
      </c>
      <c r="U16" s="77">
        <f>[1]T_Bericht_KSP_THG!BT$116</f>
        <v>37.783225764682328</v>
      </c>
      <c r="V16" s="77">
        <f>[1]T_Bericht_KSP_THG!BU$116</f>
        <v>33.642497111193109</v>
      </c>
      <c r="W16" s="77">
        <f>[1]T_Bericht_KSP_THG!BV$116</f>
        <v>29.710044606998185</v>
      </c>
      <c r="X16" s="77">
        <f>[1]T_Bericht_KSP_THG!BW$116</f>
        <v>25.940359401305756</v>
      </c>
      <c r="Y16" s="77">
        <f>[1]T_Bericht_KSP_THG!BX$116</f>
        <v>22.446523298458061</v>
      </c>
      <c r="Z16" s="77">
        <f>[1]T_Bericht_KSP_THG!BY$116</f>
        <v>18.790350998885167</v>
      </c>
      <c r="AA16" s="77">
        <f>[1]T_Bericht_KSP_THG!BZ$116</f>
        <v>11.680289760105763</v>
      </c>
      <c r="AB16" s="77">
        <f>[1]T_Bericht_KSP_THG!CA$116</f>
        <v>3.7046576036647458</v>
      </c>
      <c r="AC16" s="77">
        <f>[1]T_Bericht_KSP_THG!CB$116</f>
        <v>1.5088833110706532</v>
      </c>
      <c r="AD16" s="77">
        <f>[1]T_Bericht_KSP_THG!CC$116</f>
        <v>0.91093113599101616</v>
      </c>
      <c r="AE16" s="77">
        <f>[1]T_Bericht_KSP_THG!CD$116</f>
        <v>0.49508320016287494</v>
      </c>
      <c r="AF16" s="77"/>
      <c r="AG16" s="77"/>
      <c r="AH16" s="77"/>
      <c r="AI16" s="77"/>
      <c r="AJ16" s="77"/>
      <c r="AK16" s="77"/>
      <c r="AL16" s="77"/>
      <c r="AM16" s="77"/>
      <c r="AN16" s="77"/>
      <c r="AO16" s="77"/>
    </row>
    <row r="17" spans="1:41">
      <c r="A17" s="75" t="s">
        <v>50</v>
      </c>
      <c r="B17" s="75" t="s">
        <v>59</v>
      </c>
      <c r="C17" s="75" t="str">
        <f>VLOOKUP(B17,[3]codes!A:F,3,FALSE)</f>
        <v>Minderung ggü. 1990</v>
      </c>
      <c r="D17" s="75" t="s">
        <v>26</v>
      </c>
      <c r="E17" s="75" t="s">
        <v>60</v>
      </c>
      <c r="F17" s="75" t="s">
        <v>56</v>
      </c>
      <c r="G17" s="75" t="s">
        <v>28</v>
      </c>
      <c r="H17" s="76" t="s">
        <v>55</v>
      </c>
      <c r="K17" s="77">
        <f>[1]T_Bericht_KSP_THG!BJ$119*100</f>
        <v>-51.584500529409951</v>
      </c>
      <c r="L17" s="77">
        <f>[1]T_Bericht_KSP_THG!BK$119*100</f>
        <v>-54.635122910178104</v>
      </c>
      <c r="M17" s="77">
        <f>[1]T_Bericht_KSP_THG!BL$119*100</f>
        <v>-58.555921939086218</v>
      </c>
      <c r="N17" s="77">
        <f>[1]T_Bericht_KSP_THG!BM$119*100</f>
        <v>-61.746308805186281</v>
      </c>
      <c r="O17" s="77">
        <f>[1]T_Bericht_KSP_THG!BN$119*100</f>
        <v>-65.329906135155525</v>
      </c>
      <c r="P17" s="77">
        <f>[1]T_Bericht_KSP_THG!BO$119*100</f>
        <v>-68.379517267879891</v>
      </c>
      <c r="Q17" s="77">
        <f>[1]T_Bericht_KSP_THG!BP$119*100</f>
        <v>-71.157606809790352</v>
      </c>
      <c r="R17" s="77">
        <f>[1]T_Bericht_KSP_THG!BQ$119*100</f>
        <v>-74.54535833407121</v>
      </c>
      <c r="S17" s="77">
        <f>[1]T_Bericht_KSP_THG!BR$119*100</f>
        <v>-77.071992624727415</v>
      </c>
      <c r="T17" s="77">
        <f>[1]T_Bericht_KSP_THG!BS$119*100</f>
        <v>-79.438374505018089</v>
      </c>
      <c r="U17" s="77">
        <f>[1]T_Bericht_KSP_THG!BT$119*100</f>
        <v>-82.010327837049914</v>
      </c>
      <c r="V17" s="77">
        <f>[1]T_Bericht_KSP_THG!BU$119*100</f>
        <v>-83.981846930097674</v>
      </c>
      <c r="W17" s="77">
        <f>[1]T_Bericht_KSP_THG!BV$119*100</f>
        <v>-85.854199804027402</v>
      </c>
      <c r="X17" s="77">
        <f>[1]T_Bericht_KSP_THG!BW$119*100</f>
        <v>-87.649054521575621</v>
      </c>
      <c r="Y17" s="77">
        <f>[1]T_Bericht_KSP_THG!BX$119*100</f>
        <v>-89.312569608211263</v>
      </c>
      <c r="Z17" s="77">
        <f>[1]T_Bericht_KSP_THG!BY$119*100</f>
        <v>-91.053377591368076</v>
      </c>
      <c r="AA17" s="77">
        <f>[1]T_Bericht_KSP_THG!BZ$119*100</f>
        <v>-94.438680676413327</v>
      </c>
      <c r="AB17" s="77">
        <f>[1]T_Bericht_KSP_THG!CA$119*100</f>
        <v>-98.236106779739131</v>
      </c>
      <c r="AC17" s="77">
        <f>[1]T_Bericht_KSP_THG!CB$119*100</f>
        <v>-99.281577590347496</v>
      </c>
      <c r="AD17" s="77">
        <f>[1]T_Bericht_KSP_THG!CC$119*100</f>
        <v>-99.566279687140423</v>
      </c>
      <c r="AE17" s="77">
        <f>[1]T_Bericht_KSP_THG!CD$119*100</f>
        <v>-99.764276758162893</v>
      </c>
      <c r="AF17" s="77"/>
      <c r="AG17" s="77"/>
      <c r="AH17" s="77"/>
      <c r="AI17" s="77"/>
      <c r="AJ17" s="77"/>
      <c r="AK17" s="77"/>
      <c r="AL17" s="77"/>
      <c r="AM17" s="77"/>
      <c r="AN17" s="77"/>
      <c r="AO17" s="77"/>
    </row>
    <row r="18" spans="1:41">
      <c r="A18" s="75" t="s">
        <v>50</v>
      </c>
      <c r="B18" s="75" t="s">
        <v>57</v>
      </c>
      <c r="C18" s="75" t="str">
        <f>VLOOKUP(B18,[3]codes!A:F,3,FALSE)</f>
        <v>Emissionen</v>
      </c>
      <c r="D18" s="75" t="s">
        <v>30</v>
      </c>
      <c r="E18" s="75" t="s">
        <v>58</v>
      </c>
      <c r="F18" s="75" t="s">
        <v>53</v>
      </c>
      <c r="G18" s="75" t="s">
        <v>54</v>
      </c>
      <c r="H18" s="76" t="s">
        <v>55</v>
      </c>
      <c r="K18" s="77">
        <f>[2]Berichtstabellen!BJ$65</f>
        <v>140.98775483625496</v>
      </c>
      <c r="L18" s="77">
        <f>[2]Berichtstabellen!BK$65</f>
        <v>136.02888203990722</v>
      </c>
      <c r="M18" s="77">
        <f>[2]Berichtstabellen!BL$65</f>
        <v>132.73332426403979</v>
      </c>
      <c r="N18" s="77">
        <f>[2]Berichtstabellen!BM$65</f>
        <v>125.89577226970546</v>
      </c>
      <c r="O18" s="77">
        <f>[2]Berichtstabellen!BN$65</f>
        <v>120.12530293950527</v>
      </c>
      <c r="P18" s="77">
        <f>[2]Berichtstabellen!BO$65</f>
        <v>115.04004871821954</v>
      </c>
      <c r="Q18" s="77">
        <f>[2]Berichtstabellen!BP$65</f>
        <v>104.79232085669263</v>
      </c>
      <c r="R18" s="77">
        <f>[2]Berichtstabellen!BQ$65</f>
        <v>95.43895218121466</v>
      </c>
      <c r="S18" s="77">
        <f>[2]Berichtstabellen!BR$65</f>
        <v>85.669931705861615</v>
      </c>
      <c r="T18" s="77">
        <f>[2]Berichtstabellen!BS$65</f>
        <v>75.709788011463374</v>
      </c>
      <c r="U18" s="77">
        <f>[2]Berichtstabellen!BT$65</f>
        <v>65.643682151604409</v>
      </c>
      <c r="V18" s="77">
        <f>[2]Berichtstabellen!BU$65</f>
        <v>56.439852346027088</v>
      </c>
      <c r="W18" s="77">
        <f>[2]Berichtstabellen!BV$65</f>
        <v>48.551747570375426</v>
      </c>
      <c r="X18" s="77">
        <f>[2]Berichtstabellen!BW$65</f>
        <v>41.770849943400066</v>
      </c>
      <c r="Y18" s="77">
        <f>[2]Berichtstabellen!BX$65</f>
        <v>35.840094279629703</v>
      </c>
      <c r="Z18" s="77">
        <f>[2]Berichtstabellen!BY$65</f>
        <v>30.65189223251771</v>
      </c>
      <c r="AA18" s="77">
        <f>[2]Berichtstabellen!BZ$65</f>
        <v>26.326540115364299</v>
      </c>
      <c r="AB18" s="77">
        <f>[2]Berichtstabellen!CA$65</f>
        <v>22.650050230829784</v>
      </c>
      <c r="AC18" s="77">
        <f>[2]Berichtstabellen!CB$65</f>
        <v>19.56778234948592</v>
      </c>
      <c r="AD18" s="77">
        <f>[2]Berichtstabellen!CC$65</f>
        <v>16.926987839361765</v>
      </c>
      <c r="AE18" s="77">
        <f>[2]Berichtstabellen!CD$65</f>
        <v>14.65098996193106</v>
      </c>
      <c r="AF18" s="77">
        <f>[2]Berichtstabellen!CE$65</f>
        <v>12.993445617044303</v>
      </c>
      <c r="AG18" s="77">
        <f>[2]Berichtstabellen!CF$65</f>
        <v>11.431536951295376</v>
      </c>
      <c r="AH18" s="77">
        <f>[2]Berichtstabellen!CG$65</f>
        <v>10.182494287472272</v>
      </c>
      <c r="AI18" s="77">
        <f>[2]Berichtstabellen!CH$65</f>
        <v>9.0954690328107368</v>
      </c>
      <c r="AJ18" s="77">
        <f>[2]Berichtstabellen!CI$65</f>
        <v>8.2497299703090761</v>
      </c>
      <c r="AK18" s="77"/>
      <c r="AL18" s="77"/>
      <c r="AM18" s="77"/>
      <c r="AN18" s="77"/>
      <c r="AO18" s="77"/>
    </row>
    <row r="19" spans="1:41">
      <c r="A19" s="75" t="s">
        <v>50</v>
      </c>
      <c r="B19" s="75" t="s">
        <v>59</v>
      </c>
      <c r="C19" s="75" t="str">
        <f>VLOOKUP(B19,[3]codes!A:F,3,FALSE)</f>
        <v>Minderung ggü. 1990</v>
      </c>
      <c r="D19" s="75" t="s">
        <v>30</v>
      </c>
      <c r="E19" s="75" t="s">
        <v>60</v>
      </c>
      <c r="F19" s="75" t="s">
        <v>56</v>
      </c>
      <c r="G19" s="75" t="s">
        <v>54</v>
      </c>
      <c r="H19" s="76" t="s">
        <v>55</v>
      </c>
      <c r="K19" s="77">
        <f>[2]Berichtstabellen!BJ$89*100</f>
        <v>-13.594022567400199</v>
      </c>
      <c r="L19" s="77">
        <f>[2]Berichtstabellen!BK$89*100</f>
        <v>-16.633125157763406</v>
      </c>
      <c r="M19" s="77">
        <f>[2]Berichtstabellen!BL$89*100</f>
        <v>-18.652845885568091</v>
      </c>
      <c r="N19" s="77">
        <f>[2]Berichtstabellen!BM$89*100</f>
        <v>-22.843318767435385</v>
      </c>
      <c r="O19" s="77">
        <f>[2]Berichtstabellen!BN$89*100</f>
        <v>-26.37981768750025</v>
      </c>
      <c r="P19" s="77">
        <f>[2]Berichtstabellen!BO$89*100</f>
        <v>-29.496374596955043</v>
      </c>
      <c r="Q19" s="77">
        <f>[2]Berichtstabellen!BP$89*100</f>
        <v>-35.776813230557721</v>
      </c>
      <c r="R19" s="77">
        <f>[2]Berichtstabellen!BQ$89*100</f>
        <v>-41.509133485112983</v>
      </c>
      <c r="S19" s="77">
        <f>[2]Berichtstabellen!BR$89*100</f>
        <v>-47.49619075623778</v>
      </c>
      <c r="T19" s="77">
        <f>[2]Berichtstabellen!BS$89*100</f>
        <v>-53.600380104335109</v>
      </c>
      <c r="U19" s="77">
        <f>[2]Berichtstabellen!BT$89*100</f>
        <v>-59.769509592007985</v>
      </c>
      <c r="V19" s="77">
        <f>[2]Berichtstabellen!BU$89*100</f>
        <v>-65.410183219287433</v>
      </c>
      <c r="W19" s="77">
        <f>[2]Berichtstabellen!BV$89*100</f>
        <v>-70.244499532945554</v>
      </c>
      <c r="X19" s="77">
        <f>[2]Berichtstabellen!BW$89*100</f>
        <v>-74.40025113002352</v>
      </c>
      <c r="Y19" s="77">
        <f>[2]Berichtstabellen!BX$89*100</f>
        <v>-78.034983384872007</v>
      </c>
      <c r="Z19" s="77">
        <f>[2]Berichtstabellen!BY$89*100</f>
        <v>-81.214633060967472</v>
      </c>
      <c r="AA19" s="77">
        <f>[2]Berichtstabellen!BZ$89*100</f>
        <v>-83.865475170318518</v>
      </c>
      <c r="AB19" s="77">
        <f>[2]Berichtstabellen!CA$89*100</f>
        <v>-86.118654550068328</v>
      </c>
      <c r="AC19" s="77">
        <f>[2]Berichtstabellen!CB$89*100</f>
        <v>-88.007658097262478</v>
      </c>
      <c r="AD19" s="77">
        <f>[2]Berichtstabellen!CC$89*100</f>
        <v>-89.626099579013371</v>
      </c>
      <c r="AE19" s="77">
        <f>[2]Berichtstabellen!CD$89*100</f>
        <v>-91.020971222031775</v>
      </c>
      <c r="AF19" s="77">
        <f>[2]Berichtstabellen!CE$89*100</f>
        <v>-92.036816459259356</v>
      </c>
      <c r="AG19" s="77">
        <f>[2]Berichtstabellen!CF$89*100</f>
        <v>-92.994050263579638</v>
      </c>
      <c r="AH19" s="77">
        <f>[2]Berichtstabellen!CG$89*100</f>
        <v>-93.759540517311237</v>
      </c>
      <c r="AI19" s="77">
        <f>[2]Berichtstabellen!CH$89*100</f>
        <v>-94.425736526546487</v>
      </c>
      <c r="AJ19" s="77">
        <f>[2]Berichtstabellen!CI$89*100</f>
        <v>-94.944057500117978</v>
      </c>
      <c r="AK19" s="77"/>
      <c r="AL19" s="77"/>
      <c r="AM19" s="77"/>
      <c r="AN19" s="77"/>
      <c r="AO19" s="77"/>
    </row>
    <row r="20" spans="1:41">
      <c r="A20" s="75" t="s">
        <v>50</v>
      </c>
      <c r="B20" s="75" t="s">
        <v>57</v>
      </c>
      <c r="C20" s="75" t="str">
        <f>VLOOKUP(B20,[3]codes!A:F,3,FALSE)</f>
        <v>Emissionen</v>
      </c>
      <c r="D20" s="75" t="s">
        <v>30</v>
      </c>
      <c r="E20" s="75" t="s">
        <v>58</v>
      </c>
      <c r="F20" s="75" t="s">
        <v>53</v>
      </c>
      <c r="G20" s="75" t="s">
        <v>28</v>
      </c>
      <c r="H20" s="76" t="s">
        <v>55</v>
      </c>
      <c r="K20" s="77">
        <f>[1]T_Bericht_KSP_THG!BJ$130</f>
        <v>140.23721578023847</v>
      </c>
      <c r="L20" s="77">
        <f>[1]T_Bericht_KSP_THG!BK$130</f>
        <v>128.21274777041302</v>
      </c>
      <c r="M20" s="77">
        <f>[1]T_Bericht_KSP_THG!BL$130</f>
        <v>122.54824640658974</v>
      </c>
      <c r="N20" s="77">
        <f>[1]T_Bericht_KSP_THG!BM$130</f>
        <v>118.06935922106852</v>
      </c>
      <c r="O20" s="77">
        <f>[1]T_Bericht_KSP_THG!BN$130</f>
        <v>111.87998299528033</v>
      </c>
      <c r="P20" s="77">
        <f>[1]T_Bericht_KSP_THG!BO$130</f>
        <v>102.78880317543441</v>
      </c>
      <c r="Q20" s="77">
        <f>[1]T_Bericht_KSP_THG!BP$130</f>
        <v>90.880121740751562</v>
      </c>
      <c r="R20" s="77">
        <f>[1]T_Bericht_KSP_THG!BQ$130</f>
        <v>79.772137100841363</v>
      </c>
      <c r="S20" s="77">
        <f>[1]T_Bericht_KSP_THG!BR$130</f>
        <v>69.05242671516659</v>
      </c>
      <c r="T20" s="77">
        <f>[1]T_Bericht_KSP_THG!BS$130</f>
        <v>59.179588398907931</v>
      </c>
      <c r="U20" s="77">
        <f>[1]T_Bericht_KSP_THG!BT$130</f>
        <v>50.065736692308903</v>
      </c>
      <c r="V20" s="77">
        <f>[1]T_Bericht_KSP_THG!BU$130</f>
        <v>42.027298174906257</v>
      </c>
      <c r="W20" s="77">
        <f>[1]T_Bericht_KSP_THG!BV$130</f>
        <v>35.03305894255405</v>
      </c>
      <c r="X20" s="77">
        <f>[1]T_Bericht_KSP_THG!BW$130</f>
        <v>28.85894299019947</v>
      </c>
      <c r="Y20" s="77">
        <f>[1]T_Bericht_KSP_THG!BX$130</f>
        <v>23.592041640190828</v>
      </c>
      <c r="Z20" s="77">
        <f>[1]T_Bericht_KSP_THG!BY$130</f>
        <v>19.113740219816119</v>
      </c>
      <c r="AA20" s="77">
        <f>[1]T_Bericht_KSP_THG!BZ$130</f>
        <v>14.425332109525804</v>
      </c>
      <c r="AB20" s="77">
        <f>[1]T_Bericht_KSP_THG!CA$130</f>
        <v>10.217188436198363</v>
      </c>
      <c r="AC20" s="77">
        <f>[1]T_Bericht_KSP_THG!CB$130</f>
        <v>6.7847610374495657</v>
      </c>
      <c r="AD20" s="77">
        <f>[1]T_Bericht_KSP_THG!CC$130</f>
        <v>3.5222923375333988</v>
      </c>
      <c r="AE20" s="77">
        <f>[1]T_Bericht_KSP_THG!CD$130</f>
        <v>0.13164773999032045</v>
      </c>
      <c r="AF20" s="77"/>
      <c r="AG20" s="77"/>
      <c r="AH20" s="77"/>
      <c r="AI20" s="77"/>
      <c r="AJ20" s="77"/>
      <c r="AK20" s="77"/>
      <c r="AL20" s="77"/>
      <c r="AM20" s="77"/>
      <c r="AN20" s="77"/>
      <c r="AO20" s="77"/>
    </row>
    <row r="21" spans="1:41">
      <c r="A21" s="75" t="s">
        <v>50</v>
      </c>
      <c r="B21" s="75" t="s">
        <v>59</v>
      </c>
      <c r="C21" s="75" t="str">
        <f>VLOOKUP(B21,[3]codes!A:F,3,FALSE)</f>
        <v>Minderung ggü. 1990</v>
      </c>
      <c r="D21" s="75" t="s">
        <v>30</v>
      </c>
      <c r="E21" s="75" t="s">
        <v>60</v>
      </c>
      <c r="F21" s="75" t="s">
        <v>56</v>
      </c>
      <c r="G21" s="75" t="s">
        <v>28</v>
      </c>
      <c r="H21" s="76" t="s">
        <v>55</v>
      </c>
      <c r="K21" s="77">
        <f>[1]T_Bericht_KSP_THG!BJ$137*100</f>
        <v>-14.053999115092319</v>
      </c>
      <c r="L21" s="77">
        <f>[1]T_Bericht_KSP_THG!BK$137*100</f>
        <v>-21.423333513690888</v>
      </c>
      <c r="M21" s="77">
        <f>[1]T_Bericht_KSP_THG!BL$137*100</f>
        <v>-24.894888739021592</v>
      </c>
      <c r="N21" s="77">
        <f>[1]T_Bericht_KSP_THG!BM$137*100</f>
        <v>-27.639826592133566</v>
      </c>
      <c r="O21" s="77">
        <f>[1]T_Bericht_KSP_THG!BN$137*100</f>
        <v>-31.433057451852186</v>
      </c>
      <c r="P21" s="77">
        <f>[1]T_Bericht_KSP_THG!BO$137*100</f>
        <v>-37.004692231494154</v>
      </c>
      <c r="Q21" s="77">
        <f>[1]T_Bericht_KSP_THG!BP$137*100</f>
        <v>-44.303065487329732</v>
      </c>
      <c r="R21" s="77">
        <f>[1]T_Bericht_KSP_THG!BQ$137*100</f>
        <v>-51.110722444719158</v>
      </c>
      <c r="S21" s="77">
        <f>[1]T_Bericht_KSP_THG!BR$137*100</f>
        <v>-57.68042103126929</v>
      </c>
      <c r="T21" s="77">
        <f>[1]T_Bericht_KSP_THG!BS$137*100</f>
        <v>-63.73110426784627</v>
      </c>
      <c r="U21" s="77">
        <f>[1]T_Bericht_KSP_THG!BT$137*100</f>
        <v>-69.316633775703593</v>
      </c>
      <c r="V21" s="77">
        <f>[1]T_Bericht_KSP_THG!BU$137*100</f>
        <v>-74.243083863051368</v>
      </c>
      <c r="W21" s="77">
        <f>[1]T_Bericht_KSP_THG!BV$137*100</f>
        <v>-78.529584332334835</v>
      </c>
      <c r="X21" s="77">
        <f>[1]T_Bericht_KSP_THG!BW$137*100</f>
        <v>-82.313462756847628</v>
      </c>
      <c r="Y21" s="77">
        <f>[1]T_Bericht_KSP_THG!BX$137*100</f>
        <v>-85.541344211638688</v>
      </c>
      <c r="Z21" s="77">
        <f>[1]T_Bericht_KSP_THG!BY$137*100</f>
        <v>-88.28592307180061</v>
      </c>
      <c r="AA21" s="77">
        <f>[1]T_Bericht_KSP_THG!BZ$137*100</f>
        <v>-91.159268248784656</v>
      </c>
      <c r="AB21" s="77">
        <f>[1]T_Bericht_KSP_THG!CA$137*100</f>
        <v>-93.738277806692494</v>
      </c>
      <c r="AC21" s="77">
        <f>[1]T_Bericht_KSP_THG!CB$137*100</f>
        <v>-95.841880667095367</v>
      </c>
      <c r="AD21" s="77">
        <f>[1]T_Bericht_KSP_THG!CC$137*100</f>
        <v>-97.841322371709495</v>
      </c>
      <c r="AE21" s="77">
        <f>[1]T_Bericht_KSP_THG!CD$137*100</f>
        <v>-99.919318158772953</v>
      </c>
      <c r="AF21" s="77"/>
      <c r="AG21" s="77"/>
      <c r="AH21" s="77"/>
      <c r="AI21" s="77"/>
      <c r="AJ21" s="77"/>
      <c r="AK21" s="77"/>
      <c r="AL21" s="77"/>
      <c r="AM21" s="77"/>
      <c r="AN21" s="77"/>
      <c r="AO21" s="77"/>
    </row>
    <row r="22" spans="1:41">
      <c r="A22" s="75" t="s">
        <v>50</v>
      </c>
      <c r="B22" s="75" t="s">
        <v>57</v>
      </c>
      <c r="C22" s="75" t="str">
        <f>VLOOKUP(B22,[3]codes!A:F,3,FALSE)</f>
        <v>Emissionen</v>
      </c>
      <c r="D22" s="75" t="s">
        <v>31</v>
      </c>
      <c r="E22" s="75" t="s">
        <v>58</v>
      </c>
      <c r="F22" s="75" t="s">
        <v>53</v>
      </c>
      <c r="G22" s="75" t="s">
        <v>54</v>
      </c>
      <c r="H22" s="76" t="s">
        <v>55</v>
      </c>
      <c r="K22" s="77">
        <f>[2]Berichtstabellen!BJ$66</f>
        <v>60.470596747390388</v>
      </c>
      <c r="L22" s="77">
        <f>[2]Berichtstabellen!BK$66</f>
        <v>59.781324941279685</v>
      </c>
      <c r="M22" s="77">
        <f>[2]Berichtstabellen!BL$66</f>
        <v>59.27301096742201</v>
      </c>
      <c r="N22" s="77">
        <f>[2]Berichtstabellen!BM$66</f>
        <v>58.828135451333942</v>
      </c>
      <c r="O22" s="77">
        <f>[2]Berichtstabellen!BN$66</f>
        <v>58.213768568270424</v>
      </c>
      <c r="P22" s="77">
        <f>[2]Berichtstabellen!BO$66</f>
        <v>57.692507434317164</v>
      </c>
      <c r="Q22" s="77">
        <f>[2]Berichtstabellen!BP$66</f>
        <v>57.304528479499744</v>
      </c>
      <c r="R22" s="77">
        <f>[2]Berichtstabellen!BQ$66</f>
        <v>56.766015038631181</v>
      </c>
      <c r="S22" s="77">
        <f>[2]Berichtstabellen!BR$66</f>
        <v>56.242796550446222</v>
      </c>
      <c r="T22" s="77">
        <f>[2]Berichtstabellen!BS$66</f>
        <v>55.712004254548688</v>
      </c>
      <c r="U22" s="77">
        <f>[2]Berichtstabellen!BT$66</f>
        <v>55.184398025589822</v>
      </c>
      <c r="V22" s="77">
        <f>[2]Berichtstabellen!BU$66</f>
        <v>55.028668414842635</v>
      </c>
      <c r="W22" s="77">
        <f>[2]Berichtstabellen!BV$66</f>
        <v>54.864513719769519</v>
      </c>
      <c r="X22" s="77">
        <f>[2]Berichtstabellen!BW$66</f>
        <v>54.705482008417484</v>
      </c>
      <c r="Y22" s="77">
        <f>[2]Berichtstabellen!BX$66</f>
        <v>54.545496143554118</v>
      </c>
      <c r="Z22" s="77">
        <f>[2]Berichtstabellen!BY$66</f>
        <v>54.372145713660828</v>
      </c>
      <c r="AA22" s="77">
        <f>[2]Berichtstabellen!BZ$66</f>
        <v>54.205086061635704</v>
      </c>
      <c r="AB22" s="77">
        <f>[2]Berichtstabellen!CA$66</f>
        <v>54.038533077392621</v>
      </c>
      <c r="AC22" s="77">
        <f>[2]Berichtstabellen!CB$66</f>
        <v>53.860195445864633</v>
      </c>
      <c r="AD22" s="77">
        <f>[2]Berichtstabellen!CC$66</f>
        <v>53.678690932363224</v>
      </c>
      <c r="AE22" s="77">
        <f>[2]Berichtstabellen!CD$66</f>
        <v>53.501965043161924</v>
      </c>
      <c r="AF22" s="77">
        <f>[2]Berichtstabellen!CE$66</f>
        <v>53.352921392005612</v>
      </c>
      <c r="AG22" s="77">
        <f>[2]Berichtstabellen!CF$66</f>
        <v>53.19490727382334</v>
      </c>
      <c r="AH22" s="77">
        <f>[2]Berichtstabellen!CG$66</f>
        <v>53.049545420791517</v>
      </c>
      <c r="AI22" s="77">
        <f>[2]Berichtstabellen!CH$66</f>
        <v>52.875277368103866</v>
      </c>
      <c r="AJ22" s="77">
        <f>[2]Berichtstabellen!CI$66</f>
        <v>52.709021001386212</v>
      </c>
      <c r="AK22" s="77"/>
      <c r="AL22" s="77"/>
      <c r="AM22" s="77"/>
      <c r="AN22" s="77"/>
      <c r="AO22" s="77"/>
    </row>
    <row r="23" spans="1:41">
      <c r="A23" s="75" t="s">
        <v>50</v>
      </c>
      <c r="B23" s="75" t="s">
        <v>59</v>
      </c>
      <c r="C23" s="75" t="str">
        <f>VLOOKUP(B23,[3]codes!A:F,3,FALSE)</f>
        <v>Minderung ggü. 1990</v>
      </c>
      <c r="D23" s="75" t="s">
        <v>31</v>
      </c>
      <c r="E23" s="75" t="s">
        <v>60</v>
      </c>
      <c r="F23" s="75" t="s">
        <v>56</v>
      </c>
      <c r="G23" s="75" t="s">
        <v>54</v>
      </c>
      <c r="H23" s="76" t="s">
        <v>55</v>
      </c>
      <c r="K23" s="77">
        <f>[2]Berichtstabellen!BI$90*100</f>
        <v>-27.371293479132419</v>
      </c>
      <c r="L23" s="77">
        <f>[2]Berichtstabellen!BJ$90*100</f>
        <v>-28.849046935771415</v>
      </c>
      <c r="M23" s="77">
        <f>[2]Berichtstabellen!BK$90*100</f>
        <v>-29.6600583787368</v>
      </c>
      <c r="N23" s="77">
        <f>[2]Berichtstabellen!BL$90*100</f>
        <v>-30.258151098855357</v>
      </c>
      <c r="O23" s="77">
        <f>[2]Berichtstabellen!BM$90*100</f>
        <v>-30.781600819334145</v>
      </c>
      <c r="P23" s="77">
        <f>[2]Berichtstabellen!BN$90*100</f>
        <v>-31.504477582791168</v>
      </c>
      <c r="Q23" s="77">
        <f>[2]Berichtstabellen!BO$90*100</f>
        <v>-32.117804198882737</v>
      </c>
      <c r="R23" s="77">
        <f>[2]Berichtstabellen!BP$90*100</f>
        <v>-32.574308250255676</v>
      </c>
      <c r="S23" s="77">
        <f>[2]Berichtstabellen!BQ$90*100</f>
        <v>-33.207934286984816</v>
      </c>
      <c r="T23" s="77">
        <f>[2]Berichtstabellen!BR$90*100</f>
        <v>-33.82356396649169</v>
      </c>
      <c r="U23" s="77">
        <f>[2]Berichtstabellen!BS$90*100</f>
        <v>-34.448105144579024</v>
      </c>
      <c r="V23" s="77">
        <f>[2]Berichtstabellen!BT$90*100</f>
        <v>-35.068897530502795</v>
      </c>
      <c r="W23" s="77">
        <f>[2]Berichtstabellen!BU$90*100</f>
        <v>-35.25213220687403</v>
      </c>
      <c r="X23" s="77">
        <f>[2]Berichtstabellen!BV$90*100</f>
        <v>-35.445280011470878</v>
      </c>
      <c r="Y23" s="77">
        <f>[2]Berichtstabellen!BW$90*100</f>
        <v>-35.632400007613818</v>
      </c>
      <c r="Z23" s="77">
        <f>[2]Berichtstabellen!BX$90*100</f>
        <v>-35.820642680484823</v>
      </c>
      <c r="AA23" s="77">
        <f>[2]Berichtstabellen!BY$90*100</f>
        <v>-36.024610376595469</v>
      </c>
      <c r="AB23" s="77">
        <f>[2]Berichtstabellen!BZ$90*100</f>
        <v>-36.221176213539671</v>
      </c>
      <c r="AC23" s="77">
        <f>[2]Berichtstabellen!CA$90*100</f>
        <v>-36.417145894707033</v>
      </c>
      <c r="AD23" s="77">
        <f>[2]Berichtstabellen!CB$90*100</f>
        <v>-36.626981635264386</v>
      </c>
      <c r="AE23" s="77">
        <f>[2]Berichtstabellen!CC$90*100</f>
        <v>-36.840543594558959</v>
      </c>
      <c r="AF23" s="77">
        <f>[2]Berichtstabellen!CD$90*100</f>
        <v>-37.04848292580656</v>
      </c>
      <c r="AG23" s="77">
        <f>[2]Berichtstabellen!CE$90*100</f>
        <v>-37.223850764034516</v>
      </c>
      <c r="AH23" s="77">
        <f>[2]Berichtstabellen!CF$90*100</f>
        <v>-37.409773439037011</v>
      </c>
      <c r="AI23" s="77">
        <f>[2]Berichtstabellen!CG$90*100</f>
        <v>-37.58080919754957</v>
      </c>
      <c r="AJ23" s="77">
        <f>[2]Berichtstabellen!CH$90*100</f>
        <v>-37.785856587592207</v>
      </c>
      <c r="AK23" s="77"/>
      <c r="AL23" s="77"/>
      <c r="AM23" s="77"/>
      <c r="AN23" s="77"/>
      <c r="AO23" s="77"/>
    </row>
    <row r="24" spans="1:41">
      <c r="A24" s="75" t="s">
        <v>50</v>
      </c>
      <c r="B24" s="75" t="s">
        <v>57</v>
      </c>
      <c r="C24" s="75" t="str">
        <f>VLOOKUP(B24,[3]codes!A:F,3,FALSE)</f>
        <v>Emissionen</v>
      </c>
      <c r="D24" s="75" t="s">
        <v>31</v>
      </c>
      <c r="E24" s="75" t="s">
        <v>58</v>
      </c>
      <c r="F24" s="75" t="s">
        <v>53</v>
      </c>
      <c r="G24" s="75" t="s">
        <v>28</v>
      </c>
      <c r="H24" s="76" t="s">
        <v>55</v>
      </c>
      <c r="K24" s="77">
        <f>[1]T_Bericht_KSP_THG!BJ$155</f>
        <v>60.273315953245842</v>
      </c>
      <c r="L24" s="77">
        <f>[1]T_Bericht_KSP_THG!BK$155</f>
        <v>58.545010224011151</v>
      </c>
      <c r="M24" s="77">
        <f>[1]T_Bericht_KSP_THG!BL$155</f>
        <v>56.802179217715739</v>
      </c>
      <c r="N24" s="77">
        <f>[1]T_Bericht_KSP_THG!BM$155</f>
        <v>55.110929635685196</v>
      </c>
      <c r="O24" s="77">
        <f>[1]T_Bericht_KSP_THG!BN$155</f>
        <v>53.465678505843421</v>
      </c>
      <c r="P24" s="77">
        <f>[1]T_Bericht_KSP_THG!BO$155</f>
        <v>51.81452129365568</v>
      </c>
      <c r="Q24" s="77">
        <f>[1]T_Bericht_KSP_THG!BP$155</f>
        <v>50.563447524723259</v>
      </c>
      <c r="R24" s="77">
        <f>[1]T_Bericht_KSP_THG!BQ$155</f>
        <v>49.414095754641629</v>
      </c>
      <c r="S24" s="77">
        <f>[1]T_Bericht_KSP_THG!BR$155</f>
        <v>48.257076390840609</v>
      </c>
      <c r="T24" s="77">
        <f>[1]T_Bericht_KSP_THG!BS$155</f>
        <v>47.105052709279683</v>
      </c>
      <c r="U24" s="77">
        <f>[1]T_Bericht_KSP_THG!BT$155</f>
        <v>45.877114964616496</v>
      </c>
      <c r="V24" s="77">
        <f>[1]T_Bericht_KSP_THG!BU$155</f>
        <v>43.688442635462096</v>
      </c>
      <c r="W24" s="77">
        <f>[1]T_Bericht_KSP_THG!BV$155</f>
        <v>41.488249374685871</v>
      </c>
      <c r="X24" s="77">
        <f>[1]T_Bericht_KSP_THG!BW$155</f>
        <v>39.28246368980966</v>
      </c>
      <c r="Y24" s="77">
        <f>[1]T_Bericht_KSP_THG!BX$155</f>
        <v>37.07427058848107</v>
      </c>
      <c r="Z24" s="77">
        <f>[1]T_Bericht_KSP_THG!BY$155</f>
        <v>34.840833229363724</v>
      </c>
      <c r="AA24" s="77">
        <f>[1]T_Bericht_KSP_THG!BZ$155</f>
        <v>33.392084618718094</v>
      </c>
      <c r="AB24" s="77">
        <f>[1]T_Bericht_KSP_THG!CA$155</f>
        <v>31.857518709727106</v>
      </c>
      <c r="AC24" s="77">
        <f>[1]T_Bericht_KSP_THG!CB$155</f>
        <v>30.333128030950984</v>
      </c>
      <c r="AD24" s="77">
        <f>[1]T_Bericht_KSP_THG!CC$155</f>
        <v>28.72333217878856</v>
      </c>
      <c r="AE24" s="77">
        <f>[1]T_Bericht_KSP_THG!CD$155</f>
        <v>26.962926782016101</v>
      </c>
      <c r="AF24" s="77"/>
      <c r="AG24" s="77"/>
      <c r="AH24" s="77"/>
      <c r="AI24" s="77"/>
      <c r="AJ24" s="77"/>
      <c r="AK24" s="77"/>
      <c r="AL24" s="77"/>
      <c r="AM24" s="77"/>
      <c r="AN24" s="77"/>
      <c r="AO24" s="77"/>
    </row>
    <row r="25" spans="1:41">
      <c r="A25" s="75" t="s">
        <v>50</v>
      </c>
      <c r="B25" s="75" t="s">
        <v>59</v>
      </c>
      <c r="C25" s="75" t="str">
        <f>VLOOKUP(B25,[3]codes!A:F,3,FALSE)</f>
        <v>Minderung ggü. 1990</v>
      </c>
      <c r="D25" s="75" t="s">
        <v>31</v>
      </c>
      <c r="E25" s="75" t="s">
        <v>60</v>
      </c>
      <c r="F25" s="75" t="s">
        <v>56</v>
      </c>
      <c r="G25" s="75" t="s">
        <v>28</v>
      </c>
      <c r="H25" s="76" t="s">
        <v>55</v>
      </c>
      <c r="K25" s="77">
        <f>[1]T_Bericht_KSP_THG!BJ$158*100</f>
        <v>-29.081171592706578</v>
      </c>
      <c r="L25" s="77">
        <f>[1]T_Bericht_KSP_THG!BK$158*100</f>
        <v>-31.11473180933735</v>
      </c>
      <c r="M25" s="77">
        <f>[1]T_Bericht_KSP_THG!BL$158*100</f>
        <v>-33.165382766956</v>
      </c>
      <c r="N25" s="77">
        <f>[1]T_Bericht_KSP_THG!BM$158*100</f>
        <v>-35.155341955446126</v>
      </c>
      <c r="O25" s="77">
        <f>[1]T_Bericht_KSP_THG!BN$158*100</f>
        <v>-37.091178415060575</v>
      </c>
      <c r="P25" s="77">
        <f>[1]T_Bericht_KSP_THG!BO$158*100</f>
        <v>-39.033964093144732</v>
      </c>
      <c r="Q25" s="77">
        <f>[1]T_Bericht_KSP_THG!BP$158*100</f>
        <v>-40.506003328759519</v>
      </c>
      <c r="R25" s="77">
        <f>[1]T_Bericht_KSP_THG!BQ$158*100</f>
        <v>-41.858354359608164</v>
      </c>
      <c r="S25" s="77">
        <f>[1]T_Bericht_KSP_THG!BR$158*100</f>
        <v>-43.219727239589915</v>
      </c>
      <c r="T25" s="77">
        <f>[1]T_Bericht_KSP_THG!BS$158*100</f>
        <v>-44.575222096669499</v>
      </c>
      <c r="U25" s="77">
        <f>[1]T_Bericht_KSP_THG!BT$158*100</f>
        <v>-46.020039008288549</v>
      </c>
      <c r="V25" s="77">
        <f>[1]T_Bericht_KSP_THG!BU$158*100</f>
        <v>-48.595276074579949</v>
      </c>
      <c r="W25" s="77">
        <f>[1]T_Bericht_KSP_THG!BV$158*100</f>
        <v>-51.184068906965493</v>
      </c>
      <c r="X25" s="77">
        <f>[1]T_Bericht_KSP_THG!BW$158*100</f>
        <v>-53.779441901050397</v>
      </c>
      <c r="Y25" s="77">
        <f>[1]T_Bericht_KSP_THG!BX$158*100</f>
        <v>-56.377647511054803</v>
      </c>
      <c r="Z25" s="77">
        <f>[1]T_Bericht_KSP_THG!BY$158*100</f>
        <v>-59.00555603615647</v>
      </c>
      <c r="AA25" s="77">
        <f>[1]T_Bericht_KSP_THG!BZ$158*100</f>
        <v>-60.710183573214181</v>
      </c>
      <c r="AB25" s="77">
        <f>[1]T_Bericht_KSP_THG!CA$158*100</f>
        <v>-62.515785515935129</v>
      </c>
      <c r="AC25" s="77">
        <f>[1]T_Bericht_KSP_THG!CB$158*100</f>
        <v>-64.309415072630841</v>
      </c>
      <c r="AD25" s="77">
        <f>[1]T_Bericht_KSP_THG!CC$158*100</f>
        <v>-66.203534120251149</v>
      </c>
      <c r="AE25" s="77">
        <f>[1]T_Bericht_KSP_THG!CD$158*100</f>
        <v>-68.274863468678276</v>
      </c>
      <c r="AF25" s="77"/>
      <c r="AG25" s="77"/>
      <c r="AH25" s="77"/>
      <c r="AI25" s="77"/>
      <c r="AJ25" s="77"/>
      <c r="AK25" s="77"/>
      <c r="AL25" s="77"/>
      <c r="AM25" s="77"/>
      <c r="AN25" s="77"/>
      <c r="AO25" s="77"/>
    </row>
    <row r="26" spans="1:41">
      <c r="A26" s="75" t="s">
        <v>50</v>
      </c>
      <c r="B26" s="75" t="s">
        <v>57</v>
      </c>
      <c r="C26" s="75" t="str">
        <f>VLOOKUP(B26,[3]codes!A:F,3,FALSE)</f>
        <v>Emissionen</v>
      </c>
      <c r="D26" s="75" t="s">
        <v>61</v>
      </c>
      <c r="E26" s="75" t="s">
        <v>58</v>
      </c>
      <c r="F26" s="75" t="s">
        <v>53</v>
      </c>
      <c r="G26" s="75" t="s">
        <v>54</v>
      </c>
      <c r="H26" s="76" t="s">
        <v>55</v>
      </c>
      <c r="K26" s="77">
        <f>[2]Berichtstabellen!BJ$67</f>
        <v>5.0562186645578597</v>
      </c>
      <c r="L26" s="77">
        <f>[2]Berichtstabellen!BK$67</f>
        <v>4.8979381383217238</v>
      </c>
      <c r="M26" s="77">
        <f>[2]Berichtstabellen!BL$67</f>
        <v>4.7475571756694679</v>
      </c>
      <c r="N26" s="77">
        <f>[2]Berichtstabellen!BM$67</f>
        <v>4.6074996028705648</v>
      </c>
      <c r="O26" s="77">
        <f>[2]Berichtstabellen!BN$67</f>
        <v>4.4748484006724336</v>
      </c>
      <c r="P26" s="77">
        <f>[2]Berichtstabellen!BO$67</f>
        <v>4.3460762216035409</v>
      </c>
      <c r="Q26" s="77">
        <f>[2]Berichtstabellen!BP$67</f>
        <v>4.2451892297144838</v>
      </c>
      <c r="R26" s="77">
        <f>[2]Berichtstabellen!BQ$67</f>
        <v>4.145854862907326</v>
      </c>
      <c r="S26" s="77">
        <f>[2]Berichtstabellen!BR$67</f>
        <v>4.0555986828946358</v>
      </c>
      <c r="T26" s="77">
        <f>[2]Berichtstabellen!BS$67</f>
        <v>3.973191257081286</v>
      </c>
      <c r="U26" s="77">
        <f>[2]Berichtstabellen!BT$67</f>
        <v>3.8973548474900044</v>
      </c>
      <c r="V26" s="77">
        <f>[2]Berichtstabellen!BU$67</f>
        <v>3.8281009204860283</v>
      </c>
      <c r="W26" s="77">
        <f>[2]Berichtstabellen!BV$67</f>
        <v>3.7659472554403814</v>
      </c>
      <c r="X26" s="77">
        <f>[2]Berichtstabellen!BW$67</f>
        <v>3.7104310561553779</v>
      </c>
      <c r="Y26" s="77">
        <f>[2]Berichtstabellen!BX$67</f>
        <v>3.6607745039458597</v>
      </c>
      <c r="Z26" s="77">
        <f>[2]Berichtstabellen!BY$67</f>
        <v>3.6249685991319347</v>
      </c>
      <c r="AA26" s="77">
        <f>[2]Berichtstabellen!BZ$67</f>
        <v>3.5869467677617228</v>
      </c>
      <c r="AB26" s="77">
        <f>[2]Berichtstabellen!CA$67</f>
        <v>3.5535225660240228</v>
      </c>
      <c r="AC26" s="77">
        <f>[2]Berichtstabellen!CB$67</f>
        <v>3.5240345858656434</v>
      </c>
      <c r="AD26" s="77">
        <f>[2]Berichtstabellen!CC$67</f>
        <v>3.4982122777384612</v>
      </c>
      <c r="AE26" s="77">
        <f>[2]Berichtstabellen!CD$67</f>
        <v>3.4705668583898728</v>
      </c>
      <c r="AF26" s="77">
        <f>[2]Berichtstabellen!CE$67</f>
        <v>3.4458720404148062</v>
      </c>
      <c r="AG26" s="77">
        <f>[2]Berichtstabellen!CF$67</f>
        <v>3.4234923736840996</v>
      </c>
      <c r="AH26" s="77">
        <f>[2]Berichtstabellen!CG$67</f>
        <v>3.4034778305984306</v>
      </c>
      <c r="AI26" s="77">
        <f>[2]Berichtstabellen!CH$67</f>
        <v>3.3854119850905304</v>
      </c>
      <c r="AJ26" s="77">
        <f>[2]Berichtstabellen!CI$67</f>
        <v>3.369118254077466</v>
      </c>
      <c r="AK26" s="77"/>
      <c r="AL26" s="77"/>
      <c r="AM26" s="77"/>
      <c r="AN26" s="77"/>
      <c r="AO26" s="77"/>
    </row>
    <row r="27" spans="1:41">
      <c r="A27" s="75" t="s">
        <v>50</v>
      </c>
      <c r="B27" s="75" t="s">
        <v>59</v>
      </c>
      <c r="C27" s="75" t="str">
        <f>VLOOKUP(B27,[3]codes!A:F,3,FALSE)</f>
        <v>Minderung ggü. 1990</v>
      </c>
      <c r="D27" s="75" t="s">
        <v>61</v>
      </c>
      <c r="E27" s="75" t="s">
        <v>60</v>
      </c>
      <c r="F27" s="75" t="s">
        <v>56</v>
      </c>
      <c r="G27" s="75" t="s">
        <v>54</v>
      </c>
      <c r="H27" s="76" t="s">
        <v>55</v>
      </c>
      <c r="K27" s="77">
        <f>[2]Berichtstabellen!BJ$91*100</f>
        <v>-87.83106299261712</v>
      </c>
      <c r="L27" s="77">
        <f>[2]Berichtstabellen!BK$91*100</f>
        <v>-88.212000978302783</v>
      </c>
      <c r="M27" s="77">
        <f>[2]Berichtstabellen!BL$91*100</f>
        <v>-88.57392687253919</v>
      </c>
      <c r="N27" s="77">
        <f>[2]Berichtstabellen!BM$91*100</f>
        <v>-88.911007187665518</v>
      </c>
      <c r="O27" s="77">
        <f>[2]Berichtstabellen!BN$91*100</f>
        <v>-89.230262392116572</v>
      </c>
      <c r="P27" s="77">
        <f>[2]Berichtstabellen!BO$91*100</f>
        <v>-89.540181847613425</v>
      </c>
      <c r="Q27" s="77">
        <f>[2]Berichtstabellen!BP$91*100</f>
        <v>-89.782989275576924</v>
      </c>
      <c r="R27" s="77">
        <f>[2]Berichtstabellen!BQ$91*100</f>
        <v>-90.022059959132932</v>
      </c>
      <c r="S27" s="77">
        <f>[2]Berichtstabellen!BR$91*100</f>
        <v>-90.239281927162182</v>
      </c>
      <c r="T27" s="77">
        <f>[2]Berichtstabellen!BS$91*100</f>
        <v>-90.43761408805004</v>
      </c>
      <c r="U27" s="77">
        <f>[2]Berichtstabellen!BT$91*100</f>
        <v>-90.620131608040055</v>
      </c>
      <c r="V27" s="77">
        <f>[2]Berichtstabellen!BU$91*100</f>
        <v>-90.786806890723653</v>
      </c>
      <c r="W27" s="77">
        <f>[2]Berichtstabellen!BV$91*100</f>
        <v>-90.936393782607922</v>
      </c>
      <c r="X27" s="77">
        <f>[2]Berichtstabellen!BW$91*100</f>
        <v>-91.070006107708508</v>
      </c>
      <c r="Y27" s="77">
        <f>[2]Berichtstabellen!BX$91*100</f>
        <v>-91.189515863106777</v>
      </c>
      <c r="Z27" s="77">
        <f>[2]Berichtstabellen!BY$91*100</f>
        <v>-91.275690894109147</v>
      </c>
      <c r="AA27" s="77">
        <f>[2]Berichtstabellen!BZ$91*100</f>
        <v>-91.367199054959201</v>
      </c>
      <c r="AB27" s="77">
        <f>[2]Berichtstabellen!CA$91*100</f>
        <v>-91.447641977319179</v>
      </c>
      <c r="AC27" s="77">
        <f>[2]Berichtstabellen!CB$91*100</f>
        <v>-91.518611489681774</v>
      </c>
      <c r="AD27" s="77">
        <f>[2]Berichtstabellen!CC$91*100</f>
        <v>-91.58075873089733</v>
      </c>
      <c r="AE27" s="77">
        <f>[2]Berichtstabellen!CD$91*100</f>
        <v>-91.64729370276352</v>
      </c>
      <c r="AF27" s="77">
        <f>[2]Berichtstabellen!CE$91*100</f>
        <v>-91.706727383204168</v>
      </c>
      <c r="AG27" s="77">
        <f>[2]Berichtstabellen!CF$91*100</f>
        <v>-91.760589127080308</v>
      </c>
      <c r="AH27" s="77">
        <f>[2]Berichtstabellen!CG$91*100</f>
        <v>-91.808758664475576</v>
      </c>
      <c r="AI27" s="77">
        <f>[2]Berichtstabellen!CH$91*100</f>
        <v>-91.852238219169635</v>
      </c>
      <c r="AJ27" s="77">
        <f>[2]Berichtstabellen!CI$91*100</f>
        <v>-91.891452778402012</v>
      </c>
      <c r="AK27" s="77"/>
      <c r="AL27" s="77"/>
      <c r="AM27" s="77"/>
      <c r="AN27" s="77"/>
      <c r="AO27" s="77"/>
    </row>
    <row r="28" spans="1:41">
      <c r="A28" s="75" t="s">
        <v>50</v>
      </c>
      <c r="B28" s="75" t="s">
        <v>57</v>
      </c>
      <c r="C28" s="75" t="str">
        <f>VLOOKUP(B28,[3]codes!A:F,3,FALSE)</f>
        <v>Emissionen</v>
      </c>
      <c r="D28" s="75" t="s">
        <v>61</v>
      </c>
      <c r="E28" s="75" t="s">
        <v>58</v>
      </c>
      <c r="F28" s="75" t="s">
        <v>53</v>
      </c>
      <c r="G28" s="75" t="s">
        <v>28</v>
      </c>
      <c r="H28" s="76" t="s">
        <v>55</v>
      </c>
      <c r="K28" s="77">
        <f>[1]T_Bericht_KSP_THG!BJ$170</f>
        <v>4.999353266118761</v>
      </c>
      <c r="L28" s="77">
        <f>[1]T_Bericht_KSP_THG!BK$170</f>
        <v>4.7999435544581255</v>
      </c>
      <c r="M28" s="77">
        <f>[1]T_Bericht_KSP_THG!BL$170</f>
        <v>4.6061811136056248</v>
      </c>
      <c r="N28" s="77">
        <f>[1]T_Bericht_KSP_THG!BM$170</f>
        <v>4.4204936765198024</v>
      </c>
      <c r="O28" s="77">
        <f>[1]T_Bericht_KSP_THG!BN$170</f>
        <v>4.2401347203652406</v>
      </c>
      <c r="P28" s="77">
        <f>[1]T_Bericht_KSP_THG!BO$170</f>
        <v>4.0616259262424812</v>
      </c>
      <c r="Q28" s="77">
        <f>[1]T_Bericht_KSP_THG!BP$170</f>
        <v>3.9502141401784887</v>
      </c>
      <c r="R28" s="77">
        <f>[1]T_Bericht_KSP_THG!BQ$170</f>
        <v>3.842766790688493</v>
      </c>
      <c r="S28" s="77">
        <f>[1]T_Bericht_KSP_THG!BR$170</f>
        <v>3.7422492523482953</v>
      </c>
      <c r="T28" s="77">
        <f>[1]T_Bericht_KSP_THG!BS$170</f>
        <v>3.6479168655568324</v>
      </c>
      <c r="U28" s="77">
        <f>[1]T_Bericht_KSP_THG!BT$170</f>
        <v>3.5586740501795959</v>
      </c>
      <c r="V28" s="77">
        <f>[1]T_Bericht_KSP_THG!BU$170</f>
        <v>3.4764259589570257</v>
      </c>
      <c r="W28" s="77">
        <f>[1]T_Bericht_KSP_THG!BV$170</f>
        <v>3.4001988791157856</v>
      </c>
      <c r="X28" s="77">
        <f>[1]T_Bericht_KSP_THG!BW$170</f>
        <v>3.3296466077195936</v>
      </c>
      <c r="Y28" s="77">
        <f>[1]T_Bericht_KSP_THG!BX$170</f>
        <v>3.2641702150524785</v>
      </c>
      <c r="Z28" s="77">
        <f>[1]T_Bericht_KSP_THG!BY$170</f>
        <v>3.2030656892277549</v>
      </c>
      <c r="AA28" s="77">
        <f>[1]T_Bericht_KSP_THG!BZ$170</f>
        <v>3.1514585668441741</v>
      </c>
      <c r="AB28" s="77">
        <f>[1]T_Bericht_KSP_THG!CA$170</f>
        <v>3.1064681872210866</v>
      </c>
      <c r="AC28" s="77">
        <f>[1]T_Bericht_KSP_THG!CB$170</f>
        <v>3.0672316950034086</v>
      </c>
      <c r="AD28" s="77">
        <f>[1]T_Bericht_KSP_THG!CC$170</f>
        <v>3.0332265508077039</v>
      </c>
      <c r="AE28" s="77">
        <f>[1]T_Bericht_KSP_THG!CD$170</f>
        <v>2.9939574776424807</v>
      </c>
      <c r="AF28" s="77"/>
      <c r="AG28" s="77"/>
      <c r="AH28" s="77"/>
      <c r="AI28" s="77"/>
      <c r="AJ28" s="77"/>
      <c r="AK28" s="77"/>
      <c r="AL28" s="77"/>
      <c r="AM28" s="77"/>
      <c r="AN28" s="77"/>
      <c r="AO28" s="77"/>
    </row>
    <row r="29" spans="1:41">
      <c r="A29" s="75" t="s">
        <v>50</v>
      </c>
      <c r="B29" s="75" t="s">
        <v>59</v>
      </c>
      <c r="C29" s="75" t="str">
        <f>VLOOKUP(B29,[3]codes!A:F,3,FALSE)</f>
        <v>Minderung ggü. 1990</v>
      </c>
      <c r="D29" s="75" t="s">
        <v>61</v>
      </c>
      <c r="E29" s="75" t="s">
        <v>60</v>
      </c>
      <c r="F29" s="75" t="s">
        <v>56</v>
      </c>
      <c r="G29" s="75" t="s">
        <v>28</v>
      </c>
      <c r="H29" s="76" t="s">
        <v>55</v>
      </c>
      <c r="K29" s="77">
        <f>[1]T_Bericht_KSP_THG!BJ$173*100</f>
        <v>-87.967922471491264</v>
      </c>
      <c r="L29" s="77">
        <f>[1]T_Bericht_KSP_THG!BK$173*100</f>
        <v>-88.447847170331571</v>
      </c>
      <c r="M29" s="77">
        <f>[1]T_Bericht_KSP_THG!BL$173*100</f>
        <v>-88.914180431125587</v>
      </c>
      <c r="N29" s="77">
        <f>[1]T_Bericht_KSP_THG!BM$173*100</f>
        <v>-89.361079363879185</v>
      </c>
      <c r="O29" s="77">
        <f>[1]T_Bericht_KSP_THG!BN$173*100</f>
        <v>-89.795154098729313</v>
      </c>
      <c r="P29" s="77">
        <f>[1]T_Bericht_KSP_THG!BO$173*100</f>
        <v>-90.224775999018249</v>
      </c>
      <c r="Q29" s="77">
        <f>[1]T_Bericht_KSP_THG!BP$173*100</f>
        <v>-90.492913731271813</v>
      </c>
      <c r="R29" s="77">
        <f>[1]T_Bericht_KSP_THG!BQ$173*100</f>
        <v>-90.751510147743915</v>
      </c>
      <c r="S29" s="77">
        <f>[1]T_Bericht_KSP_THG!BR$173*100</f>
        <v>-90.993428401947043</v>
      </c>
      <c r="T29" s="77">
        <f>[1]T_Bericht_KSP_THG!BS$173*100</f>
        <v>-91.220460686105937</v>
      </c>
      <c r="U29" s="77">
        <f>[1]T_Bericht_KSP_THG!BT$173*100</f>
        <v>-91.435243762300686</v>
      </c>
      <c r="V29" s="77">
        <f>[1]T_Bericht_KSP_THG!BU$173*100</f>
        <v>-91.633192448357462</v>
      </c>
      <c r="W29" s="77">
        <f>[1]T_Bericht_KSP_THG!BV$173*100</f>
        <v>-91.81665020491117</v>
      </c>
      <c r="X29" s="77">
        <f>[1]T_Bericht_KSP_THG!BW$173*100</f>
        <v>-91.986450247849604</v>
      </c>
      <c r="Y29" s="77">
        <f>[1]T_Bericht_KSP_THG!BX$173*100</f>
        <v>-92.144034037376329</v>
      </c>
      <c r="Z29" s="77">
        <f>[1]T_Bericht_KSP_THG!BY$173*100</f>
        <v>-92.291095937772226</v>
      </c>
      <c r="AA29" s="77">
        <f>[1]T_Bericht_KSP_THG!BZ$173*100</f>
        <v>-92.415300182699397</v>
      </c>
      <c r="AB29" s="77">
        <f>[1]T_Bericht_KSP_THG!CA$173*100</f>
        <v>-92.52357973544288</v>
      </c>
      <c r="AC29" s="77">
        <f>[1]T_Bericht_KSP_THG!CB$173*100</f>
        <v>-92.618011253117231</v>
      </c>
      <c r="AD29" s="77">
        <f>[1]T_Bericht_KSP_THG!CC$173*100</f>
        <v>-92.699852345264844</v>
      </c>
      <c r="AE29" s="77">
        <f>[1]T_Bericht_KSP_THG!CD$173*100</f>
        <v>-92.79436227637909</v>
      </c>
      <c r="AF29" s="77"/>
      <c r="AG29" s="77"/>
      <c r="AH29" s="77"/>
      <c r="AI29" s="77"/>
      <c r="AJ29" s="77"/>
      <c r="AK29" s="77"/>
      <c r="AL29" s="77"/>
      <c r="AM29" s="77"/>
      <c r="AN29" s="77"/>
      <c r="AO29" s="77"/>
    </row>
    <row r="30" spans="1:41">
      <c r="A30" s="75" t="s">
        <v>50</v>
      </c>
      <c r="B30" s="75" t="s">
        <v>57</v>
      </c>
      <c r="C30" s="75" t="str">
        <f>VLOOKUP(B30,[3]codes!A:F,3,FALSE)</f>
        <v>Emissionen</v>
      </c>
      <c r="D30" s="75" t="s">
        <v>62</v>
      </c>
      <c r="E30" s="75" t="s">
        <v>58</v>
      </c>
      <c r="F30" s="75" t="s">
        <v>53</v>
      </c>
      <c r="G30" s="75" t="s">
        <v>54</v>
      </c>
      <c r="H30" s="76" t="s">
        <v>55</v>
      </c>
      <c r="K30" s="77">
        <f>[4]Indic!K52</f>
        <v>39.52877299231185</v>
      </c>
      <c r="L30" s="77">
        <f>[4]Indic!L52</f>
        <v>46.609306375959072</v>
      </c>
      <c r="M30" s="77">
        <f>[4]Indic!M52</f>
        <v>33.93917487819715</v>
      </c>
      <c r="N30" s="77">
        <f>[4]Indic!N52</f>
        <v>40.943375350601443</v>
      </c>
      <c r="O30" s="77">
        <f>[4]Indic!O52</f>
        <v>38.153667690141333</v>
      </c>
      <c r="P30" s="77">
        <f>[4]Indic!P52</f>
        <v>32.312992934709037</v>
      </c>
      <c r="Q30" s="77">
        <f>[4]Indic!Q52</f>
        <v>34.390139700229149</v>
      </c>
      <c r="R30" s="77">
        <f>[4]Indic!R52</f>
        <v>33.95324638614079</v>
      </c>
      <c r="S30" s="77">
        <f>[4]Indic!S52</f>
        <v>30.215793491079182</v>
      </c>
      <c r="T30" s="77">
        <f>[4]Indic!T52</f>
        <v>38.599356995445071</v>
      </c>
      <c r="U30" s="77">
        <f>[4]Indic!U52</f>
        <v>35.989946735751651</v>
      </c>
      <c r="V30" s="77">
        <f>[4]Indic!V52</f>
        <v>31.998956816628755</v>
      </c>
      <c r="W30" s="77">
        <f>[4]Indic!W52</f>
        <v>32.037151802605884</v>
      </c>
      <c r="X30" s="77">
        <f>[4]Indic!X52</f>
        <v>36.621656962805886</v>
      </c>
      <c r="Y30" s="77">
        <f>[4]Indic!Y52</f>
        <v>43.132824933652145</v>
      </c>
      <c r="Z30" s="77">
        <f>[4]Indic!Z52</f>
        <v>35.823231681374835</v>
      </c>
      <c r="AA30" s="77">
        <f>[4]Indic!AA52</f>
        <v>36.647284311013301</v>
      </c>
      <c r="AB30" s="77">
        <f>[4]Indic!AB52</f>
        <v>29.143031570795351</v>
      </c>
      <c r="AC30" s="77">
        <f>[4]Indic!AC52</f>
        <v>33.319501564669672</v>
      </c>
      <c r="AD30" s="77">
        <f>[4]Indic!AD52</f>
        <v>40.584361310395352</v>
      </c>
      <c r="AE30" s="77">
        <f>[4]Indic!AE52</f>
        <v>36.665637649604918</v>
      </c>
      <c r="AF30" s="77">
        <f>[4]Indic!AF52</f>
        <v>33.219345534428129</v>
      </c>
      <c r="AG30" s="77">
        <f>[4]Indic!AG52</f>
        <v>37.158408573004216</v>
      </c>
      <c r="AH30" s="77">
        <f>[4]Indic!AH52</f>
        <v>41.043447645468589</v>
      </c>
      <c r="AI30" s="77">
        <f>[4]Indic!AI52</f>
        <v>38.616386889215988</v>
      </c>
      <c r="AJ30" s="77">
        <f>[4]Indic!AJ52</f>
        <v>41.035702267544508</v>
      </c>
      <c r="AK30" s="77"/>
      <c r="AL30" s="77"/>
      <c r="AM30" s="77"/>
      <c r="AN30" s="77"/>
      <c r="AO30" s="77"/>
    </row>
    <row r="31" spans="1:41">
      <c r="A31" s="75" t="s">
        <v>50</v>
      </c>
      <c r="B31" s="75" t="s">
        <v>59</v>
      </c>
      <c r="C31" s="75" t="str">
        <f>VLOOKUP(B31,[3]codes!A:F,3,FALSE)</f>
        <v>Minderung ggü. 1990</v>
      </c>
      <c r="D31" s="75" t="s">
        <v>62</v>
      </c>
      <c r="E31" s="75" t="s">
        <v>60</v>
      </c>
      <c r="F31" s="75" t="s">
        <v>56</v>
      </c>
      <c r="G31" s="75" t="s">
        <v>54</v>
      </c>
      <c r="H31" s="76" t="s">
        <v>55</v>
      </c>
      <c r="J31" s="76" t="s">
        <v>63</v>
      </c>
      <c r="K31" s="77">
        <f>[2]Berichtstabellen!BJ$98*100</f>
        <v>10.95841920016889</v>
      </c>
      <c r="L31" s="77">
        <f>[2]Berichtstabellen!BK$98*100</f>
        <v>30.833683011072523</v>
      </c>
      <c r="M31" s="77">
        <f>[2]Berichtstabellen!BL$98*100</f>
        <v>-4.7317458051308829</v>
      </c>
      <c r="N31" s="77">
        <f>[2]Berichtstabellen!BM$98*100</f>
        <v>14.92924929659447</v>
      </c>
      <c r="O31" s="77">
        <f>[2]Berichtstabellen!BN$98*100</f>
        <v>7.0984584927549221</v>
      </c>
      <c r="P31" s="77">
        <f>[2]Berichtstabellen!BO$98*100</f>
        <v>-9.2964859708930767</v>
      </c>
      <c r="Q31" s="77">
        <f>[2]Berichtstabellen!BP$98*100</f>
        <v>-3.4658743909767753</v>
      </c>
      <c r="R31" s="77">
        <f>[2]Berichtstabellen!BQ$98*100</f>
        <v>-4.6922466717403077</v>
      </c>
      <c r="S31" s="77">
        <f>[2]Berichtstabellen!BR$98*100</f>
        <v>-15.183386003380839</v>
      </c>
      <c r="T31" s="77">
        <f>[2]Berichtstabellen!BS$98*100</f>
        <v>8.3495213775184762</v>
      </c>
      <c r="U31" s="77">
        <f>[2]Berichtstabellen!BT$98*100</f>
        <v>1.0248306385320705</v>
      </c>
      <c r="V31" s="77">
        <f>[2]Berichtstabellen!BU$98*100</f>
        <v>-10.177994517609701</v>
      </c>
      <c r="W31" s="77">
        <f>[2]Berichtstabellen!BV$98*100</f>
        <v>-10.070780077479746</v>
      </c>
      <c r="X31" s="77">
        <f>[2]Berichtstabellen!BW$98*100</f>
        <v>2.7980596785569078</v>
      </c>
      <c r="Y31" s="77">
        <f>[2]Berichtstabellen!BX$98*100</f>
        <v>21.07509816220492</v>
      </c>
      <c r="Z31" s="77">
        <f>[2]Berichtstabellen!BY$98*100</f>
        <v>0.55685661631486028</v>
      </c>
      <c r="AA31" s="77">
        <f>[2]Berichtstabellen!BZ$98*100</f>
        <v>2.8699963927558692</v>
      </c>
      <c r="AB31" s="77">
        <f>[2]Berichtstabellen!CA$98*100</f>
        <v>-18.194660015756103</v>
      </c>
      <c r="AC31" s="77">
        <f>[2]Berichtstabellen!CB$98*100</f>
        <v>-6.4711868776608501</v>
      </c>
      <c r="AD31" s="77">
        <f>[2]Berichtstabellen!CC$98*100</f>
        <v>13.921486410059082</v>
      </c>
      <c r="AE31" s="77">
        <f>[2]Berichtstabellen!CD$98*100</f>
        <v>2.921514749715004</v>
      </c>
      <c r="AF31" s="77">
        <f>[2]Berichtstabellen!CE$98*100</f>
        <v>-6.7523277770034085</v>
      </c>
      <c r="AG31" s="77">
        <f>[2]Berichtstabellen!CF$98*100</f>
        <v>4.3047371102680643</v>
      </c>
      <c r="AH31" s="77">
        <f>[2]Berichtstabellen!CG$98*100</f>
        <v>15.210155148297822</v>
      </c>
      <c r="AI31" s="77">
        <f>[2]Berichtstabellen!CH$98*100</f>
        <v>8.3973247862489941</v>
      </c>
      <c r="AJ31" s="77">
        <f>[2]Berichtstabellen!CI$98*100</f>
        <v>15.188413646462351</v>
      </c>
      <c r="AK31" s="77"/>
      <c r="AL31" s="77"/>
      <c r="AM31" s="77"/>
      <c r="AN31" s="77"/>
      <c r="AO31" s="77"/>
    </row>
    <row r="32" spans="1:41">
      <c r="A32" s="75" t="s">
        <v>50</v>
      </c>
      <c r="B32" s="75" t="s">
        <v>57</v>
      </c>
      <c r="C32" s="75" t="str">
        <f>VLOOKUP(B32,[3]codes!A:F,3,FALSE)</f>
        <v>Emissionen</v>
      </c>
      <c r="D32" s="75" t="s">
        <v>62</v>
      </c>
      <c r="E32" s="75" t="s">
        <v>58</v>
      </c>
      <c r="F32" s="75" t="s">
        <v>53</v>
      </c>
      <c r="G32" s="75" t="s">
        <v>28</v>
      </c>
      <c r="H32" s="76" t="s">
        <v>55</v>
      </c>
      <c r="K32" s="77">
        <f>[1]T_Bericht_KSP_THG!BJ$188</f>
        <v>11.424790154923411</v>
      </c>
      <c r="L32" s="77">
        <f>[1]T_Bericht_KSP_THG!BK$188</f>
        <v>7.6734715404068838</v>
      </c>
      <c r="M32" s="77">
        <f>[1]T_Bericht_KSP_THG!BL$188</f>
        <v>7.5338475835344445</v>
      </c>
      <c r="N32" s="77">
        <f>[1]T_Bericht_KSP_THG!BM$188</f>
        <v>7.3222720427684873</v>
      </c>
      <c r="O32" s="77">
        <f>[1]T_Bericht_KSP_THG!BN$188</f>
        <v>7.0535028252652445</v>
      </c>
      <c r="P32" s="77">
        <f>[1]T_Bericht_KSP_THG!BO$188</f>
        <v>6.7352012942459858</v>
      </c>
      <c r="Q32" s="77">
        <f>[1]T_Bericht_KSP_THG!BP$188</f>
        <v>2.7628893991664825</v>
      </c>
      <c r="R32" s="77">
        <f>[1]T_Bericht_KSP_THG!BQ$188</f>
        <v>-1.223238459027673</v>
      </c>
      <c r="S32" s="77">
        <f>[1]T_Bericht_KSP_THG!BR$188</f>
        <v>-5.3977233034507242</v>
      </c>
      <c r="T32" s="77">
        <f>[1]T_Bericht_KSP_THG!BS$188</f>
        <v>-9.7509884222954923</v>
      </c>
      <c r="U32" s="77">
        <f>[1]T_Bericht_KSP_THG!BT$188</f>
        <v>-14.276430413431713</v>
      </c>
      <c r="V32" s="77">
        <f>[1]T_Bericht_KSP_THG!BU$188</f>
        <v>-18.111925630036264</v>
      </c>
      <c r="W32" s="77">
        <f>[1]T_Bericht_KSP_THG!BV$188</f>
        <v>-21.84815326575508</v>
      </c>
      <c r="X32" s="77">
        <f>[1]T_Bericht_KSP_THG!BW$188</f>
        <v>-25.598213766073844</v>
      </c>
      <c r="Y32" s="77">
        <f>[1]T_Bericht_KSP_THG!BX$188</f>
        <v>-29.374462934936794</v>
      </c>
      <c r="Z32" s="77">
        <f>[1]T_Bericht_KSP_THG!BY$188</f>
        <v>-33.185951674662562</v>
      </c>
      <c r="AA32" s="77">
        <f>[1]T_Bericht_KSP_THG!BZ$188</f>
        <v>-35.435146580096017</v>
      </c>
      <c r="AB32" s="77">
        <f>[1]T_Bericht_KSP_THG!CA$188</f>
        <v>-37.574026602715158</v>
      </c>
      <c r="AC32" s="77">
        <f>[1]T_Bericht_KSP_THG!CB$188</f>
        <v>-39.708403335866514</v>
      </c>
      <c r="AD32" s="77">
        <f>[1]T_Bericht_KSP_THG!CC$188</f>
        <v>-39.272721497329229</v>
      </c>
      <c r="AE32" s="77">
        <f>[1]T_Bericht_KSP_THG!CD$188</f>
        <v>-41.393944995142618</v>
      </c>
      <c r="AF32" s="77"/>
      <c r="AG32" s="77"/>
      <c r="AH32" s="77"/>
      <c r="AI32" s="77"/>
      <c r="AJ32" s="77"/>
      <c r="AK32" s="77"/>
      <c r="AL32" s="77"/>
      <c r="AM32" s="77"/>
      <c r="AN32" s="77"/>
      <c r="AO32" s="77"/>
    </row>
    <row r="33" spans="1:41">
      <c r="A33" s="75" t="s">
        <v>50</v>
      </c>
      <c r="B33" s="75" t="s">
        <v>59</v>
      </c>
      <c r="C33" s="75" t="str">
        <f>VLOOKUP(B33,[3]codes!A:F,3,FALSE)</f>
        <v>Minderung ggü. 1990</v>
      </c>
      <c r="D33" s="75" t="s">
        <v>62</v>
      </c>
      <c r="E33" s="75" t="s">
        <v>60</v>
      </c>
      <c r="F33" s="75" t="s">
        <v>56</v>
      </c>
      <c r="G33" s="75" t="s">
        <v>28</v>
      </c>
      <c r="H33" s="76" t="s">
        <v>55</v>
      </c>
      <c r="J33" s="76" t="s">
        <v>63</v>
      </c>
      <c r="K33" s="77">
        <f>(K32/[1]T_Bericht_KSP_THG!$AA$188-1)*100</f>
        <v>-67.930280670980807</v>
      </c>
      <c r="L33" s="77">
        <f>(L32/[1]T_Bericht_KSP_THG!$AA$188-1)*100</f>
        <v>-78.460341481719325</v>
      </c>
      <c r="M33" s="77">
        <f>(M32/[1]T_Bericht_KSP_THG!$AA$188-1)*100</f>
        <v>-78.852270002750117</v>
      </c>
      <c r="N33" s="77">
        <f>(N32/[1]T_Bericht_KSP_THG!$AA$188-1)*100</f>
        <v>-79.446168719246501</v>
      </c>
      <c r="O33" s="77">
        <f>(O32/[1]T_Bericht_KSP_THG!$AA$188-1)*100</f>
        <v>-80.200611755199745</v>
      </c>
      <c r="P33" s="77">
        <f>(P32/[1]T_Bericht_KSP_THG!$AA$188-1)*100</f>
        <v>-81.094093440496678</v>
      </c>
      <c r="Q33" s="77">
        <f>(Q32/[1]T_Bericht_KSP_THG!$AA$188-1)*100</f>
        <v>-92.244488838142203</v>
      </c>
      <c r="R33" s="77">
        <f>(R32/[1]T_Bericht_KSP_THG!$AA$188-1)*100</f>
        <v>-103.43366604738679</v>
      </c>
      <c r="S33" s="77">
        <f>(S32/[1]T_Bericht_KSP_THG!$AA$188-1)*100</f>
        <v>-115.15156681304764</v>
      </c>
      <c r="T33" s="77">
        <f>(T32/[1]T_Bericht_KSP_THG!$AA$188-1)*100</f>
        <v>-127.37130902564297</v>
      </c>
      <c r="U33" s="77">
        <f>(U32/[1]T_Bericht_KSP_THG!$AA$188-1)*100</f>
        <v>-140.07435674271233</v>
      </c>
      <c r="V33" s="77">
        <f>(V32/[1]T_Bericht_KSP_THG!$AA$188-1)*100</f>
        <v>-150.84070373170243</v>
      </c>
      <c r="W33" s="77">
        <f>(W32/[1]T_Bericht_KSP_THG!$AA$188-1)*100</f>
        <v>-161.32840372461584</v>
      </c>
      <c r="X33" s="77">
        <f>(X32/[1]T_Bericht_KSP_THG!$AA$188-1)*100</f>
        <v>-171.85493297209069</v>
      </c>
      <c r="Y33" s="77">
        <f>(Y32/[1]T_Bericht_KSP_THG!$AA$188-1)*100</f>
        <v>-182.45497457632868</v>
      </c>
      <c r="Z33" s="77">
        <f>(Z32/[1]T_Bericht_KSP_THG!$AA$188-1)*100</f>
        <v>-193.15393468423466</v>
      </c>
      <c r="AA33" s="77">
        <f>(AA32/[1]T_Bericht_KSP_THG!$AA$188-1)*100</f>
        <v>-199.46749041308334</v>
      </c>
      <c r="AB33" s="77">
        <f>(AB32/[1]T_Bericht_KSP_THG!$AA$188-1)*100</f>
        <v>-205.47138904699236</v>
      </c>
      <c r="AC33" s="77">
        <f>(AC32/[1]T_Bericht_KSP_THG!$AA$188-1)*100</f>
        <v>-211.46264681596375</v>
      </c>
      <c r="AD33" s="77">
        <f>(AD32/[1]T_Bericht_KSP_THG!$AA$188-1)*100</f>
        <v>-210.23967518242173</v>
      </c>
      <c r="AE33" s="77">
        <f>(AE32/[1]T_Bericht_KSP_THG!$AA$188-1)*100</f>
        <v>-216.19401143600098</v>
      </c>
      <c r="AF33" s="77"/>
      <c r="AG33" s="77"/>
      <c r="AH33" s="77"/>
      <c r="AI33" s="77"/>
      <c r="AJ33" s="77"/>
      <c r="AK33" s="77"/>
      <c r="AL33" s="77"/>
      <c r="AM33" s="77"/>
      <c r="AN33" s="77"/>
      <c r="AO33" s="77"/>
    </row>
    <row r="34" spans="1:41">
      <c r="A34" s="75" t="s">
        <v>50</v>
      </c>
      <c r="B34" s="75" t="s">
        <v>57</v>
      </c>
      <c r="C34" s="75" t="str">
        <f>VLOOKUP(B34,[3]codes!A:F,3,FALSE)</f>
        <v>Emissionen</v>
      </c>
      <c r="D34" s="75" t="s">
        <v>34</v>
      </c>
      <c r="E34" s="75" t="s">
        <v>58</v>
      </c>
      <c r="F34" s="75" t="s">
        <v>53</v>
      </c>
      <c r="G34" s="75" t="s">
        <v>54</v>
      </c>
      <c r="H34" s="76" t="s">
        <v>55</v>
      </c>
      <c r="J34" s="76" t="s">
        <v>63</v>
      </c>
      <c r="K34" s="77">
        <f>[2]Berichtstabellen!BJ$75</f>
        <v>31.008485912002168</v>
      </c>
      <c r="L34" s="77">
        <f>[2]Berichtstabellen!BK$75</f>
        <v>31.315532097834609</v>
      </c>
      <c r="M34" s="77">
        <f>[2]Berichtstabellen!BL$75</f>
        <v>31.488542963581303</v>
      </c>
      <c r="N34" s="77">
        <f>[2]Berichtstabellen!BM$75</f>
        <v>31.335348556395491</v>
      </c>
      <c r="O34" s="77">
        <f>[2]Berichtstabellen!BN$75</f>
        <v>31.077327039602608</v>
      </c>
      <c r="P34" s="77">
        <f>[2]Berichtstabellen!BO$75</f>
        <v>30.669009166423731</v>
      </c>
      <c r="Q34" s="77">
        <f>[2]Berichtstabellen!BP$75</f>
        <v>30.592822714267605</v>
      </c>
      <c r="R34" s="77">
        <f>[2]Berichtstabellen!BQ$75</f>
        <v>30.493173536937562</v>
      </c>
      <c r="S34" s="77">
        <f>[2]Berichtstabellen!BR$75</f>
        <v>29.899801818904198</v>
      </c>
      <c r="T34" s="77">
        <f>[2]Berichtstabellen!BS$75</f>
        <v>28.76940885925988</v>
      </c>
      <c r="U34" s="77">
        <f>[2]Berichtstabellen!BT$75</f>
        <v>26.984683082651472</v>
      </c>
      <c r="V34" s="77">
        <f>[2]Berichtstabellen!BU$75</f>
        <v>26.928556479553748</v>
      </c>
      <c r="W34" s="77">
        <f>[2]Berichtstabellen!BV$75</f>
        <v>26.943392994192322</v>
      </c>
      <c r="X34" s="77">
        <f>[2]Berichtstabellen!BW$75</f>
        <v>26.706524419933366</v>
      </c>
      <c r="Y34" s="77">
        <f>[2]Berichtstabellen!BX$75</f>
        <v>25.988883004787503</v>
      </c>
      <c r="Z34" s="77">
        <f>[2]Berichtstabellen!BY$75</f>
        <v>24.405867424088541</v>
      </c>
      <c r="AA34" s="77">
        <f>[2]Berichtstabellen!BZ$75</f>
        <v>24.496502297958628</v>
      </c>
      <c r="AB34" s="77">
        <f>[2]Berichtstabellen!CA$75</f>
        <v>24.615027131736216</v>
      </c>
      <c r="AC34" s="77">
        <f>[2]Berichtstabellen!CB$75</f>
        <v>24.529423071337629</v>
      </c>
      <c r="AD34" s="77">
        <f>[2]Berichtstabellen!CC$75</f>
        <v>24.268720548992054</v>
      </c>
      <c r="AE34" s="77">
        <f>[2]Berichtstabellen!CD$75</f>
        <v>23.674504087704015</v>
      </c>
      <c r="AF34" s="77">
        <f>[2]Berichtstabellen!CE$75</f>
        <v>23.790075625700535</v>
      </c>
      <c r="AG34" s="77">
        <f>[2]Berichtstabellen!CF$75</f>
        <v>23.865989880202964</v>
      </c>
      <c r="AH34" s="77">
        <f>[2]Berichtstabellen!CG$75</f>
        <v>23.591486970569232</v>
      </c>
      <c r="AI34" s="77">
        <f>[2]Berichtstabellen!CH$75</f>
        <v>22.996428697412618</v>
      </c>
      <c r="AJ34" s="77">
        <f>[2]Berichtstabellen!CI$75</f>
        <v>21.327731896538079</v>
      </c>
      <c r="AK34" s="77"/>
      <c r="AL34" s="77"/>
      <c r="AM34" s="77"/>
      <c r="AN34" s="77"/>
      <c r="AO34" s="77"/>
    </row>
    <row r="35" spans="1:41">
      <c r="A35" s="75" t="s">
        <v>50</v>
      </c>
      <c r="B35" s="75" t="s">
        <v>59</v>
      </c>
      <c r="C35" s="75" t="str">
        <f>VLOOKUP(B35,[3]codes!A:F,3,FALSE)</f>
        <v>Minderung ggü. 1990</v>
      </c>
      <c r="D35" s="75" t="s">
        <v>34</v>
      </c>
      <c r="E35" s="75" t="s">
        <v>60</v>
      </c>
      <c r="F35" s="75" t="s">
        <v>56</v>
      </c>
      <c r="G35" s="75" t="s">
        <v>54</v>
      </c>
      <c r="H35" s="76" t="s">
        <v>55</v>
      </c>
      <c r="J35" s="76" t="s">
        <v>63</v>
      </c>
      <c r="K35" s="77">
        <f>[2]Berichtstabellen!BJ$99*100</f>
        <v>61.948463906456588</v>
      </c>
      <c r="L35" s="77">
        <f>[2]Berichtstabellen!BK$99*100</f>
        <v>63.552078422980053</v>
      </c>
      <c r="M35" s="77">
        <f>[2]Berichtstabellen!BL$99*100</f>
        <v>64.455664751777817</v>
      </c>
      <c r="N35" s="77">
        <f>[2]Berichtstabellen!BM$99*100</f>
        <v>63.655574125192295</v>
      </c>
      <c r="O35" s="77">
        <f>[2]Berichtstabellen!BN$99*100</f>
        <v>62.308001450473348</v>
      </c>
      <c r="P35" s="77">
        <f>[2]Berichtstabellen!BO$99*100</f>
        <v>60.175473840627177</v>
      </c>
      <c r="Q35" s="77">
        <f>[2]Berichtstabellen!BP$99*100</f>
        <v>59.777573764751764</v>
      </c>
      <c r="R35" s="77">
        <f>[2]Berichtstabellen!BQ$99*100</f>
        <v>59.257134577751792</v>
      </c>
      <c r="S35" s="77">
        <f>[2]Berichtstabellen!BR$99*100</f>
        <v>56.158123599474919</v>
      </c>
      <c r="T35" s="77">
        <f>[2]Berichtstabellen!BS$99*100</f>
        <v>50.254404083965994</v>
      </c>
      <c r="U35" s="77">
        <f>[2]Berichtstabellen!BT$99*100</f>
        <v>40.933291184863883</v>
      </c>
      <c r="V35" s="77">
        <f>[2]Berichtstabellen!BU$99*100</f>
        <v>40.640157970241319</v>
      </c>
      <c r="W35" s="77">
        <f>[2]Berichtstabellen!BV$99*100</f>
        <v>40.717644847938651</v>
      </c>
      <c r="X35" s="77">
        <f>[2]Berichtstabellen!BW$99*100</f>
        <v>39.48054794943765</v>
      </c>
      <c r="Y35" s="77">
        <f>[2]Berichtstabellen!BX$99*100</f>
        <v>35.732511842536205</v>
      </c>
      <c r="Z35" s="77">
        <f>[2]Berichtstabellen!BY$99*100</f>
        <v>27.464873675302947</v>
      </c>
      <c r="AA35" s="77">
        <f>[2]Berichtstabellen!BZ$99*100</f>
        <v>27.938233730394657</v>
      </c>
      <c r="AB35" s="77">
        <f>[2]Berichtstabellen!CA$99*100</f>
        <v>28.557255078922328</v>
      </c>
      <c r="AC35" s="77">
        <f>[2]Berichtstabellen!CB$99*100</f>
        <v>28.110169525469342</v>
      </c>
      <c r="AD35" s="77">
        <f>[2]Berichtstabellen!CC$99*100</f>
        <v>26.748594724615771</v>
      </c>
      <c r="AE35" s="77">
        <f>[2]Berichtstabellen!CD$99*100</f>
        <v>23.645171893632579</v>
      </c>
      <c r="AF35" s="77">
        <f>[2]Berichtstabellen!CE$99*100</f>
        <v>24.248769021946369</v>
      </c>
      <c r="AG35" s="77">
        <f>[2]Berichtstabellen!CF$99*100</f>
        <v>24.645247487233625</v>
      </c>
      <c r="AH35" s="77">
        <f>[2]Berichtstabellen!CG$99*100</f>
        <v>23.211597205849554</v>
      </c>
      <c r="AI35" s="77">
        <f>[2]Berichtstabellen!CH$99*100</f>
        <v>20.10377783195225</v>
      </c>
      <c r="AJ35" s="77">
        <f>[2]Berichtstabellen!CI$99*100</f>
        <v>11.388651127792549</v>
      </c>
      <c r="AK35" s="77"/>
      <c r="AL35" s="77"/>
      <c r="AM35" s="77"/>
      <c r="AN35" s="77"/>
      <c r="AO35" s="77"/>
    </row>
    <row r="36" spans="1:41" ht="15" customHeight="1">
      <c r="A36" s="75" t="s">
        <v>50</v>
      </c>
      <c r="B36" s="75" t="s">
        <v>57</v>
      </c>
      <c r="C36" s="75" t="str">
        <f>VLOOKUP(B36,[3]codes!A:F,3,FALSE)</f>
        <v>Emissionen</v>
      </c>
      <c r="D36" s="75" t="s">
        <v>34</v>
      </c>
      <c r="E36" s="75" t="s">
        <v>58</v>
      </c>
      <c r="F36" s="75" t="s">
        <v>53</v>
      </c>
      <c r="G36" s="75" t="s">
        <v>28</v>
      </c>
      <c r="H36" s="76" t="s">
        <v>55</v>
      </c>
      <c r="J36" s="76" t="s">
        <v>63</v>
      </c>
      <c r="K36" s="77">
        <f>SUM([1]T_Bericht_KSP_THG!BJ$134:BJ$135)</f>
        <v>31.008485912002168</v>
      </c>
      <c r="L36" s="77">
        <f>SUM([1]T_Bericht_KSP_THG!BK$134:BK$135)</f>
        <v>31.198459137722764</v>
      </c>
      <c r="M36" s="77">
        <f>SUM([1]T_Bericht_KSP_THG!BL$134:BL$135)</f>
        <v>31.368632670647088</v>
      </c>
      <c r="N36" s="77">
        <f>SUM([1]T_Bericht_KSP_THG!BM$134:BM$135)</f>
        <v>31.35856034448225</v>
      </c>
      <c r="O36" s="77">
        <f>SUM([1]T_Bericht_KSP_THG!BN$134:BN$135)</f>
        <v>31.315532052826274</v>
      </c>
      <c r="P36" s="77">
        <f>SUM([1]T_Bericht_KSP_THG!BO$134:BO$135)</f>
        <v>30.076631293303102</v>
      </c>
      <c r="Q36" s="77">
        <f>SUM([1]T_Bericht_KSP_THG!BP$134:BP$135)</f>
        <v>29.985562220278663</v>
      </c>
      <c r="R36" s="77">
        <f>SUM([1]T_Bericht_KSP_THG!BQ$134:BQ$135)</f>
        <v>29.914244331730981</v>
      </c>
      <c r="S36" s="77">
        <f>SUM([1]T_Bericht_KSP_THG!BR$134:BR$135)</f>
        <v>29.075225408703819</v>
      </c>
      <c r="T36" s="77">
        <f>SUM([1]T_Bericht_KSP_THG!BS$134:BS$135)</f>
        <v>27.977046309577847</v>
      </c>
      <c r="U36" s="77">
        <f>SUM([1]T_Bericht_KSP_THG!BT$134:BT$135)</f>
        <v>25.564090024519825</v>
      </c>
      <c r="V36" s="77">
        <f>SUM([1]T_Bericht_KSP_THG!BU$134:BU$135)</f>
        <v>23.710041602869726</v>
      </c>
      <c r="W36" s="77">
        <f>SUM([1]T_Bericht_KSP_THG!BV$134:BV$135)</f>
        <v>21.991726902918344</v>
      </c>
      <c r="X36" s="77">
        <f>SUM([1]T_Bericht_KSP_THG!BW$134:BW$135)</f>
        <v>20.329742101503875</v>
      </c>
      <c r="Y36" s="77">
        <f>SUM([1]T_Bericht_KSP_THG!BX$134:BX$135)</f>
        <v>18.695490445845323</v>
      </c>
      <c r="Z36" s="77">
        <f>SUM([1]T_Bericht_KSP_THG!BY$134:BY$135)</f>
        <v>17.113889836087257</v>
      </c>
      <c r="AA36" s="77">
        <f>SUM([1]T_Bericht_KSP_THG!BZ$134:BZ$135)</f>
        <v>15.299658818591968</v>
      </c>
      <c r="AB36" s="77">
        <f>SUM([1]T_Bericht_KSP_THG!CA$134:CA$135)</f>
        <v>13.676388159151683</v>
      </c>
      <c r="AC36" s="77">
        <f>SUM([1]T_Bericht_KSP_THG!CB$134:CB$135)</f>
        <v>11.91072298065801</v>
      </c>
      <c r="AD36" s="77">
        <f>SUM([1]T_Bericht_KSP_THG!CC$134:CC$135)</f>
        <v>10.194224797464695</v>
      </c>
      <c r="AE36" s="77">
        <f>SUM([1]T_Bericht_KSP_THG!CD$134:CD$135)</f>
        <v>8.4523248835667122</v>
      </c>
      <c r="AF36" s="77"/>
      <c r="AG36" s="77"/>
      <c r="AH36" s="77"/>
      <c r="AI36" s="77"/>
      <c r="AJ36" s="77"/>
      <c r="AK36" s="77"/>
      <c r="AL36" s="77"/>
      <c r="AM36" s="77"/>
      <c r="AN36" s="77"/>
      <c r="AO36" s="77"/>
    </row>
    <row r="37" spans="1:41">
      <c r="A37" s="75" t="s">
        <v>50</v>
      </c>
      <c r="B37" s="75" t="s">
        <v>59</v>
      </c>
      <c r="C37" s="75" t="str">
        <f>VLOOKUP(B37,[3]codes!A:F,3,FALSE)</f>
        <v>Minderung ggü. 1990</v>
      </c>
      <c r="D37" s="75" t="s">
        <v>34</v>
      </c>
      <c r="E37" s="75" t="s">
        <v>60</v>
      </c>
      <c r="F37" s="75" t="s">
        <v>56</v>
      </c>
      <c r="G37" s="75" t="s">
        <v>28</v>
      </c>
      <c r="H37" s="76" t="s">
        <v>55</v>
      </c>
      <c r="J37" s="76" t="s">
        <v>63</v>
      </c>
      <c r="K37" s="77">
        <f>(K36/SUM([1]T_Bericht_KSP_THG!$AA$134:$AA$135)-1)*100</f>
        <v>61.948463906456588</v>
      </c>
      <c r="L37" s="77">
        <f>(L36/SUM([1]T_Bericht_KSP_THG!$AA$134:$AA$135)-1)*100</f>
        <v>62.940639795860356</v>
      </c>
      <c r="M37" s="77">
        <f>(M36/SUM([1]T_Bericht_KSP_THG!$AA$134:$AA$135)-1)*100</f>
        <v>63.829407545851069</v>
      </c>
      <c r="N37" s="77">
        <f>(N36/SUM([1]T_Bericht_KSP_THG!$AA$134:$AA$135)-1)*100</f>
        <v>63.776802663594331</v>
      </c>
      <c r="O37" s="77">
        <f>(O36/SUM([1]T_Bericht_KSP_THG!$AA$134:$AA$135)-1)*100</f>
        <v>63.552078187914375</v>
      </c>
      <c r="P37" s="77">
        <f>(P36/SUM([1]T_Bericht_KSP_THG!$AA$134:$AA$135)-1)*100</f>
        <v>57.081653430423685</v>
      </c>
      <c r="Q37" s="77">
        <f>(Q36/SUM([1]T_Bericht_KSP_THG!$AA$134:$AA$135)-1)*100</f>
        <v>56.606025677183915</v>
      </c>
      <c r="R37" s="77">
        <f>(R36/SUM([1]T_Bericht_KSP_THG!$AA$134:$AA$135)-1)*100</f>
        <v>56.23355271826145</v>
      </c>
      <c r="S37" s="77">
        <f>(S36/SUM([1]T_Bericht_KSP_THG!$AA$134:$AA$135)-1)*100</f>
        <v>51.851596560895331</v>
      </c>
      <c r="T37" s="77">
        <f>(T36/SUM([1]T_Bericht_KSP_THG!$AA$134:$AA$135)-1)*100</f>
        <v>46.116120836529518</v>
      </c>
      <c r="U37" s="77">
        <f>(U36/SUM([1]T_Bericht_KSP_THG!$AA$134:$AA$135)-1)*100</f>
        <v>33.513939454712258</v>
      </c>
      <c r="V37" s="77">
        <f>(V36/SUM([1]T_Bericht_KSP_THG!$AA$134:$AA$135)-1)*100</f>
        <v>23.830774183549998</v>
      </c>
      <c r="W37" s="77">
        <f>(W36/SUM([1]T_Bericht_KSP_THG!$AA$134:$AA$135)-1)*100</f>
        <v>14.856507366565562</v>
      </c>
      <c r="X37" s="77">
        <f>(X36/SUM([1]T_Bericht_KSP_THG!$AA$134:$AA$135)-1)*100</f>
        <v>6.1764355182083674</v>
      </c>
      <c r="Y37" s="77">
        <f>(Y36/SUM([1]T_Bericht_KSP_THG!$AA$134:$AA$135)-1)*100</f>
        <v>-2.3587940322304157</v>
      </c>
      <c r="Z37" s="77">
        <f>(Z36/SUM([1]T_Bericht_KSP_THG!$AA$134:$AA$135)-1)*100</f>
        <v>-10.619042210445818</v>
      </c>
      <c r="AA37" s="77">
        <f>(AA36/SUM([1]T_Bericht_KSP_THG!$AA$134:$AA$135)-1)*100</f>
        <v>-20.094252554111346</v>
      </c>
      <c r="AB37" s="77">
        <f>(AB36/SUM([1]T_Bericht_KSP_THG!$AA$134:$AA$135)-1)*100</f>
        <v>-28.572131498178788</v>
      </c>
      <c r="AC37" s="77">
        <f>(AC36/SUM([1]T_Bericht_KSP_THG!$AA$134:$AA$135)-1)*100</f>
        <v>-37.79369633825668</v>
      </c>
      <c r="AD37" s="77">
        <f>(AD36/SUM([1]T_Bericht_KSP_THG!$AA$134:$AA$135)-1)*100</f>
        <v>-46.758476007127392</v>
      </c>
      <c r="AE37" s="77">
        <f>(AE36/SUM([1]T_Bericht_KSP_THG!$AA$134:$AA$135)-1)*100</f>
        <v>-55.855921659105455</v>
      </c>
      <c r="AF37" s="77"/>
      <c r="AG37" s="77"/>
      <c r="AH37" s="77"/>
      <c r="AI37" s="77"/>
      <c r="AJ37" s="77"/>
      <c r="AK37" s="77"/>
      <c r="AL37" s="77"/>
      <c r="AM37" s="77"/>
      <c r="AN37" s="77"/>
      <c r="AO37" s="77"/>
    </row>
    <row r="38" spans="1:41">
      <c r="A38" s="75" t="s">
        <v>50</v>
      </c>
      <c r="B38" s="75" t="s">
        <v>64</v>
      </c>
      <c r="C38" s="75" t="str">
        <f>VLOOKUP(B38,[3]codes!A:F,3,FALSE)</f>
        <v>THG-Emissionen der Effort-Sharing Sektoren</v>
      </c>
      <c r="D38" s="75" t="s">
        <v>65</v>
      </c>
      <c r="E38" s="75" t="s">
        <v>66</v>
      </c>
      <c r="F38" s="75" t="s">
        <v>53</v>
      </c>
      <c r="G38" s="75" t="s">
        <v>54</v>
      </c>
      <c r="H38" s="76" t="s">
        <v>55</v>
      </c>
      <c r="K38" s="77">
        <f>[2]Berichtstabellen!BJ$161</f>
        <v>377.80809973507615</v>
      </c>
      <c r="L38" s="77">
        <f>[2]Berichtstabellen!BK$161</f>
        <v>366.46853346579348</v>
      </c>
      <c r="M38" s="77">
        <f>[2]Berichtstabellen!BL$161</f>
        <v>357.06556757390194</v>
      </c>
      <c r="N38" s="77">
        <f>[2]Berichtstabellen!BM$161</f>
        <v>342.01197196310022</v>
      </c>
      <c r="O38" s="77">
        <f>[2]Berichtstabellen!BN$161</f>
        <v>322.8524961315033</v>
      </c>
      <c r="P38" s="77">
        <f>[2]Berichtstabellen!BO$161</f>
        <v>308.40106485183696</v>
      </c>
      <c r="Q38" s="77">
        <f>[2]Berichtstabellen!BP$161</f>
        <v>289.74415152450132</v>
      </c>
      <c r="R38" s="77">
        <f>[2]Berichtstabellen!BQ$161</f>
        <v>272.39954799347106</v>
      </c>
      <c r="S38" s="77">
        <f>[2]Berichtstabellen!BR$161</f>
        <v>255.72828817759628</v>
      </c>
      <c r="T38" s="77">
        <f>[2]Berichtstabellen!BS$161</f>
        <v>239.14631248839532</v>
      </c>
      <c r="U38" s="77">
        <f>[2]Berichtstabellen!BT$161</f>
        <v>218.26124776394349</v>
      </c>
      <c r="V38" s="77">
        <f>[2]Berichtstabellen!BU$161</f>
        <v>202.87376773311308</v>
      </c>
      <c r="W38" s="77">
        <f>[2]Berichtstabellen!BV$161</f>
        <v>190.61841361005989</v>
      </c>
      <c r="X38" s="77">
        <f>[2]Berichtstabellen!BW$161</f>
        <v>179.79730262768808</v>
      </c>
      <c r="Y38" s="77">
        <f>[2]Berichtstabellen!BX$161</f>
        <v>170.24848982662667</v>
      </c>
      <c r="Z38" s="77">
        <f>[2]Berichtstabellen!BY$161</f>
        <v>159.05853065504419</v>
      </c>
      <c r="AA38" s="77">
        <f>[2]Berichtstabellen!BZ$161</f>
        <v>150.75278868427017</v>
      </c>
      <c r="AB38" s="77">
        <f>[2]Berichtstabellen!CA$161</f>
        <v>143.21537159879367</v>
      </c>
      <c r="AC38" s="77">
        <f>[2]Berichtstabellen!CB$161</f>
        <v>136.87393100036797</v>
      </c>
      <c r="AD38" s="77">
        <f>[2]Berichtstabellen!CC$161</f>
        <v>131.05070106395883</v>
      </c>
      <c r="AE38" s="77">
        <f>[2]Berichtstabellen!CD$161</f>
        <v>122.38272126785837</v>
      </c>
      <c r="AF38" s="77">
        <f>[2]Berichtstabellen!CE$161</f>
        <v>119.289344430021</v>
      </c>
      <c r="AG38" s="77">
        <f>[2]Berichtstabellen!CF$161</f>
        <v>116.39047827753562</v>
      </c>
      <c r="AH38" s="77">
        <f>[2]Berichtstabellen!CG$161</f>
        <v>113.84864543051798</v>
      </c>
      <c r="AI38" s="77">
        <f>[2]Berichtstabellen!CH$161</f>
        <v>111.75243220482069</v>
      </c>
      <c r="AJ38" s="77">
        <f>[2]Berichtstabellen!CI$161</f>
        <v>110.32110720479557</v>
      </c>
      <c r="AK38" s="77"/>
      <c r="AL38" s="77"/>
      <c r="AM38" s="77"/>
      <c r="AN38" s="77"/>
      <c r="AO38" s="77"/>
    </row>
    <row r="39" spans="1:41">
      <c r="A39" s="75" t="s">
        <v>50</v>
      </c>
      <c r="B39" s="75" t="s">
        <v>67</v>
      </c>
      <c r="C39" s="75" t="str">
        <f>VLOOKUP(B39,[3]codes!A:F,3,FALSE)</f>
        <v>THG-Emissionen der Effort-Sharing Sektoren - Änderung gegenüber 2005</v>
      </c>
      <c r="D39" s="75" t="s">
        <v>65</v>
      </c>
      <c r="E39" s="75" t="s">
        <v>68</v>
      </c>
      <c r="F39" s="75" t="s">
        <v>56</v>
      </c>
      <c r="G39" s="75" t="s">
        <v>54</v>
      </c>
      <c r="H39" s="76" t="s">
        <v>55</v>
      </c>
      <c r="K39" s="77">
        <f>[2]Berichtstabellen!$BJ$166*100</f>
        <v>-22.052342872187701</v>
      </c>
      <c r="L39" s="77">
        <f>[2]Berichtstabellen!$BJ$166*100</f>
        <v>-22.052342872187701</v>
      </c>
      <c r="M39" s="77">
        <f>[2]Berichtstabellen!$BJ$166*100</f>
        <v>-22.052342872187701</v>
      </c>
      <c r="N39" s="77">
        <f>[2]Berichtstabellen!$BJ$166*100</f>
        <v>-22.052342872187701</v>
      </c>
      <c r="O39" s="77">
        <f>[2]Berichtstabellen!$BJ$166*100</f>
        <v>-22.052342872187701</v>
      </c>
      <c r="P39" s="77">
        <f>[2]Berichtstabellen!$BJ$166*100</f>
        <v>-22.052342872187701</v>
      </c>
      <c r="Q39" s="77">
        <f>[2]Berichtstabellen!$BJ$166*100</f>
        <v>-22.052342872187701</v>
      </c>
      <c r="R39" s="77">
        <f>[2]Berichtstabellen!$BJ$166*100</f>
        <v>-22.052342872187701</v>
      </c>
      <c r="S39" s="77">
        <f>[2]Berichtstabellen!$BJ$166*100</f>
        <v>-22.052342872187701</v>
      </c>
      <c r="T39" s="77">
        <f>[2]Berichtstabellen!$BJ$166*100</f>
        <v>-22.052342872187701</v>
      </c>
      <c r="U39" s="77">
        <f>[2]Berichtstabellen!$BJ$166*100</f>
        <v>-22.052342872187701</v>
      </c>
      <c r="V39" s="77">
        <f>[2]Berichtstabellen!$BJ$166*100</f>
        <v>-22.052342872187701</v>
      </c>
      <c r="W39" s="77">
        <f>[2]Berichtstabellen!$BJ$166*100</f>
        <v>-22.052342872187701</v>
      </c>
      <c r="X39" s="77">
        <f>[2]Berichtstabellen!$BJ$166*100</f>
        <v>-22.052342872187701</v>
      </c>
      <c r="Y39" s="77">
        <f>[2]Berichtstabellen!$BJ$166*100</f>
        <v>-22.052342872187701</v>
      </c>
      <c r="Z39" s="77">
        <f>[2]Berichtstabellen!$BJ$166*100</f>
        <v>-22.052342872187701</v>
      </c>
      <c r="AA39" s="77">
        <f>[2]Berichtstabellen!$BJ$166*100</f>
        <v>-22.052342872187701</v>
      </c>
      <c r="AB39" s="77">
        <f>[2]Berichtstabellen!$BJ$166*100</f>
        <v>-22.052342872187701</v>
      </c>
      <c r="AC39" s="77">
        <f>[2]Berichtstabellen!$BJ$166*100</f>
        <v>-22.052342872187701</v>
      </c>
      <c r="AD39" s="77">
        <f>[2]Berichtstabellen!$BJ$166*100</f>
        <v>-22.052342872187701</v>
      </c>
      <c r="AE39" s="77">
        <f>[2]Berichtstabellen!$BJ$166*100</f>
        <v>-22.052342872187701</v>
      </c>
      <c r="AF39" s="77">
        <f>[2]Berichtstabellen!$BJ$166*100</f>
        <v>-22.052342872187701</v>
      </c>
      <c r="AG39" s="77">
        <f>[2]Berichtstabellen!$BJ$166*100</f>
        <v>-22.052342872187701</v>
      </c>
      <c r="AH39" s="77">
        <f>[2]Berichtstabellen!$BJ$166*100</f>
        <v>-22.052342872187701</v>
      </c>
      <c r="AI39" s="77">
        <f>[2]Berichtstabellen!$BJ$166*100</f>
        <v>-22.052342872187701</v>
      </c>
      <c r="AJ39" s="77">
        <f>[2]Berichtstabellen!$BJ$166*100</f>
        <v>-22.052342872187701</v>
      </c>
      <c r="AK39" s="77"/>
      <c r="AL39" s="77"/>
      <c r="AM39" s="77"/>
      <c r="AN39" s="77"/>
      <c r="AO39" s="77"/>
    </row>
    <row r="40" spans="1:41">
      <c r="A40" s="75" t="s">
        <v>50</v>
      </c>
      <c r="B40" s="75" t="s">
        <v>64</v>
      </c>
      <c r="C40" s="75" t="str">
        <f>VLOOKUP(B40,[3]codes!A:F,3,FALSE)</f>
        <v>THG-Emissionen der Effort-Sharing Sektoren</v>
      </c>
      <c r="D40" s="75" t="s">
        <v>65</v>
      </c>
      <c r="E40" s="75" t="s">
        <v>66</v>
      </c>
      <c r="F40" s="75" t="s">
        <v>53</v>
      </c>
      <c r="G40" s="75" t="s">
        <v>28</v>
      </c>
      <c r="H40" s="76" t="s">
        <v>55</v>
      </c>
      <c r="J40" s="76" t="s">
        <v>69</v>
      </c>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row>
    <row r="41" spans="1:41">
      <c r="A41" s="75" t="s">
        <v>50</v>
      </c>
      <c r="B41" s="75" t="s">
        <v>67</v>
      </c>
      <c r="C41" s="75" t="str">
        <f>VLOOKUP(B41,[3]codes!A:F,3,FALSE)</f>
        <v>THG-Emissionen der Effort-Sharing Sektoren - Änderung gegenüber 2005</v>
      </c>
      <c r="D41" s="75" t="s">
        <v>65</v>
      </c>
      <c r="E41" s="75" t="s">
        <v>68</v>
      </c>
      <c r="F41" s="75" t="s">
        <v>56</v>
      </c>
      <c r="G41" s="75" t="s">
        <v>28</v>
      </c>
      <c r="H41" s="76" t="s">
        <v>55</v>
      </c>
      <c r="J41" s="76" t="s">
        <v>69</v>
      </c>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row>
    <row r="42" spans="1:41">
      <c r="A42" s="75" t="s">
        <v>50</v>
      </c>
      <c r="B42" s="75"/>
      <c r="C42" s="75"/>
      <c r="D42" s="75" t="s">
        <v>65</v>
      </c>
      <c r="E42" s="75" t="s">
        <v>70</v>
      </c>
      <c r="F42" s="75" t="s">
        <v>53</v>
      </c>
      <c r="G42" s="75" t="s">
        <v>54</v>
      </c>
      <c r="H42" s="76" t="s">
        <v>65</v>
      </c>
      <c r="J42" s="76" t="s">
        <v>71</v>
      </c>
      <c r="K42" s="76"/>
      <c r="L42" s="76"/>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row>
    <row r="43" spans="1:41">
      <c r="A43" s="75" t="s">
        <v>50</v>
      </c>
      <c r="B43" s="75"/>
      <c r="C43" s="75"/>
      <c r="D43" s="75" t="s">
        <v>65</v>
      </c>
      <c r="E43" s="75" t="s">
        <v>72</v>
      </c>
      <c r="F43" s="75" t="s">
        <v>53</v>
      </c>
      <c r="G43" s="75" t="s">
        <v>54</v>
      </c>
      <c r="H43" s="76" t="s">
        <v>65</v>
      </c>
      <c r="J43" s="76" t="s">
        <v>71</v>
      </c>
      <c r="K43" s="76"/>
      <c r="L43" s="76"/>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row>
    <row r="44" spans="1:41">
      <c r="A44" s="75" t="s">
        <v>50</v>
      </c>
      <c r="B44" s="75"/>
      <c r="C44" s="75"/>
      <c r="D44" s="75" t="s">
        <v>65</v>
      </c>
      <c r="E44" s="75" t="s">
        <v>72</v>
      </c>
      <c r="F44" s="75" t="s">
        <v>53</v>
      </c>
      <c r="G44" s="75" t="s">
        <v>28</v>
      </c>
      <c r="H44" s="76" t="s">
        <v>65</v>
      </c>
      <c r="J44" s="76" t="s">
        <v>69</v>
      </c>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row>
    <row r="45" spans="1:41">
      <c r="A45" s="75" t="s">
        <v>50</v>
      </c>
      <c r="B45" s="75" t="s">
        <v>73</v>
      </c>
      <c r="C45" s="75" t="str">
        <f>VLOOKUP(B45,[3]codes!A:F,3,FALSE)</f>
        <v>Technische Senken nach § 3b KSG</v>
      </c>
      <c r="D45" s="75" t="s">
        <v>74</v>
      </c>
      <c r="E45" s="75" t="s">
        <v>75</v>
      </c>
      <c r="F45" s="75" t="s">
        <v>53</v>
      </c>
      <c r="G45" s="75" t="s">
        <v>54</v>
      </c>
      <c r="H45" s="76" t="s">
        <v>55</v>
      </c>
      <c r="K45" s="77" t="str">
        <f>[2]Berichtstabellen!BJ$68</f>
        <v>NO</v>
      </c>
      <c r="L45" s="77" t="str">
        <f>[2]Berichtstabellen!BK$68</f>
        <v>NO</v>
      </c>
      <c r="M45" s="77" t="str">
        <f>[2]Berichtstabellen!BL$68</f>
        <v>NO</v>
      </c>
      <c r="N45" s="77" t="str">
        <f>[2]Berichtstabellen!BM$68</f>
        <v>NO</v>
      </c>
      <c r="O45" s="77" t="str">
        <f>[2]Berichtstabellen!BN$68</f>
        <v>NO</v>
      </c>
      <c r="P45" s="77" t="str">
        <f>[2]Berichtstabellen!BO$68</f>
        <v>NO</v>
      </c>
      <c r="Q45" s="77" t="str">
        <f>[2]Berichtstabellen!BP$68</f>
        <v>NO</v>
      </c>
      <c r="R45" s="77" t="str">
        <f>[2]Berichtstabellen!BQ$68</f>
        <v>NO</v>
      </c>
      <c r="S45" s="77" t="str">
        <f>[2]Berichtstabellen!BR$68</f>
        <v>NO</v>
      </c>
      <c r="T45" s="77" t="str">
        <f>[2]Berichtstabellen!BS$68</f>
        <v>NO</v>
      </c>
      <c r="U45" s="77" t="str">
        <f>[2]Berichtstabellen!BT$68</f>
        <v>NO</v>
      </c>
      <c r="V45" s="77" t="str">
        <f>[2]Berichtstabellen!BU$68</f>
        <v>NO</v>
      </c>
      <c r="W45" s="77" t="str">
        <f>[2]Berichtstabellen!BV$68</f>
        <v>NO</v>
      </c>
      <c r="X45" s="77" t="str">
        <f>[2]Berichtstabellen!BW$68</f>
        <v>NO</v>
      </c>
      <c r="Y45" s="77" t="str">
        <f>[2]Berichtstabellen!BX$68</f>
        <v>NO</v>
      </c>
      <c r="Z45" s="77" t="str">
        <f>[2]Berichtstabellen!BY$68</f>
        <v>NO</v>
      </c>
      <c r="AA45" s="77" t="str">
        <f>[2]Berichtstabellen!BZ$68</f>
        <v>NO</v>
      </c>
      <c r="AB45" s="77" t="str">
        <f>[2]Berichtstabellen!CA$68</f>
        <v>NO</v>
      </c>
      <c r="AC45" s="77" t="str">
        <f>[2]Berichtstabellen!CB$68</f>
        <v>NO</v>
      </c>
      <c r="AD45" s="77" t="str">
        <f>[2]Berichtstabellen!CC$68</f>
        <v>NO</v>
      </c>
      <c r="AE45" s="77" t="str">
        <f>[2]Berichtstabellen!CD$68</f>
        <v>NO</v>
      </c>
      <c r="AF45" s="77" t="str">
        <f>[2]Berichtstabellen!CE$68</f>
        <v>NO</v>
      </c>
      <c r="AG45" s="77" t="str">
        <f>[2]Berichtstabellen!CF$68</f>
        <v>NO</v>
      </c>
      <c r="AH45" s="77" t="str">
        <f>[2]Berichtstabellen!CG$68</f>
        <v>NO</v>
      </c>
      <c r="AI45" s="77" t="str">
        <f>[2]Berichtstabellen!CH$68</f>
        <v>NO</v>
      </c>
      <c r="AJ45" s="77" t="str">
        <f>[2]Berichtstabellen!CI$68</f>
        <v>NO</v>
      </c>
      <c r="AK45" s="77"/>
      <c r="AL45" s="77"/>
      <c r="AM45" s="77"/>
      <c r="AN45" s="77"/>
      <c r="AO45" s="77"/>
    </row>
    <row r="46" spans="1:41">
      <c r="A46" s="75" t="s">
        <v>50</v>
      </c>
      <c r="B46" s="75" t="s">
        <v>73</v>
      </c>
      <c r="C46" s="75" t="str">
        <f>VLOOKUP(B46,[3]codes!A:F,3,FALSE)</f>
        <v>Technische Senken nach § 3b KSG</v>
      </c>
      <c r="D46" s="75" t="s">
        <v>74</v>
      </c>
      <c r="E46" s="75" t="s">
        <v>75</v>
      </c>
      <c r="F46" s="75" t="s">
        <v>53</v>
      </c>
      <c r="G46" s="75" t="s">
        <v>28</v>
      </c>
      <c r="H46" s="76" t="s">
        <v>55</v>
      </c>
      <c r="K46" s="77" t="s">
        <v>76</v>
      </c>
      <c r="L46" s="77" t="s">
        <v>76</v>
      </c>
      <c r="M46" s="77" t="s">
        <v>76</v>
      </c>
      <c r="N46" s="77" t="s">
        <v>76</v>
      </c>
      <c r="O46" s="77" t="s">
        <v>76</v>
      </c>
      <c r="P46" s="77" t="s">
        <v>76</v>
      </c>
      <c r="Q46" s="77" t="s">
        <v>76</v>
      </c>
      <c r="R46" s="77" t="s">
        <v>76</v>
      </c>
      <c r="S46" s="77" t="s">
        <v>76</v>
      </c>
      <c r="T46" s="77">
        <f>[1]Berichtstabellen!BS$14</f>
        <v>-4.9852108891351665E-2</v>
      </c>
      <c r="U46" s="77">
        <f>[1]Berichtstabellen!BT$14</f>
        <v>-1.685045718590529</v>
      </c>
      <c r="V46" s="77">
        <f>[1]Berichtstabellen!BU$14</f>
        <v>-2.3993951125892563</v>
      </c>
      <c r="W46" s="77">
        <f>[1]Berichtstabellen!BV$14</f>
        <v>-3.0838776972236386</v>
      </c>
      <c r="X46" s="77">
        <f>[1]Berichtstabellen!BW$14</f>
        <v>-3.7247244107828621</v>
      </c>
      <c r="Y46" s="77">
        <f>[1]Berichtstabellen!BX$14</f>
        <v>-4.3789968024325034</v>
      </c>
      <c r="Z46" s="77">
        <f>[1]Berichtstabellen!BY$14</f>
        <v>-5.0549869954154616</v>
      </c>
      <c r="AA46" s="77">
        <f>[1]Berichtstabellen!BZ$14</f>
        <v>-5.8305429558857185</v>
      </c>
      <c r="AB46" s="77">
        <f>[1]Berichtstabellen!CA$14</f>
        <v>-6.7420819665722345</v>
      </c>
      <c r="AC46" s="77">
        <f>[1]Berichtstabellen!CB$14</f>
        <v>-7.6061913818724474</v>
      </c>
      <c r="AD46" s="77">
        <f>[1]Berichtstabellen!CC$14</f>
        <v>-8.3899707217035946</v>
      </c>
      <c r="AE46" s="77">
        <f>[1]Berichtstabellen!CD$14</f>
        <v>-9.1499969358298845</v>
      </c>
      <c r="AF46" s="77"/>
      <c r="AG46" s="77"/>
      <c r="AH46" s="77"/>
      <c r="AI46" s="77"/>
      <c r="AJ46" s="77"/>
      <c r="AK46" s="77"/>
      <c r="AL46" s="77"/>
      <c r="AM46" s="77"/>
      <c r="AN46" s="77"/>
      <c r="AO46" s="77"/>
    </row>
    <row r="47" spans="1:41">
      <c r="A47" s="75" t="s">
        <v>77</v>
      </c>
      <c r="B47" s="75" t="s">
        <v>78</v>
      </c>
      <c r="C47" s="75" t="str">
        <f>VLOOKUP(B47,[3]codes!A:F,3,FALSE)</f>
        <v>Anzahl - Deponien mit erhaltener Förderung</v>
      </c>
      <c r="D47" s="75" t="s">
        <v>61</v>
      </c>
      <c r="E47" s="75" t="s">
        <v>79</v>
      </c>
      <c r="F47" s="75" t="s">
        <v>80</v>
      </c>
      <c r="G47" s="75" t="s">
        <v>54</v>
      </c>
      <c r="H47" s="76" t="s">
        <v>81</v>
      </c>
      <c r="I47" s="76" t="s">
        <v>82</v>
      </c>
      <c r="J47" s="76" t="s">
        <v>83</v>
      </c>
      <c r="K47" s="77">
        <v>7</v>
      </c>
      <c r="L47" s="77">
        <v>7</v>
      </c>
      <c r="M47" s="77">
        <v>7</v>
      </c>
      <c r="N47" s="77">
        <v>7</v>
      </c>
      <c r="O47" s="77">
        <v>7</v>
      </c>
      <c r="P47" s="77">
        <v>3.5</v>
      </c>
      <c r="Q47" s="77">
        <v>3.5</v>
      </c>
      <c r="R47" s="77">
        <v>3.5</v>
      </c>
      <c r="S47" s="77">
        <v>3.5</v>
      </c>
      <c r="T47" s="77">
        <v>3.5</v>
      </c>
      <c r="U47" s="77">
        <v>3.5</v>
      </c>
      <c r="V47" s="77">
        <v>3.5</v>
      </c>
      <c r="W47" s="77">
        <v>3.5</v>
      </c>
      <c r="X47" s="77">
        <v>3.5</v>
      </c>
      <c r="Y47" s="77">
        <v>3.5</v>
      </c>
      <c r="Z47" s="77">
        <v>3.5</v>
      </c>
      <c r="AA47" s="77">
        <v>0</v>
      </c>
      <c r="AB47" s="77">
        <v>0</v>
      </c>
      <c r="AC47" s="77">
        <v>0</v>
      </c>
      <c r="AD47" s="77">
        <v>0</v>
      </c>
      <c r="AE47" s="77">
        <v>0</v>
      </c>
      <c r="AF47" s="77">
        <v>0</v>
      </c>
      <c r="AG47" s="77">
        <v>0</v>
      </c>
      <c r="AH47" s="77">
        <v>0</v>
      </c>
      <c r="AI47" s="77">
        <v>0</v>
      </c>
      <c r="AJ47" s="77">
        <v>0</v>
      </c>
      <c r="AK47" s="77"/>
      <c r="AL47" s="77"/>
      <c r="AM47" s="77"/>
      <c r="AN47" s="77"/>
      <c r="AO47" s="77"/>
    </row>
    <row r="48" spans="1:41">
      <c r="A48" s="77" t="s">
        <v>77</v>
      </c>
      <c r="B48" s="77" t="s">
        <v>78</v>
      </c>
      <c r="C48" s="77" t="str">
        <f>VLOOKUP(B48,[3]codes!A:F,3,FALSE)</f>
        <v>Anzahl - Deponien mit erhaltener Förderung</v>
      </c>
      <c r="D48" s="77" t="s">
        <v>61</v>
      </c>
      <c r="E48" s="77" t="s">
        <v>79</v>
      </c>
      <c r="F48" s="77" t="s">
        <v>80</v>
      </c>
      <c r="G48" s="77" t="s">
        <v>28</v>
      </c>
      <c r="H48" s="77" t="s">
        <v>81</v>
      </c>
      <c r="I48" s="77" t="s">
        <v>82</v>
      </c>
      <c r="J48" s="77" t="s">
        <v>83</v>
      </c>
      <c r="K48" s="77">
        <v>7</v>
      </c>
      <c r="L48" s="77">
        <v>7</v>
      </c>
      <c r="M48" s="77">
        <v>7</v>
      </c>
      <c r="N48" s="77">
        <v>7</v>
      </c>
      <c r="O48" s="77">
        <v>7</v>
      </c>
      <c r="P48" s="77">
        <v>7</v>
      </c>
      <c r="Q48" s="77">
        <v>7</v>
      </c>
      <c r="R48" s="77">
        <v>7</v>
      </c>
      <c r="S48" s="77">
        <v>7</v>
      </c>
      <c r="T48" s="77">
        <v>7</v>
      </c>
      <c r="U48" s="77">
        <v>7</v>
      </c>
      <c r="V48" s="77">
        <v>7</v>
      </c>
      <c r="W48" s="77">
        <v>7</v>
      </c>
      <c r="X48" s="77">
        <v>7</v>
      </c>
      <c r="Y48" s="77">
        <v>7</v>
      </c>
      <c r="Z48" s="77">
        <v>7</v>
      </c>
      <c r="AA48" s="77">
        <v>0</v>
      </c>
      <c r="AB48" s="77">
        <v>0</v>
      </c>
      <c r="AC48" s="77">
        <v>0</v>
      </c>
      <c r="AD48" s="77">
        <v>0</v>
      </c>
      <c r="AE48" s="77">
        <v>0</v>
      </c>
      <c r="AF48" s="77">
        <v>0</v>
      </c>
      <c r="AG48" s="77">
        <v>0</v>
      </c>
      <c r="AH48" s="77">
        <v>0</v>
      </c>
      <c r="AI48" s="77">
        <v>0</v>
      </c>
      <c r="AJ48" s="77">
        <v>0</v>
      </c>
      <c r="AK48" s="77"/>
      <c r="AL48" s="77"/>
      <c r="AM48" s="77"/>
      <c r="AN48" s="77"/>
      <c r="AO48" s="77"/>
    </row>
    <row r="49" spans="1:41">
      <c r="A49" s="75" t="s">
        <v>77</v>
      </c>
      <c r="B49" s="75" t="s">
        <v>84</v>
      </c>
      <c r="C49" s="75" t="str">
        <f>VLOOKUP(B49,[3]codes!A:F,3,FALSE)</f>
        <v>Minderungswirkung</v>
      </c>
      <c r="D49" s="75" t="s">
        <v>61</v>
      </c>
      <c r="E49" s="75" t="s">
        <v>85</v>
      </c>
      <c r="F49" s="75" t="s">
        <v>86</v>
      </c>
      <c r="G49" s="75" t="s">
        <v>54</v>
      </c>
      <c r="H49" s="76" t="s">
        <v>81</v>
      </c>
      <c r="I49" s="76" t="s">
        <v>87</v>
      </c>
      <c r="K49" s="77">
        <v>1372443.0821500451</v>
      </c>
      <c r="L49" s="77">
        <v>1372443.0821500451</v>
      </c>
      <c r="M49" s="77">
        <v>1372443.0821500451</v>
      </c>
      <c r="N49" s="77">
        <v>1372443.0821500451</v>
      </c>
      <c r="O49" s="77">
        <v>1372443.0821500451</v>
      </c>
      <c r="P49" s="77">
        <v>686221.54107502254</v>
      </c>
      <c r="Q49" s="77">
        <v>686221.54107502254</v>
      </c>
      <c r="R49" s="77">
        <v>686221.54107502254</v>
      </c>
      <c r="S49" s="77">
        <v>686221.54107502254</v>
      </c>
      <c r="T49" s="77">
        <v>686221.54107502254</v>
      </c>
      <c r="U49" s="77">
        <v>686221.54107502254</v>
      </c>
      <c r="V49" s="77">
        <v>686221.54107502254</v>
      </c>
      <c r="W49" s="77">
        <v>686221.54107502254</v>
      </c>
      <c r="X49" s="77">
        <v>686221.54107502254</v>
      </c>
      <c r="Y49" s="77">
        <v>686221.54107502254</v>
      </c>
      <c r="Z49" s="77">
        <v>686221.54107502254</v>
      </c>
      <c r="AA49" s="77">
        <v>0</v>
      </c>
      <c r="AB49" s="77">
        <v>0</v>
      </c>
      <c r="AC49" s="77">
        <v>0</v>
      </c>
      <c r="AD49" s="77">
        <v>0</v>
      </c>
      <c r="AE49" s="77">
        <v>0</v>
      </c>
      <c r="AF49" s="77">
        <v>0</v>
      </c>
      <c r="AG49" s="77">
        <v>0</v>
      </c>
      <c r="AH49" s="77">
        <v>0</v>
      </c>
      <c r="AI49" s="77">
        <v>0</v>
      </c>
      <c r="AJ49" s="77">
        <v>0</v>
      </c>
      <c r="AK49" s="77"/>
      <c r="AL49" s="77"/>
      <c r="AM49" s="77"/>
      <c r="AN49" s="77"/>
      <c r="AO49" s="77"/>
    </row>
    <row r="50" spans="1:41">
      <c r="A50" s="77" t="s">
        <v>77</v>
      </c>
      <c r="B50" s="77" t="s">
        <v>84</v>
      </c>
      <c r="C50" s="77" t="str">
        <f>VLOOKUP(B50,[3]codes!A:F,3,FALSE)</f>
        <v>Minderungswirkung</v>
      </c>
      <c r="D50" s="77" t="s">
        <v>61</v>
      </c>
      <c r="E50" s="77" t="s">
        <v>85</v>
      </c>
      <c r="F50" s="77" t="s">
        <v>86</v>
      </c>
      <c r="G50" s="77" t="s">
        <v>28</v>
      </c>
      <c r="H50" s="77" t="s">
        <v>81</v>
      </c>
      <c r="I50" s="77" t="s">
        <v>87</v>
      </c>
      <c r="J50" s="77"/>
      <c r="K50" s="77">
        <v>1372443.0821500451</v>
      </c>
      <c r="L50" s="77">
        <v>1372443.0821500451</v>
      </c>
      <c r="M50" s="77">
        <v>1372443.0821500451</v>
      </c>
      <c r="N50" s="77">
        <v>1372443.0821500451</v>
      </c>
      <c r="O50" s="77">
        <v>1372443.0821500451</v>
      </c>
      <c r="P50" s="77">
        <v>1372443.0821500451</v>
      </c>
      <c r="Q50" s="77">
        <v>1372443.0821500451</v>
      </c>
      <c r="R50" s="77">
        <v>1372443.0821500451</v>
      </c>
      <c r="S50" s="77">
        <v>1372443.0821500451</v>
      </c>
      <c r="T50" s="77">
        <v>1372443.0821500451</v>
      </c>
      <c r="U50" s="77">
        <v>1372443.0821500451</v>
      </c>
      <c r="V50" s="77">
        <v>1372443.0821500451</v>
      </c>
      <c r="W50" s="77">
        <v>1372443.0821500451</v>
      </c>
      <c r="X50" s="77">
        <v>1372443.0821500451</v>
      </c>
      <c r="Y50" s="77">
        <v>1372443.0821500451</v>
      </c>
      <c r="Z50" s="77">
        <v>1372443.0821500451</v>
      </c>
      <c r="AA50" s="77">
        <v>0</v>
      </c>
      <c r="AB50" s="77">
        <v>0</v>
      </c>
      <c r="AC50" s="77">
        <v>0</v>
      </c>
      <c r="AD50" s="77">
        <v>0</v>
      </c>
      <c r="AE50" s="77">
        <v>0</v>
      </c>
      <c r="AF50" s="77">
        <v>0</v>
      </c>
      <c r="AG50" s="77">
        <v>0</v>
      </c>
      <c r="AH50" s="77">
        <v>0</v>
      </c>
      <c r="AI50" s="77">
        <v>0</v>
      </c>
      <c r="AJ50" s="77">
        <v>0</v>
      </c>
      <c r="AK50" s="77"/>
      <c r="AL50" s="77"/>
      <c r="AM50" s="77"/>
      <c r="AN50" s="77"/>
      <c r="AO50" s="77"/>
    </row>
    <row r="51" spans="1:41">
      <c r="A51" s="75" t="s">
        <v>77</v>
      </c>
      <c r="B51" s="75" t="s">
        <v>88</v>
      </c>
      <c r="C51" s="75" t="str">
        <f>VLOOKUP(B51,[3]codes!A:F,3,FALSE)</f>
        <v>Gaserfassung</v>
      </c>
      <c r="D51" s="75" t="s">
        <v>61</v>
      </c>
      <c r="E51" s="75" t="s">
        <v>89</v>
      </c>
      <c r="F51" s="75" t="s">
        <v>90</v>
      </c>
      <c r="G51" s="75" t="s">
        <v>54</v>
      </c>
      <c r="H51" s="76" t="s">
        <v>81</v>
      </c>
      <c r="I51" s="76" t="s">
        <v>91</v>
      </c>
      <c r="K51" s="77">
        <v>1.036057799111989</v>
      </c>
      <c r="L51" s="77">
        <v>1.6912058124497187</v>
      </c>
      <c r="M51" s="77">
        <v>2.4568181265696154</v>
      </c>
      <c r="N51" s="77">
        <v>3.3510966544290546</v>
      </c>
      <c r="O51" s="77">
        <v>4.395660095871829</v>
      </c>
      <c r="P51" s="77">
        <v>5.6170825698232019</v>
      </c>
      <c r="Q51" s="77">
        <v>5.7263725616430685</v>
      </c>
      <c r="R51" s="77">
        <v>5.8322951919622712</v>
      </c>
      <c r="S51" s="77">
        <v>5.9047690257161438</v>
      </c>
      <c r="T51" s="77">
        <v>5.931189688448808</v>
      </c>
      <c r="U51" s="77">
        <v>5.9083671719332544</v>
      </c>
      <c r="V51" s="77">
        <v>5.8069147932128375</v>
      </c>
      <c r="W51" s="77">
        <v>5.6115795661849992</v>
      </c>
      <c r="X51" s="77">
        <v>5.3054181438587289</v>
      </c>
      <c r="Y51" s="77">
        <v>4.8698169331703873</v>
      </c>
      <c r="Z51" s="77">
        <v>4.284577903777441</v>
      </c>
      <c r="AA51" s="77">
        <v>3.5243676994498943</v>
      </c>
      <c r="AB51" s="77">
        <v>2.5690804456803509</v>
      </c>
      <c r="AC51" s="77">
        <v>1.3998405404841312</v>
      </c>
      <c r="AD51" s="77">
        <v>0</v>
      </c>
      <c r="AE51" s="77">
        <v>0</v>
      </c>
      <c r="AF51" s="77">
        <v>0</v>
      </c>
      <c r="AG51" s="77">
        <v>0</v>
      </c>
      <c r="AH51" s="77">
        <v>0</v>
      </c>
      <c r="AI51" s="77">
        <v>0</v>
      </c>
      <c r="AJ51" s="77">
        <v>0</v>
      </c>
      <c r="AK51" s="77"/>
      <c r="AL51" s="77"/>
      <c r="AM51" s="77"/>
      <c r="AN51" s="77"/>
      <c r="AO51" s="77"/>
    </row>
    <row r="52" spans="1:41">
      <c r="A52" s="77" t="s">
        <v>77</v>
      </c>
      <c r="B52" s="77" t="s">
        <v>88</v>
      </c>
      <c r="C52" s="77" t="str">
        <f>VLOOKUP(B52,[3]codes!A:F,3,FALSE)</f>
        <v>Gaserfassung</v>
      </c>
      <c r="D52" s="77" t="s">
        <v>61</v>
      </c>
      <c r="E52" s="77" t="s">
        <v>89</v>
      </c>
      <c r="F52" s="77" t="s">
        <v>90</v>
      </c>
      <c r="G52" s="77" t="s">
        <v>28</v>
      </c>
      <c r="H52" s="77" t="s">
        <v>81</v>
      </c>
      <c r="I52" s="77" t="s">
        <v>91</v>
      </c>
      <c r="J52" s="77"/>
      <c r="K52" s="77">
        <v>2.0721155982239781</v>
      </c>
      <c r="L52" s="77">
        <v>3.3824116248994374</v>
      </c>
      <c r="M52" s="77">
        <v>4.9136362531392308</v>
      </c>
      <c r="N52" s="77">
        <v>6.7021933088581092</v>
      </c>
      <c r="O52" s="77">
        <v>8.7913201917436581</v>
      </c>
      <c r="P52" s="77">
        <v>11.234165139646404</v>
      </c>
      <c r="Q52" s="77">
        <v>11.457195331056527</v>
      </c>
      <c r="R52" s="77">
        <v>11.653618076611851</v>
      </c>
      <c r="S52" s="77">
        <v>11.806677233850476</v>
      </c>
      <c r="T52" s="77">
        <v>11.896157043476</v>
      </c>
      <c r="U52" s="77">
        <v>11.92021164811262</v>
      </c>
      <c r="V52" s="77">
        <v>11.823992234134407</v>
      </c>
      <c r="W52" s="77">
        <v>11.577227881795672</v>
      </c>
      <c r="X52" s="77">
        <v>11.141203950271777</v>
      </c>
      <c r="Y52" s="77">
        <v>10.46554735288982</v>
      </c>
      <c r="Z52" s="77">
        <v>9.4834067969598461</v>
      </c>
      <c r="AA52" s="77">
        <v>8.031604790404117</v>
      </c>
      <c r="AB52" s="77">
        <v>6.0221104319551921</v>
      </c>
      <c r="AC52" s="77">
        <v>3.3694589459727191</v>
      </c>
      <c r="AD52" s="77">
        <v>0</v>
      </c>
      <c r="AE52" s="77">
        <v>0</v>
      </c>
      <c r="AF52" s="77">
        <v>0</v>
      </c>
      <c r="AG52" s="77">
        <v>0</v>
      </c>
      <c r="AH52" s="77">
        <v>0</v>
      </c>
      <c r="AI52" s="77">
        <v>0</v>
      </c>
      <c r="AJ52" s="77">
        <v>0</v>
      </c>
      <c r="AK52" s="77"/>
      <c r="AL52" s="77"/>
      <c r="AM52" s="77"/>
      <c r="AN52" s="77"/>
      <c r="AO52" s="77"/>
    </row>
    <row r="53" spans="1:41" ht="15" customHeight="1">
      <c r="A53" s="75" t="s">
        <v>77</v>
      </c>
      <c r="B53" s="75" t="s">
        <v>92</v>
      </c>
      <c r="C53" s="75" t="str">
        <f>VLOOKUP(B53,[3]codes!A:F,3,FALSE)</f>
        <v>Ausweitung von Bioabfällen pro Person (getrennte Sammlung)</v>
      </c>
      <c r="D53" s="75" t="s">
        <v>61</v>
      </c>
      <c r="E53" s="75" t="s">
        <v>93</v>
      </c>
      <c r="F53" s="75" t="s">
        <v>94</v>
      </c>
      <c r="G53" s="75" t="s">
        <v>54</v>
      </c>
      <c r="H53" s="76" t="s">
        <v>81</v>
      </c>
      <c r="I53" s="76" t="s">
        <v>95</v>
      </c>
      <c r="K53" s="77">
        <v>62.214199162237371</v>
      </c>
      <c r="L53" s="77">
        <v>62.077601639438853</v>
      </c>
      <c r="M53" s="77">
        <v>61.941004116640343</v>
      </c>
      <c r="N53" s="77">
        <v>61.804406593841826</v>
      </c>
      <c r="O53" s="77">
        <v>61.667809071043301</v>
      </c>
      <c r="P53" s="77">
        <v>60.825606216569057</v>
      </c>
      <c r="Q53" s="77">
        <v>60.825606216569057</v>
      </c>
      <c r="R53" s="77">
        <v>60.825606216569057</v>
      </c>
      <c r="S53" s="77">
        <v>60.825606216569057</v>
      </c>
      <c r="T53" s="77">
        <v>60.825606216569057</v>
      </c>
      <c r="U53" s="77">
        <v>60.825606216569057</v>
      </c>
      <c r="V53" s="77">
        <v>60.825606216569057</v>
      </c>
      <c r="W53" s="77">
        <v>60.825606216569057</v>
      </c>
      <c r="X53" s="77">
        <v>60.825606216569057</v>
      </c>
      <c r="Y53" s="77">
        <v>60.825606216569057</v>
      </c>
      <c r="Z53" s="77">
        <v>60.825606216569057</v>
      </c>
      <c r="AA53" s="77">
        <v>60.825606216569057</v>
      </c>
      <c r="AB53" s="77">
        <v>60.825606216569057</v>
      </c>
      <c r="AC53" s="77">
        <v>60.825606216569057</v>
      </c>
      <c r="AD53" s="77">
        <v>60.825606216569057</v>
      </c>
      <c r="AE53" s="77">
        <v>60.825606216569057</v>
      </c>
      <c r="AF53" s="77">
        <v>60.825606216569057</v>
      </c>
      <c r="AG53" s="77">
        <v>60.825606216569057</v>
      </c>
      <c r="AH53" s="77">
        <v>60.825606216569057</v>
      </c>
      <c r="AI53" s="77">
        <v>60.825606216569057</v>
      </c>
      <c r="AJ53" s="77">
        <v>60.825606216569057</v>
      </c>
      <c r="AK53" s="77"/>
      <c r="AL53" s="77"/>
      <c r="AM53" s="77"/>
      <c r="AN53" s="77"/>
      <c r="AO53" s="77"/>
    </row>
    <row r="54" spans="1:41">
      <c r="A54" s="77" t="s">
        <v>77</v>
      </c>
      <c r="B54" s="77" t="s">
        <v>92</v>
      </c>
      <c r="C54" s="77" t="str">
        <f>VLOOKUP(B54,[3]codes!A:F,3,FALSE)</f>
        <v>Ausweitung von Bioabfällen pro Person (getrennte Sammlung)</v>
      </c>
      <c r="D54" s="77" t="s">
        <v>61</v>
      </c>
      <c r="E54" s="77" t="s">
        <v>93</v>
      </c>
      <c r="F54" s="77" t="s">
        <v>94</v>
      </c>
      <c r="G54" s="77" t="s">
        <v>28</v>
      </c>
      <c r="H54" s="77" t="s">
        <v>81</v>
      </c>
      <c r="I54" s="77" t="s">
        <v>95</v>
      </c>
      <c r="J54" s="77"/>
      <c r="K54" s="77">
        <v>54.357056305094517</v>
      </c>
      <c r="L54" s="77">
        <v>50.291887353724562</v>
      </c>
      <c r="M54" s="77">
        <v>46.226718402354635</v>
      </c>
      <c r="N54" s="77">
        <v>42.16154945098468</v>
      </c>
      <c r="O54" s="77">
        <v>38.096380499614732</v>
      </c>
      <c r="P54" s="77">
        <v>33.325606216569057</v>
      </c>
      <c r="Q54" s="77">
        <v>33.259169345147328</v>
      </c>
      <c r="R54" s="77">
        <v>33.278721679625548</v>
      </c>
      <c r="S54" s="77">
        <v>33.290779032594031</v>
      </c>
      <c r="T54" s="77">
        <v>33.32461210756675</v>
      </c>
      <c r="U54" s="77">
        <v>33.367639806412058</v>
      </c>
      <c r="V54" s="77">
        <v>33.410326340098408</v>
      </c>
      <c r="W54" s="77">
        <v>33.463691539721523</v>
      </c>
      <c r="X54" s="77">
        <v>33.518855734589792</v>
      </c>
      <c r="Y54" s="77">
        <v>33.578092807224763</v>
      </c>
      <c r="Z54" s="77">
        <v>33.649500743882982</v>
      </c>
      <c r="AA54" s="77">
        <v>33.727448752097317</v>
      </c>
      <c r="AB54" s="77">
        <v>33.808309122105797</v>
      </c>
      <c r="AC54" s="77">
        <v>33.896619330093131</v>
      </c>
      <c r="AD54" s="77">
        <v>33.987349873336399</v>
      </c>
      <c r="AE54" s="77">
        <v>34.086623815524163</v>
      </c>
      <c r="AF54" s="77">
        <v>34.187036937464882</v>
      </c>
      <c r="AG54" s="77">
        <v>34.29756954303987</v>
      </c>
      <c r="AH54" s="77">
        <v>34.408594272261581</v>
      </c>
      <c r="AI54" s="77">
        <v>34.524685578443851</v>
      </c>
      <c r="AJ54" s="77">
        <v>34.644332544582483</v>
      </c>
      <c r="AK54" s="77"/>
      <c r="AL54" s="77"/>
      <c r="AM54" s="77"/>
      <c r="AN54" s="77"/>
      <c r="AO54" s="77"/>
    </row>
    <row r="55" spans="1:41">
      <c r="A55" s="75" t="s">
        <v>77</v>
      </c>
      <c r="B55" s="75" t="s">
        <v>96</v>
      </c>
      <c r="C55" s="75" t="str">
        <f>VLOOKUP(B55,[3]codes!A:F,3,FALSE)</f>
        <v>Anteil - Einmal-Kompostierung vs. Biogasanlage (hier Einmal-Komp.)</v>
      </c>
      <c r="D55" s="75" t="s">
        <v>61</v>
      </c>
      <c r="E55" s="75" t="s">
        <v>97</v>
      </c>
      <c r="F55" s="75" t="s">
        <v>56</v>
      </c>
      <c r="G55" s="75" t="s">
        <v>54</v>
      </c>
      <c r="H55" s="76" t="s">
        <v>81</v>
      </c>
      <c r="I55" s="76" t="s">
        <v>98</v>
      </c>
      <c r="J55" s="76" t="s">
        <v>99</v>
      </c>
      <c r="K55" s="77">
        <v>51.528169779796542</v>
      </c>
      <c r="L55" s="77">
        <v>51.426291794476775</v>
      </c>
      <c r="M55" s="77">
        <v>51.324413809157008</v>
      </c>
      <c r="N55" s="77">
        <v>51.222535823837248</v>
      </c>
      <c r="O55" s="77">
        <v>51.120657838517481</v>
      </c>
      <c r="P55" s="77">
        <v>51.018779853197714</v>
      </c>
      <c r="Q55" s="77">
        <v>50.916901867877954</v>
      </c>
      <c r="R55" s="77">
        <v>50.815023882558187</v>
      </c>
      <c r="S55" s="77">
        <v>50.713145897238419</v>
      </c>
      <c r="T55" s="77">
        <v>50.611267911918659</v>
      </c>
      <c r="U55" s="77">
        <v>50.509389926598892</v>
      </c>
      <c r="V55" s="77">
        <v>50.407511941279125</v>
      </c>
      <c r="W55" s="77">
        <v>50.305633955959358</v>
      </c>
      <c r="X55" s="77">
        <v>50.203755970639598</v>
      </c>
      <c r="Y55" s="77">
        <v>50.101877985319831</v>
      </c>
      <c r="Z55" s="77">
        <v>50</v>
      </c>
      <c r="AA55" s="77">
        <v>50</v>
      </c>
      <c r="AB55" s="77">
        <v>50</v>
      </c>
      <c r="AC55" s="77">
        <v>50</v>
      </c>
      <c r="AD55" s="77">
        <v>50</v>
      </c>
      <c r="AE55" s="77">
        <v>50</v>
      </c>
      <c r="AF55" s="77">
        <v>50</v>
      </c>
      <c r="AG55" s="77">
        <v>50</v>
      </c>
      <c r="AH55" s="77">
        <v>50</v>
      </c>
      <c r="AI55" s="77">
        <v>50</v>
      </c>
      <c r="AJ55" s="77">
        <v>50</v>
      </c>
      <c r="AK55" s="77"/>
      <c r="AL55" s="77"/>
      <c r="AM55" s="77"/>
      <c r="AN55" s="77"/>
      <c r="AO55" s="77"/>
    </row>
    <row r="56" spans="1:41">
      <c r="A56" s="77" t="s">
        <v>77</v>
      </c>
      <c r="B56" s="77" t="s">
        <v>96</v>
      </c>
      <c r="C56" s="77" t="str">
        <f>VLOOKUP(B56,[3]codes!A:F,3,FALSE)</f>
        <v>Anteil - Einmal-Kompostierung vs. Biogasanlage (hier Einmal-Komp.)</v>
      </c>
      <c r="D56" s="77" t="s">
        <v>61</v>
      </c>
      <c r="E56" s="77" t="s">
        <v>97</v>
      </c>
      <c r="F56" s="77" t="s">
        <v>56</v>
      </c>
      <c r="G56" s="77" t="s">
        <v>28</v>
      </c>
      <c r="H56" s="77" t="s">
        <v>81</v>
      </c>
      <c r="I56" s="77" t="s">
        <v>98</v>
      </c>
      <c r="J56" s="77" t="s">
        <v>99</v>
      </c>
      <c r="K56" s="77">
        <v>49.175228603325941</v>
      </c>
      <c r="L56" s="77">
        <v>47.896880029770884</v>
      </c>
      <c r="M56" s="77">
        <v>46.61853145621582</v>
      </c>
      <c r="N56" s="77">
        <v>45.340182882660763</v>
      </c>
      <c r="O56" s="77">
        <v>44.061834309105699</v>
      </c>
      <c r="P56" s="77">
        <v>42.783485735550641</v>
      </c>
      <c r="Q56" s="77">
        <v>41.505137161995584</v>
      </c>
      <c r="R56" s="77">
        <v>40.22678858844052</v>
      </c>
      <c r="S56" s="77">
        <v>38.948440014885463</v>
      </c>
      <c r="T56" s="77">
        <v>37.670091441330399</v>
      </c>
      <c r="U56" s="77">
        <v>36.391742867775342</v>
      </c>
      <c r="V56" s="77">
        <v>35.113394294220278</v>
      </c>
      <c r="W56" s="77">
        <v>33.835045720665221</v>
      </c>
      <c r="X56" s="77">
        <v>32.556697147110157</v>
      </c>
      <c r="Y56" s="77">
        <v>31.2783485735551</v>
      </c>
      <c r="Z56" s="77">
        <v>30</v>
      </c>
      <c r="AA56" s="77">
        <v>30</v>
      </c>
      <c r="AB56" s="77">
        <v>30</v>
      </c>
      <c r="AC56" s="77">
        <v>30</v>
      </c>
      <c r="AD56" s="77">
        <v>30</v>
      </c>
      <c r="AE56" s="77">
        <v>30</v>
      </c>
      <c r="AF56" s="77">
        <v>30</v>
      </c>
      <c r="AG56" s="77">
        <v>30</v>
      </c>
      <c r="AH56" s="77">
        <v>30</v>
      </c>
      <c r="AI56" s="77">
        <v>30</v>
      </c>
      <c r="AJ56" s="77">
        <v>30</v>
      </c>
      <c r="AK56" s="77"/>
      <c r="AL56" s="77"/>
      <c r="AM56" s="77"/>
      <c r="AN56" s="77"/>
      <c r="AO56" s="77"/>
    </row>
    <row r="57" spans="1:41">
      <c r="A57" s="75" t="s">
        <v>77</v>
      </c>
      <c r="B57" s="75" t="s">
        <v>100</v>
      </c>
      <c r="C57" s="75" t="str">
        <f>VLOOKUP(B57,[3]codes!A:F,3,FALSE)</f>
        <v>Anteil - Einmal-Kompostierung vs. Biogasanlage (hier Biogasan.)</v>
      </c>
      <c r="D57" s="75" t="s">
        <v>61</v>
      </c>
      <c r="E57" s="75" t="s">
        <v>101</v>
      </c>
      <c r="F57" s="75" t="s">
        <v>56</v>
      </c>
      <c r="G57" s="75" t="s">
        <v>54</v>
      </c>
      <c r="H57" s="76" t="s">
        <v>81</v>
      </c>
      <c r="I57" s="76" t="s">
        <v>102</v>
      </c>
      <c r="J57" s="76" t="s">
        <v>103</v>
      </c>
      <c r="K57" s="77">
        <v>48.471830220203465</v>
      </c>
      <c r="L57" s="77">
        <v>48.573708205523239</v>
      </c>
      <c r="M57" s="77">
        <v>48.675586190843006</v>
      </c>
      <c r="N57" s="77">
        <v>48.777464176162781</v>
      </c>
      <c r="O57" s="77">
        <v>48.879342161482548</v>
      </c>
      <c r="P57" s="77">
        <v>48.981220146802315</v>
      </c>
      <c r="Q57" s="77">
        <v>49.083098132122089</v>
      </c>
      <c r="R57" s="77">
        <v>49.184976117441856</v>
      </c>
      <c r="S57" s="77">
        <v>49.28685410276163</v>
      </c>
      <c r="T57" s="77">
        <v>49.388732088081397</v>
      </c>
      <c r="U57" s="77">
        <v>49.490610073401172</v>
      </c>
      <c r="V57" s="77">
        <v>49.592488058720939</v>
      </c>
      <c r="W57" s="77">
        <v>49.694366044040713</v>
      </c>
      <c r="X57" s="77">
        <v>49.79624402936048</v>
      </c>
      <c r="Y57" s="77">
        <v>49.898122014680254</v>
      </c>
      <c r="Z57" s="77">
        <v>50</v>
      </c>
      <c r="AA57" s="77">
        <v>50</v>
      </c>
      <c r="AB57" s="77">
        <v>50</v>
      </c>
      <c r="AC57" s="77">
        <v>50</v>
      </c>
      <c r="AD57" s="77">
        <v>50</v>
      </c>
      <c r="AE57" s="77">
        <v>50</v>
      </c>
      <c r="AF57" s="77">
        <v>50</v>
      </c>
      <c r="AG57" s="77">
        <v>50</v>
      </c>
      <c r="AH57" s="77">
        <v>50</v>
      </c>
      <c r="AI57" s="77">
        <v>50</v>
      </c>
      <c r="AJ57" s="77">
        <v>50</v>
      </c>
      <c r="AK57" s="77"/>
      <c r="AL57" s="77"/>
      <c r="AM57" s="77"/>
      <c r="AN57" s="77"/>
      <c r="AO57" s="77"/>
    </row>
    <row r="58" spans="1:41">
      <c r="A58" s="77" t="s">
        <v>77</v>
      </c>
      <c r="B58" s="77" t="s">
        <v>100</v>
      </c>
      <c r="C58" s="77" t="str">
        <f>VLOOKUP(B58,[3]codes!A:F,3,FALSE)</f>
        <v>Anteil - Einmal-Kompostierung vs. Biogasanlage (hier Biogasan.)</v>
      </c>
      <c r="D58" s="77" t="s">
        <v>61</v>
      </c>
      <c r="E58" s="77" t="s">
        <v>101</v>
      </c>
      <c r="F58" s="77" t="s">
        <v>56</v>
      </c>
      <c r="G58" s="77" t="s">
        <v>28</v>
      </c>
      <c r="H58" s="77" t="s">
        <v>81</v>
      </c>
      <c r="I58" s="77" t="s">
        <v>102</v>
      </c>
      <c r="J58" s="77" t="s">
        <v>103</v>
      </c>
      <c r="K58" s="77">
        <v>50.824771396674052</v>
      </c>
      <c r="L58" s="77">
        <v>52.103119970229116</v>
      </c>
      <c r="M58" s="77">
        <v>53.38146854378418</v>
      </c>
      <c r="N58" s="77">
        <v>54.659817117339252</v>
      </c>
      <c r="O58" s="77">
        <v>55.938165690894316</v>
      </c>
      <c r="P58" s="77">
        <v>57.21651426444938</v>
      </c>
      <c r="Q58" s="77">
        <v>58.494862838004444</v>
      </c>
      <c r="R58" s="77">
        <v>59.773211411559515</v>
      </c>
      <c r="S58" s="77">
        <v>61.051559985114579</v>
      </c>
      <c r="T58" s="77">
        <v>62.329908558669644</v>
      </c>
      <c r="U58" s="77">
        <v>63.608257132224708</v>
      </c>
      <c r="V58" s="77">
        <v>64.886605705779772</v>
      </c>
      <c r="W58" s="77">
        <v>66.164954279334836</v>
      </c>
      <c r="X58" s="77">
        <v>67.443302852889914</v>
      </c>
      <c r="Y58" s="77">
        <v>68.721651426444978</v>
      </c>
      <c r="Z58" s="77">
        <v>70</v>
      </c>
      <c r="AA58" s="77">
        <v>70</v>
      </c>
      <c r="AB58" s="77">
        <v>70</v>
      </c>
      <c r="AC58" s="77">
        <v>70</v>
      </c>
      <c r="AD58" s="77">
        <v>70</v>
      </c>
      <c r="AE58" s="77">
        <v>70</v>
      </c>
      <c r="AF58" s="77">
        <v>70</v>
      </c>
      <c r="AG58" s="77">
        <v>70</v>
      </c>
      <c r="AH58" s="77">
        <v>70</v>
      </c>
      <c r="AI58" s="77">
        <v>70</v>
      </c>
      <c r="AJ58" s="77">
        <v>70</v>
      </c>
      <c r="AK58" s="77"/>
      <c r="AL58" s="77"/>
      <c r="AM58" s="77"/>
      <c r="AN58" s="77"/>
      <c r="AO58" s="77"/>
    </row>
    <row r="59" spans="1:41" ht="14.65" customHeight="1">
      <c r="A59" s="75" t="s">
        <v>104</v>
      </c>
      <c r="B59" s="75" t="s">
        <v>105</v>
      </c>
      <c r="C59" s="75" t="str">
        <f>VLOOKUP(B59,[3]codes!A:F,3,FALSE)</f>
        <v>Fläche - Wald</v>
      </c>
      <c r="D59" s="75" t="s">
        <v>62</v>
      </c>
      <c r="E59" s="75" t="s">
        <v>106</v>
      </c>
      <c r="F59" s="75" t="s">
        <v>107</v>
      </c>
      <c r="G59" s="75" t="s">
        <v>54</v>
      </c>
      <c r="H59" s="76" t="s">
        <v>108</v>
      </c>
      <c r="K59" s="79">
        <f>[4]Indic!K436</f>
        <v>10.896561</v>
      </c>
      <c r="L59" s="77">
        <f>[4]Indic!L436</f>
        <v>10.902323000000001</v>
      </c>
      <c r="M59" s="77">
        <f>[4]Indic!M436</f>
        <v>10.908065000000001</v>
      </c>
      <c r="N59" s="77">
        <f>[4]Indic!N436</f>
        <v>10.913792000000001</v>
      </c>
      <c r="O59" s="77">
        <f>[4]Indic!O436</f>
        <v>10.919510000000001</v>
      </c>
      <c r="P59" s="77">
        <f>[4]Indic!P436</f>
        <v>10.925214</v>
      </c>
      <c r="Q59" s="77">
        <f>[4]Indic!Q436</f>
        <v>10.930899999999999</v>
      </c>
      <c r="R59" s="77">
        <f>[4]Indic!R436</f>
        <v>10.936565999999999</v>
      </c>
      <c r="S59" s="77">
        <f>[4]Indic!S436</f>
        <v>10.942223</v>
      </c>
      <c r="T59" s="77">
        <f>[4]Indic!T436</f>
        <v>10.947868</v>
      </c>
      <c r="U59" s="77">
        <f>[4]Indic!U436</f>
        <v>10.953499000000001</v>
      </c>
      <c r="V59" s="77">
        <f>[4]Indic!V436</f>
        <v>10.959182999999999</v>
      </c>
      <c r="W59" s="77">
        <f>[4]Indic!W436</f>
        <v>10.964850999999999</v>
      </c>
      <c r="X59" s="77">
        <f>[4]Indic!X436</f>
        <v>10.970497</v>
      </c>
      <c r="Y59" s="77">
        <f>[4]Indic!Y436</f>
        <v>10.976138000000001</v>
      </c>
      <c r="Z59" s="77">
        <f>[4]Indic!Z436</f>
        <v>10.98176</v>
      </c>
      <c r="AA59" s="77">
        <f>[4]Indic!AA436</f>
        <v>10.987537</v>
      </c>
      <c r="AB59" s="77">
        <f>[4]Indic!AB436</f>
        <v>10.993292</v>
      </c>
      <c r="AC59" s="77">
        <f>[4]Indic!AC436</f>
        <v>10.999024</v>
      </c>
      <c r="AD59" s="77">
        <f>[4]Indic!AD436</f>
        <v>11.004752</v>
      </c>
      <c r="AE59" s="77">
        <f>[4]Indic!AE436</f>
        <v>11.010467</v>
      </c>
      <c r="AF59" s="77">
        <f>[4]Indic!AF436</f>
        <v>11.016450000000001</v>
      </c>
      <c r="AG59" s="77">
        <f>[4]Indic!AG436</f>
        <v>11.022418999999999</v>
      </c>
      <c r="AH59" s="77">
        <f>[4]Indic!AH436</f>
        <v>11.028359999999999</v>
      </c>
      <c r="AI59" s="77">
        <f>[4]Indic!AI436</f>
        <v>11.03429</v>
      </c>
      <c r="AJ59" s="77">
        <f>[4]Indic!AJ436</f>
        <v>11.040213</v>
      </c>
      <c r="AK59" s="77"/>
      <c r="AL59" s="77"/>
      <c r="AM59" s="77"/>
      <c r="AN59" s="77"/>
      <c r="AO59" s="77"/>
    </row>
    <row r="60" spans="1:41">
      <c r="A60" s="75" t="s">
        <v>104</v>
      </c>
      <c r="B60" s="75" t="s">
        <v>105</v>
      </c>
      <c r="C60" s="75" t="str">
        <f>VLOOKUP(B60,[3]codes!A:F,3,FALSE)</f>
        <v>Fläche - Wald</v>
      </c>
      <c r="D60" s="75" t="s">
        <v>62</v>
      </c>
      <c r="E60" s="75" t="s">
        <v>106</v>
      </c>
      <c r="F60" s="75" t="s">
        <v>107</v>
      </c>
      <c r="G60" s="75" t="s">
        <v>28</v>
      </c>
      <c r="H60" s="76" t="s">
        <v>108</v>
      </c>
      <c r="K60" s="79">
        <f>[5]Abb_Flächen_2!AL37</f>
        <v>10.898595580692428</v>
      </c>
      <c r="L60" s="77">
        <f>[5]Abb_Flächen_2!AM37</f>
        <v>10.908449383102138</v>
      </c>
      <c r="M60" s="77">
        <f>[5]Abb_Flächen_2!AN37</f>
        <v>10.918545413184924</v>
      </c>
      <c r="N60" s="77">
        <f>[5]Abb_Flächen_2!AO37</f>
        <v>10.928883670940786</v>
      </c>
      <c r="O60" s="77">
        <f>[5]Abb_Flächen_2!AP37</f>
        <v>10.939464156369723</v>
      </c>
      <c r="P60" s="77">
        <f>[5]Abb_Flächen_2!AQ37</f>
        <v>10.950286869471734</v>
      </c>
      <c r="Q60" s="77">
        <f>[5]Abb_Flächen_2!AR37</f>
        <v>10.96920041795115</v>
      </c>
      <c r="R60" s="77">
        <f>[5]Abb_Flächen_2!AS37</f>
        <v>10.988204801807967</v>
      </c>
      <c r="S60" s="77">
        <f>[5]Abb_Flächen_2!AT37</f>
        <v>11.007300021042191</v>
      </c>
      <c r="T60" s="77">
        <f>[5]Abb_Flächen_2!AU37</f>
        <v>11.026486075653816</v>
      </c>
      <c r="U60" s="77">
        <f>[5]Abb_Flächen_2!AV37</f>
        <v>11.045762965642844</v>
      </c>
      <c r="V60" s="77">
        <f>[5]Abb_Flächen_2!AW37</f>
        <v>11.065130691009276</v>
      </c>
      <c r="W60" s="77">
        <f>[5]Abb_Flächen_2!AX37</f>
        <v>11.084589251753108</v>
      </c>
      <c r="X60" s="77">
        <f>[5]Abb_Flächen_2!AY37</f>
        <v>11.104138647874345</v>
      </c>
      <c r="Y60" s="77">
        <f>[5]Abb_Flächen_2!AZ37</f>
        <v>11.123778879372987</v>
      </c>
      <c r="Z60" s="77">
        <f>[5]Abb_Flächen_2!BA37</f>
        <v>11.143509946249029</v>
      </c>
      <c r="AA60" s="77">
        <f>[5]Abb_Flächen_2!BB37</f>
        <v>11.163331848502477</v>
      </c>
      <c r="AB60" s="77">
        <f>[5]Abb_Flächen_2!BC37</f>
        <v>11.183244586133325</v>
      </c>
      <c r="AC60" s="77">
        <f>[5]Abb_Flächen_2!BD37</f>
        <v>11.20324815914158</v>
      </c>
      <c r="AD60" s="77">
        <f>[5]Abb_Flächen_2!BE37</f>
        <v>11.223342567527236</v>
      </c>
      <c r="AE60" s="77">
        <f>[5]Abb_Flächen_2!BF37</f>
        <v>11.243527811290297</v>
      </c>
      <c r="AF60" s="77">
        <f>[5]Abb_Flächen_2!BG37</f>
        <v>11.263794806893019</v>
      </c>
      <c r="AG60" s="77">
        <f>[5]Abb_Flächen_2!BH37</f>
        <v>11.284143554335405</v>
      </c>
      <c r="AH60" s="77">
        <f>[5]Abb_Flächen_2!BI37</f>
        <v>11.304574053617452</v>
      </c>
      <c r="AI60" s="77">
        <f>[5]Abb_Flächen_2!BJ37</f>
        <v>11.325086304739164</v>
      </c>
      <c r="AJ60" s="77">
        <f>[5]Abb_Flächen_2!BK37</f>
        <v>11.345680307700537</v>
      </c>
      <c r="AK60" s="77"/>
      <c r="AL60" s="77"/>
      <c r="AM60" s="77"/>
      <c r="AN60" s="77"/>
      <c r="AO60" s="77"/>
    </row>
    <row r="61" spans="1:41">
      <c r="A61" s="75" t="s">
        <v>104</v>
      </c>
      <c r="B61" s="75" t="s">
        <v>109</v>
      </c>
      <c r="C61" s="75" t="str">
        <f>VLOOKUP(B61,[3]codes!A:F,3,FALSE)</f>
        <v>Fläche - Ackerland</v>
      </c>
      <c r="D61" s="75" t="s">
        <v>62</v>
      </c>
      <c r="E61" s="75" t="s">
        <v>110</v>
      </c>
      <c r="F61" s="75" t="s">
        <v>107</v>
      </c>
      <c r="G61" s="75" t="s">
        <v>54</v>
      </c>
      <c r="H61" s="76" t="s">
        <v>108</v>
      </c>
      <c r="K61" s="79">
        <f>[4]Indic!K438</f>
        <v>12.258475000000001</v>
      </c>
      <c r="L61" s="77">
        <f>[4]Indic!L438</f>
        <v>12.230798999999999</v>
      </c>
      <c r="M61" s="77">
        <f>[4]Indic!M438</f>
        <v>12.203137</v>
      </c>
      <c r="N61" s="77">
        <f>[4]Indic!N438</f>
        <v>12.175476</v>
      </c>
      <c r="O61" s="77">
        <f>[4]Indic!O438</f>
        <v>12.147835000000001</v>
      </c>
      <c r="P61" s="77">
        <f>[4]Indic!P438</f>
        <v>12.120201</v>
      </c>
      <c r="Q61" s="77">
        <f>[4]Indic!Q438</f>
        <v>12.098635</v>
      </c>
      <c r="R61" s="77">
        <f>[4]Indic!R438</f>
        <v>12.077104</v>
      </c>
      <c r="S61" s="77">
        <f>[4]Indic!S438</f>
        <v>12.055574</v>
      </c>
      <c r="T61" s="77">
        <f>[4]Indic!T438</f>
        <v>12.034045000000001</v>
      </c>
      <c r="U61" s="77">
        <f>[4]Indic!U438</f>
        <v>12.012529000000001</v>
      </c>
      <c r="V61" s="77">
        <f>[4]Indic!V438</f>
        <v>11.996008</v>
      </c>
      <c r="W61" s="77">
        <f>[4]Indic!W438</f>
        <v>11.979504</v>
      </c>
      <c r="X61" s="77">
        <f>[4]Indic!X438</f>
        <v>11.963001</v>
      </c>
      <c r="Y61" s="77">
        <f>[4]Indic!Y438</f>
        <v>11.946524</v>
      </c>
      <c r="Z61" s="77">
        <f>[4]Indic!Z438</f>
        <v>11.930044000000001</v>
      </c>
      <c r="AA61" s="77">
        <f>[4]Indic!AA438</f>
        <v>11.917927000000001</v>
      </c>
      <c r="AB61" s="77">
        <f>[4]Indic!AB438</f>
        <v>11.905832</v>
      </c>
      <c r="AC61" s="77">
        <f>[4]Indic!AC438</f>
        <v>11.893736000000001</v>
      </c>
      <c r="AD61" s="77">
        <f>[4]Indic!AD438</f>
        <v>11.881644</v>
      </c>
      <c r="AE61" s="77">
        <f>[4]Indic!AE438</f>
        <v>11.86956</v>
      </c>
      <c r="AF61" s="77">
        <f>[4]Indic!AF438</f>
        <v>11.859768000000001</v>
      </c>
      <c r="AG61" s="77">
        <f>[4]Indic!AG438</f>
        <v>11.849982000000001</v>
      </c>
      <c r="AH61" s="77">
        <f>[4]Indic!AH438</f>
        <v>11.840195</v>
      </c>
      <c r="AI61" s="77">
        <f>[4]Indic!AI438</f>
        <v>11.83043</v>
      </c>
      <c r="AJ61" s="77">
        <f>[4]Indic!AJ438</f>
        <v>11.820665999999999</v>
      </c>
      <c r="AK61" s="77"/>
      <c r="AL61" s="77"/>
      <c r="AM61" s="77"/>
      <c r="AN61" s="77"/>
      <c r="AO61" s="77"/>
    </row>
    <row r="62" spans="1:41">
      <c r="A62" s="75" t="s">
        <v>104</v>
      </c>
      <c r="B62" s="75" t="s">
        <v>109</v>
      </c>
      <c r="C62" s="75" t="str">
        <f>VLOOKUP(B62,[3]codes!A:F,3,FALSE)</f>
        <v>Fläche - Ackerland</v>
      </c>
      <c r="D62" s="75" t="s">
        <v>62</v>
      </c>
      <c r="E62" s="75" t="s">
        <v>110</v>
      </c>
      <c r="F62" s="75" t="s">
        <v>107</v>
      </c>
      <c r="G62" s="75" t="s">
        <v>28</v>
      </c>
      <c r="H62" s="76" t="s">
        <v>108</v>
      </c>
      <c r="K62" s="79">
        <f>[5]Abb_Flächen_2!AL38+[5]Abb_Flächen_2!AL39+[5]Abb_Flächen_2!AL40</f>
        <v>12.25694404140747</v>
      </c>
      <c r="L62" s="77">
        <f>[5]Abb_Flächen_2!AM38+[5]Abb_Flächen_2!AM39+[5]Abb_Flächen_2!AM40</f>
        <v>12.228523469570451</v>
      </c>
      <c r="M62" s="77">
        <f>[5]Abb_Flächen_2!AN38+[5]Abb_Flächen_2!AN39+[5]Abb_Flächen_2!AN40</f>
        <v>12.199655315461191</v>
      </c>
      <c r="N62" s="77">
        <f>[5]Abb_Flächen_2!AO38+[5]Abb_Flächen_2!AO39+[5]Abb_Flächen_2!AO40</f>
        <v>12.170896356552927</v>
      </c>
      <c r="O62" s="77">
        <f>[5]Abb_Flächen_2!AP38+[5]Abb_Flächen_2!AP39+[5]Abb_Flächen_2!AP40</f>
        <v>12.143045892143647</v>
      </c>
      <c r="P62" s="77">
        <f>[5]Abb_Flächen_2!AQ38+[5]Abb_Flächen_2!AQ39+[5]Abb_Flächen_2!AQ40</f>
        <v>12.115839435355422</v>
      </c>
      <c r="Q62" s="77">
        <f>[5]Abb_Flächen_2!AR38+[5]Abb_Flächen_2!AR39+[5]Abb_Flächen_2!AR40</f>
        <v>12.065492143403226</v>
      </c>
      <c r="R62" s="77">
        <f>[5]Abb_Flächen_2!AS38+[5]Abb_Flächen_2!AS39+[5]Abb_Flächen_2!AS40</f>
        <v>12.016096478226148</v>
      </c>
      <c r="S62" s="77">
        <f>[5]Abb_Flächen_2!AT38+[5]Abb_Flächen_2!AT39+[5]Abb_Flächen_2!AT40</f>
        <v>11.968070250777751</v>
      </c>
      <c r="T62" s="77">
        <f>[5]Abb_Flächen_2!AU38+[5]Abb_Flächen_2!AU39+[5]Abb_Flächen_2!AU40</f>
        <v>11.921336797480745</v>
      </c>
      <c r="U62" s="77">
        <f>[5]Abb_Flächen_2!AV38+[5]Abb_Flächen_2!AV39+[5]Abb_Flächen_2!AV40</f>
        <v>11.875916787638955</v>
      </c>
      <c r="V62" s="77">
        <f>[5]Abb_Flächen_2!AW38+[5]Abb_Flächen_2!AW39+[5]Abb_Flächen_2!AW40</f>
        <v>11.848112850805371</v>
      </c>
      <c r="W62" s="77">
        <f>[5]Abb_Flächen_2!AX38+[5]Abb_Flächen_2!AX39+[5]Abb_Flächen_2!AX40</f>
        <v>11.820972868939366</v>
      </c>
      <c r="X62" s="77">
        <f>[5]Abb_Flächen_2!AY38+[5]Abb_Flächen_2!AY39+[5]Abb_Flächen_2!AY40</f>
        <v>11.794589401019779</v>
      </c>
      <c r="Y62" s="77">
        <f>[5]Abb_Flächen_2!AZ38+[5]Abb_Flächen_2!AZ39+[5]Abb_Flächen_2!AZ40</f>
        <v>11.768942327633104</v>
      </c>
      <c r="Z62" s="77">
        <f>[5]Abb_Flächen_2!BA38+[5]Abb_Flächen_2!BA39+[5]Abb_Flächen_2!BA40</f>
        <v>11.743990899719419</v>
      </c>
      <c r="AA62" s="77">
        <f>[5]Abb_Flächen_2!BB38+[5]Abb_Flächen_2!BB39+[5]Abb_Flächen_2!BB40</f>
        <v>11.729289732025855</v>
      </c>
      <c r="AB62" s="77">
        <f>[5]Abb_Flächen_2!BC38+[5]Abb_Flächen_2!BC39+[5]Abb_Flächen_2!BC40</f>
        <v>11.714822925840426</v>
      </c>
      <c r="AC62" s="77">
        <f>[5]Abb_Flächen_2!BD38+[5]Abb_Flächen_2!BD39+[5]Abb_Flächen_2!BD40</f>
        <v>11.70059048116312</v>
      </c>
      <c r="AD62" s="77">
        <f>[5]Abb_Flächen_2!BE38+[5]Abb_Flächen_2!BE39+[5]Abb_Flächen_2!BE40</f>
        <v>11.68659239799393</v>
      </c>
      <c r="AE62" s="77">
        <f>[5]Abb_Flächen_2!BF38+[5]Abb_Flächen_2!BF39+[5]Abb_Flächen_2!BF40</f>
        <v>11.67282867633287</v>
      </c>
      <c r="AF62" s="77">
        <f>[5]Abb_Flächen_2!BG38+[5]Abb_Flächen_2!BG39+[5]Abb_Flächen_2!BG40</f>
        <v>11.658047541188134</v>
      </c>
      <c r="AG62" s="77">
        <f>[5]Abb_Flächen_2!BH38+[5]Abb_Flächen_2!BH39+[5]Abb_Flächen_2!BH40</f>
        <v>11.643477331400712</v>
      </c>
      <c r="AH62" s="77">
        <f>[5]Abb_Flächen_2!BI38+[5]Abb_Flächen_2!BI39+[5]Abb_Flächen_2!BI40</f>
        <v>11.6291180469706</v>
      </c>
      <c r="AI62" s="77">
        <f>[5]Abb_Flächen_2!BJ38+[5]Abb_Flächen_2!BJ39+[5]Abb_Flächen_2!BJ40</f>
        <v>11.614969687897803</v>
      </c>
      <c r="AJ62" s="77">
        <f>[5]Abb_Flächen_2!BK38+[5]Abb_Flächen_2!BK39+[5]Abb_Flächen_2!BK40</f>
        <v>11.601032254182316</v>
      </c>
      <c r="AK62" s="77"/>
      <c r="AL62" s="77"/>
      <c r="AM62" s="77"/>
      <c r="AN62" s="77"/>
      <c r="AO62" s="77"/>
    </row>
    <row r="63" spans="1:41">
      <c r="A63" s="75" t="s">
        <v>104</v>
      </c>
      <c r="B63" s="75" t="s">
        <v>111</v>
      </c>
      <c r="C63" s="75" t="str">
        <f>VLOOKUP(B63,[3]codes!A:F,3,FALSE)</f>
        <v>Fläche - Grünland</v>
      </c>
      <c r="D63" s="75" t="s">
        <v>62</v>
      </c>
      <c r="E63" s="75" t="s">
        <v>112</v>
      </c>
      <c r="F63" s="75" t="s">
        <v>107</v>
      </c>
      <c r="G63" s="75" t="s">
        <v>54</v>
      </c>
      <c r="H63" s="76" t="s">
        <v>108</v>
      </c>
      <c r="K63" s="79">
        <f>[4]Indic!K440</f>
        <v>6.8489630000000004</v>
      </c>
      <c r="L63" s="77">
        <f>[4]Indic!L440</f>
        <v>6.8532890000000002</v>
      </c>
      <c r="M63" s="77">
        <f>[4]Indic!M440</f>
        <v>6.8576240000000004</v>
      </c>
      <c r="N63" s="77">
        <f>[4]Indic!N440</f>
        <v>6.8619779999999997</v>
      </c>
      <c r="O63" s="77">
        <f>[4]Indic!O440</f>
        <v>6.8663460000000001</v>
      </c>
      <c r="P63" s="77">
        <f>[4]Indic!P440</f>
        <v>6.8707099999999999</v>
      </c>
      <c r="Q63" s="77">
        <f>[4]Indic!Q440</f>
        <v>6.8735939999999998</v>
      </c>
      <c r="R63" s="77">
        <f>[4]Indic!R440</f>
        <v>6.8764750000000001</v>
      </c>
      <c r="S63" s="77">
        <f>[4]Indic!S440</f>
        <v>6.8793680000000004</v>
      </c>
      <c r="T63" s="77">
        <f>[4]Indic!T440</f>
        <v>6.8822910000000004</v>
      </c>
      <c r="U63" s="77">
        <f>[4]Indic!U440</f>
        <v>6.8852159999999998</v>
      </c>
      <c r="V63" s="77">
        <f>[4]Indic!V440</f>
        <v>6.8872730000000004</v>
      </c>
      <c r="W63" s="77">
        <f>[4]Indic!W440</f>
        <v>6.8893279999999999</v>
      </c>
      <c r="X63" s="77">
        <f>[4]Indic!X440</f>
        <v>6.8914</v>
      </c>
      <c r="Y63" s="77">
        <f>[4]Indic!Y440</f>
        <v>6.8934579999999999</v>
      </c>
      <c r="Z63" s="77">
        <f>[4]Indic!Z440</f>
        <v>6.8955349999999997</v>
      </c>
      <c r="AA63" s="77">
        <f>[4]Indic!AA440</f>
        <v>6.8968720000000001</v>
      </c>
      <c r="AB63" s="77">
        <f>[4]Indic!AB440</f>
        <v>6.8982060000000001</v>
      </c>
      <c r="AC63" s="77">
        <f>[4]Indic!AC440</f>
        <v>6.8995540000000002</v>
      </c>
      <c r="AD63" s="77">
        <f>[4]Indic!AD440</f>
        <v>6.9009099999999997</v>
      </c>
      <c r="AE63" s="77">
        <f>[4]Indic!AE440</f>
        <v>6.902266</v>
      </c>
      <c r="AF63" s="77">
        <f>[4]Indic!AF440</f>
        <v>6.9047140000000002</v>
      </c>
      <c r="AG63" s="77">
        <f>[4]Indic!AG440</f>
        <v>6.9071699999999998</v>
      </c>
      <c r="AH63" s="77">
        <f>[4]Indic!AH440</f>
        <v>6.909637</v>
      </c>
      <c r="AI63" s="77">
        <f>[4]Indic!AI440</f>
        <v>6.9120970000000002</v>
      </c>
      <c r="AJ63" s="77">
        <f>[4]Indic!AJ440</f>
        <v>6.9145640000000004</v>
      </c>
      <c r="AK63" s="77"/>
      <c r="AL63" s="77"/>
      <c r="AM63" s="77"/>
      <c r="AN63" s="77"/>
      <c r="AO63" s="77"/>
    </row>
    <row r="64" spans="1:41">
      <c r="A64" s="75" t="s">
        <v>104</v>
      </c>
      <c r="B64" s="75" t="s">
        <v>111</v>
      </c>
      <c r="C64" s="75" t="str">
        <f>VLOOKUP(B64,[3]codes!A:F,3,FALSE)</f>
        <v>Fläche - Grünland</v>
      </c>
      <c r="D64" s="75" t="s">
        <v>62</v>
      </c>
      <c r="E64" s="75" t="s">
        <v>112</v>
      </c>
      <c r="F64" s="75" t="s">
        <v>107</v>
      </c>
      <c r="G64" s="75" t="s">
        <v>28</v>
      </c>
      <c r="H64" s="76" t="s">
        <v>108</v>
      </c>
      <c r="K64" s="79">
        <f>[5]Abb_Flächen_2!AL41+[5]Abb_Flächen_2!AL42</f>
        <v>6.8073430754388129</v>
      </c>
      <c r="L64" s="77">
        <f>[5]Abb_Flächen_2!AM41+[5]Abb_Flächen_2!AM42</f>
        <v>6.7887881411549778</v>
      </c>
      <c r="M64" s="77">
        <f>[5]Abb_Flächen_2!AN41+[5]Abb_Flächen_2!AN42</f>
        <v>6.7708252399484774</v>
      </c>
      <c r="N64" s="77">
        <f>[5]Abb_Flächen_2!AO41+[5]Abb_Flächen_2!AO42</f>
        <v>6.7534543718193216</v>
      </c>
      <c r="O64" s="77">
        <f>[5]Abb_Flächen_2!AP41+[5]Abb_Flächen_2!AP42</f>
        <v>6.7366755367675006</v>
      </c>
      <c r="P64" s="77">
        <f>[5]Abb_Flächen_2!AQ41+[5]Abb_Flächen_2!AQ42</f>
        <v>6.7204887347930216</v>
      </c>
      <c r="Q64" s="77">
        <f>[5]Abb_Flächen_2!AR41+[5]Abb_Flächen_2!AR42</f>
        <v>6.6146248884253946</v>
      </c>
      <c r="R64" s="77">
        <f>[5]Abb_Flächen_2!AS41+[5]Abb_Flächen_2!AS42</f>
        <v>6.5089830544617673</v>
      </c>
      <c r="S64" s="77">
        <f>[5]Abb_Flächen_2!AT41+[5]Abb_Flächen_2!AT42</f>
        <v>6.4035632329021439</v>
      </c>
      <c r="T64" s="77">
        <f>[5]Abb_Flächen_2!AU41+[5]Abb_Flächen_2!AU42</f>
        <v>6.298365423746521</v>
      </c>
      <c r="U64" s="77">
        <f>[5]Abb_Flächen_2!AV41+[5]Abb_Flächen_2!AV42</f>
        <v>6.193389626994902</v>
      </c>
      <c r="V64" s="77">
        <f>[5]Abb_Flächen_2!AW41+[5]Abb_Flächen_2!AW42</f>
        <v>6.1277894811378761</v>
      </c>
      <c r="W64" s="77">
        <f>[5]Abb_Flächen_2!AX41+[5]Abb_Flächen_2!AX42</f>
        <v>6.0624113476848533</v>
      </c>
      <c r="X64" s="77">
        <f>[5]Abb_Flächen_2!AY41+[5]Abb_Flächen_2!AY42</f>
        <v>5.9972552266358337</v>
      </c>
      <c r="Y64" s="77">
        <f>[5]Abb_Flächen_2!AZ41+[5]Abb_Flächen_2!AZ42</f>
        <v>5.9323211179908144</v>
      </c>
      <c r="Z64" s="77">
        <f>[5]Abb_Flächen_2!BA41+[5]Abb_Flächen_2!BA42</f>
        <v>5.8676090217497974</v>
      </c>
      <c r="AA64" s="77">
        <f>[5]Abb_Flächen_2!BB41+[5]Abb_Flächen_2!BB42</f>
        <v>5.8232517280947924</v>
      </c>
      <c r="AB64" s="77">
        <f>[5]Abb_Flächen_2!BC41+[5]Abb_Flächen_2!BC42</f>
        <v>5.7791164468437932</v>
      </c>
      <c r="AC64" s="77">
        <f>[5]Abb_Flächen_2!BD41+[5]Abb_Flächen_2!BD42</f>
        <v>5.7352031779967927</v>
      </c>
      <c r="AD64" s="77">
        <f>[5]Abb_Flächen_2!BE41+[5]Abb_Flächen_2!BE42</f>
        <v>5.6915119215537944</v>
      </c>
      <c r="AE64" s="77">
        <f>[5]Abb_Flächen_2!BF41+[5]Abb_Flächen_2!BF42</f>
        <v>5.6480426775148</v>
      </c>
      <c r="AF64" s="77">
        <f>[5]Abb_Flächen_2!BG41+[5]Abb_Flächen_2!BG42</f>
        <v>5.6342052038352763</v>
      </c>
      <c r="AG64" s="77">
        <f>[5]Abb_Flächen_2!BH41+[5]Abb_Flächen_2!BH42</f>
        <v>5.6205675413193559</v>
      </c>
      <c r="AH64" s="77">
        <f>[5]Abb_Flächen_2!BI41+[5]Abb_Flächen_2!BI42</f>
        <v>5.6071296899670351</v>
      </c>
      <c r="AI64" s="77">
        <f>[5]Abb_Flächen_2!BJ41+[5]Abb_Flächen_2!BJ42</f>
        <v>5.5938916497783193</v>
      </c>
      <c r="AJ64" s="77">
        <f>[5]Abb_Flächen_2!BK41+[5]Abb_Flächen_2!BK42</f>
        <v>5.5808534207532032</v>
      </c>
      <c r="AK64" s="77"/>
      <c r="AL64" s="77"/>
      <c r="AM64" s="77"/>
      <c r="AN64" s="77"/>
      <c r="AO64" s="77"/>
    </row>
    <row r="65" spans="1:41">
      <c r="A65" s="75" t="s">
        <v>104</v>
      </c>
      <c r="B65" s="75" t="s">
        <v>113</v>
      </c>
      <c r="C65" s="75" t="str">
        <f>VLOOKUP(B65,[3]codes!A:F,3,FALSE)</f>
        <v>Fläche - Siedlung</v>
      </c>
      <c r="D65" s="75" t="s">
        <v>62</v>
      </c>
      <c r="E65" s="75" t="s">
        <v>114</v>
      </c>
      <c r="F65" s="75" t="s">
        <v>107</v>
      </c>
      <c r="G65" s="75" t="s">
        <v>54</v>
      </c>
      <c r="H65" s="76" t="s">
        <v>108</v>
      </c>
      <c r="K65" s="79">
        <f>[4]Indic!K442</f>
        <v>4.9295059999999999</v>
      </c>
      <c r="L65" s="77">
        <f>[4]Indic!L442</f>
        <v>4.9449509999999997</v>
      </c>
      <c r="M65" s="77">
        <f>[4]Indic!M442</f>
        <v>4.9603809999999999</v>
      </c>
      <c r="N65" s="77">
        <f>[4]Indic!N442</f>
        <v>4.9758040000000001</v>
      </c>
      <c r="O65" s="77">
        <f>[4]Indic!O442</f>
        <v>4.9912070000000002</v>
      </c>
      <c r="P65" s="77">
        <f>[4]Indic!P442</f>
        <v>5.0066069999999998</v>
      </c>
      <c r="Q65" s="77">
        <f>[4]Indic!Q442</f>
        <v>5.0177440000000004</v>
      </c>
      <c r="R65" s="77">
        <f>[4]Indic!R442</f>
        <v>5.0288649999999997</v>
      </c>
      <c r="S65" s="77">
        <f>[4]Indic!S442</f>
        <v>5.0399700000000003</v>
      </c>
      <c r="T65" s="77">
        <f>[4]Indic!T442</f>
        <v>5.0510679999999999</v>
      </c>
      <c r="U65" s="77">
        <f>[4]Indic!U442</f>
        <v>5.0621559999999999</v>
      </c>
      <c r="V65" s="77">
        <f>[4]Indic!V442</f>
        <v>5.0693089999999996</v>
      </c>
      <c r="W65" s="77">
        <f>[4]Indic!W442</f>
        <v>5.0764589999999998</v>
      </c>
      <c r="X65" s="77">
        <f>[4]Indic!X442</f>
        <v>5.0836009999999998</v>
      </c>
      <c r="Y65" s="77">
        <f>[4]Indic!Y442</f>
        <v>5.0907369999999998</v>
      </c>
      <c r="Z65" s="77">
        <f>[4]Indic!Z442</f>
        <v>5.0978700000000003</v>
      </c>
      <c r="AA65" s="77">
        <f>[4]Indic!AA442</f>
        <v>5.1014280000000003</v>
      </c>
      <c r="AB65" s="77">
        <f>[4]Indic!AB442</f>
        <v>5.1049850000000001</v>
      </c>
      <c r="AC65" s="77">
        <f>[4]Indic!AC442</f>
        <v>5.1085479999999999</v>
      </c>
      <c r="AD65" s="77">
        <f>[4]Indic!AD442</f>
        <v>5.1121040000000004</v>
      </c>
      <c r="AE65" s="77">
        <f>[4]Indic!AE442</f>
        <v>5.1156550000000003</v>
      </c>
      <c r="AF65" s="77">
        <f>[4]Indic!AF442</f>
        <v>5.115729</v>
      </c>
      <c r="AG65" s="77">
        <f>[4]Indic!AG442</f>
        <v>5.1157950000000003</v>
      </c>
      <c r="AH65" s="77">
        <f>[4]Indic!AH442</f>
        <v>5.1158729999999997</v>
      </c>
      <c r="AI65" s="77">
        <f>[4]Indic!AI442</f>
        <v>5.1159470000000002</v>
      </c>
      <c r="AJ65" s="77">
        <f>[4]Indic!AJ442</f>
        <v>5.1160139999999998</v>
      </c>
      <c r="AK65" s="77"/>
      <c r="AL65" s="77"/>
      <c r="AM65" s="77"/>
      <c r="AN65" s="77"/>
      <c r="AO65" s="77"/>
    </row>
    <row r="66" spans="1:41">
      <c r="A66" s="75" t="s">
        <v>104</v>
      </c>
      <c r="B66" s="75" t="s">
        <v>113</v>
      </c>
      <c r="C66" s="75" t="str">
        <f>VLOOKUP(B66,[3]codes!A:F,3,FALSE)</f>
        <v>Fläche - Siedlung</v>
      </c>
      <c r="D66" s="75" t="s">
        <v>62</v>
      </c>
      <c r="E66" s="75" t="s">
        <v>114</v>
      </c>
      <c r="F66" s="75" t="s">
        <v>107</v>
      </c>
      <c r="G66" s="75" t="s">
        <v>28</v>
      </c>
      <c r="H66" s="76" t="s">
        <v>108</v>
      </c>
      <c r="K66" s="79">
        <f>[5]Abb_Flächen_2!AL45+[5]Abb_Flächen_2!AL46</f>
        <v>4.9526553122408759</v>
      </c>
      <c r="L66" s="77">
        <f>[5]Abb_Flächen_2!AM45+[5]Abb_Flächen_2!AM46</f>
        <v>4.975386184953642</v>
      </c>
      <c r="M66" s="77">
        <f>[5]Abb_Flächen_2!AN45+[5]Abb_Flächen_2!AN46</f>
        <v>4.9977296039603125</v>
      </c>
      <c r="N66" s="77">
        <f>[5]Abb_Flächen_2!AO45+[5]Abb_Flächen_2!AO46</f>
        <v>5.0191287917876535</v>
      </c>
      <c r="O66" s="77">
        <f>[5]Abb_Flächen_2!AP45+[5]Abb_Flächen_2!AP46</f>
        <v>5.0387844491376708</v>
      </c>
      <c r="P66" s="77">
        <f>[5]Abb_Flächen_2!AQ45+[5]Abb_Flächen_2!AQ46</f>
        <v>5.0569610628883046</v>
      </c>
      <c r="Q66" s="77">
        <f>[5]Abb_Flächen_2!AR45+[5]Abb_Flächen_2!AR46</f>
        <v>5.0735529540526896</v>
      </c>
      <c r="R66" s="77">
        <f>[5]Abb_Flächen_2!AS45+[5]Abb_Flächen_2!AS46</f>
        <v>5.0888800799500657</v>
      </c>
      <c r="S66" s="77">
        <f>[5]Abb_Flächen_2!AT45+[5]Abb_Flächen_2!AT46</f>
        <v>5.1025246296268998</v>
      </c>
      <c r="T66" s="77">
        <f>[5]Abb_Flächen_2!AU45+[5]Abb_Flächen_2!AU46</f>
        <v>5.114563266660463</v>
      </c>
      <c r="U66" s="77">
        <f>[5]Abb_Flächen_2!AV45+[5]Abb_Flächen_2!AV46</f>
        <v>5.1249753217469358</v>
      </c>
      <c r="V66" s="77">
        <f>[5]Abb_Flächen_2!AW45+[5]Abb_Flächen_2!AW46</f>
        <v>5.1345561023376867</v>
      </c>
      <c r="W66" s="77">
        <f>[5]Abb_Flächen_2!AX45+[5]Abb_Flächen_2!AX46</f>
        <v>5.1431597894689833</v>
      </c>
      <c r="X66" s="77">
        <f>[5]Abb_Flächen_2!AY45+[5]Abb_Flächen_2!AY46</f>
        <v>5.1506938241619844</v>
      </c>
      <c r="Y66" s="77">
        <f>[5]Abb_Flächen_2!AZ45+[5]Abb_Flächen_2!AZ46</f>
        <v>5.1571783258301984</v>
      </c>
      <c r="Z66" s="77">
        <f>[5]Abb_Flächen_2!BA45+[5]Abb_Flächen_2!BA46</f>
        <v>5.1626540435335473</v>
      </c>
      <c r="AA66" s="77">
        <f>[5]Abb_Flächen_2!BB45+[5]Abb_Flächen_2!BB46</f>
        <v>5.1675822612368991</v>
      </c>
      <c r="AB66" s="77">
        <f>[5]Abb_Flächen_2!BC45+[5]Abb_Flächen_2!BC46</f>
        <v>5.1719629789402468</v>
      </c>
      <c r="AC66" s="77">
        <f>[5]Abb_Flächen_2!BD45+[5]Abb_Flächen_2!BD46</f>
        <v>5.1757961966435984</v>
      </c>
      <c r="AD66" s="77">
        <f>[5]Abb_Flächen_2!BE45+[5]Abb_Flächen_2!BE46</f>
        <v>5.1790819143469466</v>
      </c>
      <c r="AE66" s="77">
        <f>[5]Abb_Flächen_2!BF45+[5]Abb_Flächen_2!BF46</f>
        <v>5.181820132050297</v>
      </c>
      <c r="AF66" s="77">
        <f>[5]Abb_Flächen_2!BG45+[5]Abb_Flächen_2!BG46</f>
        <v>5.1840655997536444</v>
      </c>
      <c r="AG66" s="77">
        <f>[5]Abb_Flächen_2!BH45+[5]Abb_Flächen_2!BH46</f>
        <v>5.1858183174569943</v>
      </c>
      <c r="AH66" s="77">
        <f>[5]Abb_Flächen_2!BI45+[5]Abb_Flächen_2!BI46</f>
        <v>5.1870782851603456</v>
      </c>
      <c r="AI66" s="77">
        <f>[5]Abb_Flächen_2!BJ45+[5]Abb_Flächen_2!BJ46</f>
        <v>5.1878455028636949</v>
      </c>
      <c r="AJ66" s="77">
        <f>[5]Abb_Flächen_2!BK45+[5]Abb_Flächen_2!BK46</f>
        <v>5.1881199705670422</v>
      </c>
      <c r="AK66" s="77"/>
      <c r="AL66" s="77"/>
      <c r="AM66" s="77"/>
      <c r="AN66" s="77"/>
      <c r="AO66" s="77"/>
    </row>
    <row r="67" spans="1:41" ht="14.65" customHeight="1">
      <c r="A67" s="75" t="s">
        <v>104</v>
      </c>
      <c r="B67" s="75" t="s">
        <v>115</v>
      </c>
      <c r="C67" s="75" t="str">
        <f>VLOOKUP(B67,[3]codes!A:F,3,FALSE)</f>
        <v>Fläche - Feuchtgebiete</v>
      </c>
      <c r="D67" s="75" t="s">
        <v>62</v>
      </c>
      <c r="E67" s="75" t="s">
        <v>116</v>
      </c>
      <c r="F67" s="75" t="s">
        <v>107</v>
      </c>
      <c r="G67" s="75" t="s">
        <v>54</v>
      </c>
      <c r="H67" s="76" t="s">
        <v>108</v>
      </c>
      <c r="K67" s="79">
        <f>[4]Indic!K444</f>
        <v>0.81989800000000002</v>
      </c>
      <c r="L67" s="77">
        <f>[4]Indic!L444</f>
        <v>0.82222300000000004</v>
      </c>
      <c r="M67" s="77">
        <f>[4]Indic!M444</f>
        <v>0.82455000000000001</v>
      </c>
      <c r="N67" s="77">
        <f>[4]Indic!N444</f>
        <v>0.82687500000000003</v>
      </c>
      <c r="O67" s="77">
        <f>[4]Indic!O444</f>
        <v>0.82918800000000004</v>
      </c>
      <c r="P67" s="77">
        <f>[4]Indic!P444</f>
        <v>0.83150900000000005</v>
      </c>
      <c r="Q67" s="77">
        <f>[4]Indic!Q444</f>
        <v>0.83353600000000005</v>
      </c>
      <c r="R67" s="77">
        <f>[4]Indic!R444</f>
        <v>0.83555800000000002</v>
      </c>
      <c r="S67" s="77">
        <f>[4]Indic!S444</f>
        <v>0.837584</v>
      </c>
      <c r="T67" s="77">
        <f>[4]Indic!T444</f>
        <v>0.83959600000000001</v>
      </c>
      <c r="U67" s="77">
        <f>[4]Indic!U444</f>
        <v>0.84161200000000003</v>
      </c>
      <c r="V67" s="77">
        <f>[4]Indic!V444</f>
        <v>0.84339799999999998</v>
      </c>
      <c r="W67" s="77">
        <f>[4]Indic!W444</f>
        <v>0.84517799999999998</v>
      </c>
      <c r="X67" s="77">
        <f>[4]Indic!X444</f>
        <v>0.84696199999999999</v>
      </c>
      <c r="Y67" s="77">
        <f>[4]Indic!Y444</f>
        <v>0.84874000000000005</v>
      </c>
      <c r="Z67" s="77">
        <f>[4]Indic!Z444</f>
        <v>0.85051900000000002</v>
      </c>
      <c r="AA67" s="77">
        <f>[4]Indic!AA444</f>
        <v>0.85211099999999995</v>
      </c>
      <c r="AB67" s="77">
        <f>[4]Indic!AB444</f>
        <v>0.85369700000000004</v>
      </c>
      <c r="AC67" s="77">
        <f>[4]Indic!AC444</f>
        <v>0.85528300000000002</v>
      </c>
      <c r="AD67" s="77">
        <f>[4]Indic!AD444</f>
        <v>0.85686200000000001</v>
      </c>
      <c r="AE67" s="77">
        <f>[4]Indic!AE444</f>
        <v>0.85844799999999999</v>
      </c>
      <c r="AF67" s="77">
        <f>[4]Indic!AF444</f>
        <v>0.85987199999999997</v>
      </c>
      <c r="AG67" s="77">
        <f>[4]Indic!AG444</f>
        <v>0.86129599999999995</v>
      </c>
      <c r="AH67" s="77">
        <f>[4]Indic!AH444</f>
        <v>0.86272099999999996</v>
      </c>
      <c r="AI67" s="77">
        <f>[4]Indic!AI444</f>
        <v>0.86414199999999997</v>
      </c>
      <c r="AJ67" s="77">
        <f>[4]Indic!AJ444</f>
        <v>0.86556500000000003</v>
      </c>
      <c r="AK67" s="77"/>
      <c r="AL67" s="77"/>
      <c r="AM67" s="77"/>
      <c r="AN67" s="77"/>
      <c r="AO67" s="77"/>
    </row>
    <row r="68" spans="1:41">
      <c r="A68" s="75" t="s">
        <v>104</v>
      </c>
      <c r="B68" s="75" t="s">
        <v>115</v>
      </c>
      <c r="C68" s="75" t="str">
        <f>VLOOKUP(B68,[3]codes!A:F,3,FALSE)</f>
        <v>Fläche - Feuchtgebiete</v>
      </c>
      <c r="D68" s="75" t="s">
        <v>62</v>
      </c>
      <c r="E68" s="75" t="s">
        <v>116</v>
      </c>
      <c r="F68" s="75" t="s">
        <v>107</v>
      </c>
      <c r="G68" s="75" t="s">
        <v>28</v>
      </c>
      <c r="H68" s="76" t="s">
        <v>108</v>
      </c>
      <c r="K68" s="79">
        <f>[5]Abb_Flächen_2!AL43+[5]Abb_Flächen_2!AL44</f>
        <v>0.83737086839856445</v>
      </c>
      <c r="L68" s="77">
        <f>[5]Abb_Flächen_2!AM43+[5]Abb_Flächen_2!AM44</f>
        <v>0.85182710681491625</v>
      </c>
      <c r="M68" s="77">
        <f>[5]Abb_Flächen_2!AN43+[5]Abb_Flächen_2!AN44</f>
        <v>0.86628379057183547</v>
      </c>
      <c r="N68" s="77">
        <f>[5]Abb_Flächen_2!AO43+[5]Abb_Flächen_2!AO44</f>
        <v>0.880740919669322</v>
      </c>
      <c r="O68" s="77">
        <f>[5]Abb_Flächen_2!AP43+[5]Abb_Flächen_2!AP44</f>
        <v>0.89519849410737617</v>
      </c>
      <c r="P68" s="77">
        <f>[5]Abb_Flächen_2!AQ43+[5]Abb_Flächen_2!AQ44</f>
        <v>0.90965651388599766</v>
      </c>
      <c r="Q68" s="77">
        <f>[5]Abb_Flächen_2!AR43+[5]Abb_Flächen_2!AR44</f>
        <v>1.0304261767228298</v>
      </c>
      <c r="R68" s="77">
        <f>[5]Abb_Flächen_2!AS43+[5]Abb_Flächen_2!AS44</f>
        <v>1.1511960065623743</v>
      </c>
      <c r="S68" s="77">
        <f>[5]Abb_Flächen_2!AT43+[5]Abb_Flächen_2!AT44</f>
        <v>1.2719660034046318</v>
      </c>
      <c r="T68" s="77">
        <f>[5]Abb_Flächen_2!AU43+[5]Abb_Flächen_2!AU44</f>
        <v>1.3927361672496019</v>
      </c>
      <c r="U68" s="77">
        <f>[5]Abb_Flächen_2!AV43+[5]Abb_Flächen_2!AV44</f>
        <v>1.5135064980972848</v>
      </c>
      <c r="V68" s="77">
        <f>[5]Abb_Flächen_2!AW43+[5]Abb_Flächen_2!AW44</f>
        <v>1.5780254204527258</v>
      </c>
      <c r="W68" s="77">
        <f>[5]Abb_Flächen_2!AX43+[5]Abb_Flächen_2!AX44</f>
        <v>1.6425445098108788</v>
      </c>
      <c r="X68" s="77">
        <f>[5]Abb_Flächen_2!AY43+[5]Abb_Flächen_2!AY44</f>
        <v>1.7070637661717449</v>
      </c>
      <c r="Y68" s="77">
        <f>[5]Abb_Flächen_2!AZ43+[5]Abb_Flächen_2!AZ44</f>
        <v>1.771583189535324</v>
      </c>
      <c r="Z68" s="77">
        <f>[5]Abb_Flächen_2!BA43+[5]Abb_Flächen_2!BA44</f>
        <v>1.8361027799016159</v>
      </c>
      <c r="AA68" s="77">
        <f>[5]Abb_Flächen_2!BB43+[5]Abb_Flächen_2!BB44</f>
        <v>1.8704738483766081</v>
      </c>
      <c r="AB68" s="77">
        <f>[5]Abb_Flächen_2!BC43+[5]Abb_Flächen_2!BC44</f>
        <v>1.9048450838543127</v>
      </c>
      <c r="AC68" s="77">
        <f>[5]Abb_Flächen_2!BD43+[5]Abb_Flächen_2!BD44</f>
        <v>1.9392164863347308</v>
      </c>
      <c r="AD68" s="77">
        <f>[5]Abb_Flächen_2!BE43+[5]Abb_Flächen_2!BE44</f>
        <v>1.9735880558178613</v>
      </c>
      <c r="AE68" s="77">
        <f>[5]Abb_Flächen_2!BF43+[5]Abb_Flächen_2!BF44</f>
        <v>2.0079597923037049</v>
      </c>
      <c r="AF68" s="77">
        <f>[5]Abb_Flächen_2!BG43+[5]Abb_Flächen_2!BG44</f>
        <v>2.0141280587371027</v>
      </c>
      <c r="AG68" s="77">
        <f>[5]Abb_Flächen_2!BH43+[5]Abb_Flächen_2!BH44</f>
        <v>2.020296475472942</v>
      </c>
      <c r="AH68" s="77">
        <f>[5]Abb_Flächen_2!BI43+[5]Abb_Flächen_2!BI44</f>
        <v>2.0264650425112225</v>
      </c>
      <c r="AI68" s="77">
        <f>[5]Abb_Flächen_2!BJ43+[5]Abb_Flächen_2!BJ44</f>
        <v>2.0326337598519451</v>
      </c>
      <c r="AJ68" s="77">
        <f>[5]Abb_Flächen_2!BK43+[5]Abb_Flächen_2!BK44</f>
        <v>2.0388026274951088</v>
      </c>
      <c r="AK68" s="77"/>
      <c r="AL68" s="77"/>
      <c r="AM68" s="77"/>
      <c r="AN68" s="77"/>
      <c r="AO68" s="77"/>
    </row>
    <row r="69" spans="1:41">
      <c r="A69" s="75" t="s">
        <v>104</v>
      </c>
      <c r="B69" s="75" t="s">
        <v>117</v>
      </c>
      <c r="C69" s="75" t="str">
        <f>VLOOKUP(B69,[3]codes!A:F,3,FALSE)</f>
        <v>Fläche - Sonstiges Land</v>
      </c>
      <c r="D69" s="75" t="s">
        <v>62</v>
      </c>
      <c r="E69" s="75" t="s">
        <v>118</v>
      </c>
      <c r="F69" s="75" t="s">
        <v>107</v>
      </c>
      <c r="G69" s="75" t="s">
        <v>54</v>
      </c>
      <c r="H69" s="76" t="s">
        <v>108</v>
      </c>
      <c r="K69" s="79">
        <f>[4]Indic!K446</f>
        <v>3.6719000000000002E-2</v>
      </c>
      <c r="L69" s="77">
        <f>[4]Indic!L446</f>
        <v>3.6537E-2</v>
      </c>
      <c r="M69" s="77">
        <f>[4]Indic!M446</f>
        <v>3.6365000000000001E-2</v>
      </c>
      <c r="N69" s="77">
        <f>[4]Indic!N446</f>
        <v>3.6197E-2</v>
      </c>
      <c r="O69" s="77">
        <f>[4]Indic!O446</f>
        <v>3.6035999999999999E-2</v>
      </c>
      <c r="P69" s="77">
        <f>[4]Indic!P446</f>
        <v>3.5881000000000003E-2</v>
      </c>
      <c r="Q69" s="77">
        <f>[4]Indic!Q446</f>
        <v>3.5713000000000002E-2</v>
      </c>
      <c r="R69" s="77">
        <f>[4]Indic!R446</f>
        <v>3.5554000000000002E-2</v>
      </c>
      <c r="S69" s="77">
        <f>[4]Indic!S446</f>
        <v>3.5402999999999997E-2</v>
      </c>
      <c r="T69" s="77">
        <f>[4]Indic!T446</f>
        <v>3.5254000000000001E-2</v>
      </c>
      <c r="U69" s="77">
        <f>[4]Indic!U446</f>
        <v>3.5110000000000002E-2</v>
      </c>
      <c r="V69" s="77">
        <f>[4]Indic!V446</f>
        <v>3.4951000000000003E-2</v>
      </c>
      <c r="W69" s="77">
        <f>[4]Indic!W446</f>
        <v>3.4802E-2</v>
      </c>
      <c r="X69" s="77">
        <f>[4]Indic!X446</f>
        <v>3.4660999999999997E-2</v>
      </c>
      <c r="Y69" s="77">
        <f>[4]Indic!Y446</f>
        <v>3.4525E-2</v>
      </c>
      <c r="Z69" s="77">
        <f>[4]Indic!Z446</f>
        <v>3.4394000000000001E-2</v>
      </c>
      <c r="AA69" s="77">
        <f>[4]Indic!AA446</f>
        <v>3.4247E-2</v>
      </c>
      <c r="AB69" s="77">
        <f>[4]Indic!AB446</f>
        <v>3.4110000000000001E-2</v>
      </c>
      <c r="AC69" s="77">
        <f>[4]Indic!AC446</f>
        <v>3.3977E-2</v>
      </c>
      <c r="AD69" s="77">
        <f>[4]Indic!AD446</f>
        <v>3.3849999999999998E-2</v>
      </c>
      <c r="AE69" s="77">
        <f>[4]Indic!AE446</f>
        <v>3.3725999999999999E-2</v>
      </c>
      <c r="AF69" s="77">
        <f>[4]Indic!AF446</f>
        <v>3.3589000000000001E-2</v>
      </c>
      <c r="AG69" s="77">
        <f>[4]Indic!AG446</f>
        <v>3.3459999999999997E-2</v>
      </c>
      <c r="AH69" s="77">
        <f>[4]Indic!AH446</f>
        <v>3.3335999999999998E-2</v>
      </c>
      <c r="AI69" s="77">
        <f>[4]Indic!AI446</f>
        <v>3.3216000000000002E-2</v>
      </c>
      <c r="AJ69" s="77">
        <f>[4]Indic!AJ446</f>
        <v>3.3099999999999997E-2</v>
      </c>
      <c r="AK69" s="77"/>
      <c r="AL69" s="77"/>
      <c r="AM69" s="77"/>
      <c r="AN69" s="77"/>
      <c r="AO69" s="77"/>
    </row>
    <row r="70" spans="1:41">
      <c r="A70" s="75" t="s">
        <v>104</v>
      </c>
      <c r="B70" s="75" t="s">
        <v>117</v>
      </c>
      <c r="C70" s="75" t="str">
        <f>VLOOKUP(B70,[3]codes!A:F,3,FALSE)</f>
        <v>Fläche - Sonstiges Land</v>
      </c>
      <c r="D70" s="75" t="s">
        <v>62</v>
      </c>
      <c r="E70" s="75" t="s">
        <v>118</v>
      </c>
      <c r="F70" s="75" t="s">
        <v>107</v>
      </c>
      <c r="G70" s="75" t="s">
        <v>28</v>
      </c>
      <c r="H70" s="76" t="s">
        <v>108</v>
      </c>
      <c r="K70" s="79">
        <f>[5]Abb_Flächen_2!AL47</f>
        <v>3.7213121821855079E-2</v>
      </c>
      <c r="L70" s="77">
        <f>[5]Abb_Flächen_2!AM47</f>
        <v>3.714771440387981E-2</v>
      </c>
      <c r="M70" s="77">
        <f>[5]Abb_Flächen_2!AN47</f>
        <v>3.7082636873258398E-2</v>
      </c>
      <c r="N70" s="77">
        <f>[5]Abb_Flächen_2!AO47</f>
        <v>3.7017889229990872E-2</v>
      </c>
      <c r="O70" s="77">
        <f>[5]Abb_Flächen_2!AP47</f>
        <v>3.6953471474077203E-2</v>
      </c>
      <c r="P70" s="77">
        <f>[5]Abb_Flächen_2!AQ47</f>
        <v>3.6889383605517405E-2</v>
      </c>
      <c r="Q70" s="77">
        <f>[5]Abb_Flächen_2!AR47</f>
        <v>3.6825419444715304E-2</v>
      </c>
      <c r="R70" s="77">
        <f>[5]Abb_Flächen_2!AS47</f>
        <v>3.6761578991670908E-2</v>
      </c>
      <c r="S70" s="77">
        <f>[5]Abb_Flächen_2!AT47</f>
        <v>3.6697862246384216E-2</v>
      </c>
      <c r="T70" s="77">
        <f>[5]Abb_Flächen_2!AU47</f>
        <v>3.6634269208855222E-2</v>
      </c>
      <c r="U70" s="77">
        <f>[5]Abb_Flächen_2!AV47</f>
        <v>3.6570799879083925E-2</v>
      </c>
      <c r="V70" s="77">
        <f>[5]Abb_Flächen_2!AW47</f>
        <v>3.6507454257070332E-2</v>
      </c>
      <c r="W70" s="77">
        <f>[5]Abb_Flächen_2!AX47</f>
        <v>3.6444232342814444E-2</v>
      </c>
      <c r="X70" s="77">
        <f>[5]Abb_Flächen_2!AY47</f>
        <v>3.6381134136316252E-2</v>
      </c>
      <c r="Y70" s="77">
        <f>[5]Abb_Flächen_2!AZ47</f>
        <v>3.6318159637575759E-2</v>
      </c>
      <c r="Z70" s="77">
        <f>[5]Abb_Flächen_2!BA47</f>
        <v>3.6255308846592969E-2</v>
      </c>
      <c r="AA70" s="77">
        <f>[5]Abb_Flächen_2!BB47</f>
        <v>3.6192581763367884E-2</v>
      </c>
      <c r="AB70" s="77">
        <f>[5]Abb_Flächen_2!BC47</f>
        <v>3.612997838790049E-2</v>
      </c>
      <c r="AC70" s="77">
        <f>[5]Abb_Flächen_2!BD47</f>
        <v>3.6067498720190799E-2</v>
      </c>
      <c r="AD70" s="77">
        <f>[5]Abb_Flächen_2!BE47</f>
        <v>3.6005142760238813E-2</v>
      </c>
      <c r="AE70" s="77">
        <f>[5]Abb_Flächen_2!BF47</f>
        <v>3.5942910508044532E-2</v>
      </c>
      <c r="AF70" s="77">
        <f>[5]Abb_Flächen_2!BG47</f>
        <v>3.5880789592832175E-2</v>
      </c>
      <c r="AG70" s="77">
        <f>[5]Abb_Flächen_2!BH47</f>
        <v>3.5818780014601745E-2</v>
      </c>
      <c r="AH70" s="77">
        <f>[5]Abb_Flächen_2!BI47</f>
        <v>3.5756881773353247E-2</v>
      </c>
      <c r="AI70" s="77">
        <f>[5]Abb_Flächen_2!BJ47</f>
        <v>3.5695094869086688E-2</v>
      </c>
      <c r="AJ70" s="77">
        <f>[5]Abb_Flächen_2!BK47</f>
        <v>3.5633419301802055E-2</v>
      </c>
      <c r="AK70" s="77"/>
      <c r="AL70" s="77"/>
      <c r="AM70" s="77"/>
      <c r="AN70" s="77"/>
      <c r="AO70" s="77"/>
    </row>
    <row r="71" spans="1:41">
      <c r="A71" s="75" t="s">
        <v>119</v>
      </c>
      <c r="B71" s="75" t="s">
        <v>120</v>
      </c>
      <c r="C71" s="75" t="str">
        <f>VLOOKUP(B71,[3]codes!A:F,3,FALSE)</f>
        <v>Bevölkerung</v>
      </c>
      <c r="D71" s="75" t="s">
        <v>65</v>
      </c>
      <c r="E71" s="75" t="s">
        <v>121</v>
      </c>
      <c r="F71" s="75" t="s">
        <v>122</v>
      </c>
      <c r="G71" s="75"/>
      <c r="H71" s="76" t="s">
        <v>123</v>
      </c>
      <c r="J71" s="76" t="s">
        <v>124</v>
      </c>
      <c r="K71" s="77">
        <f>+[6]BevOekonDaten_Konsortium!AD19/1000</f>
        <v>83.701595881626616</v>
      </c>
      <c r="L71" s="77">
        <f>+[6]BevOekonDaten_Konsortium!AE19/1000</f>
        <v>83.834905856415332</v>
      </c>
      <c r="M71" s="77">
        <f>+[6]BevOekonDaten_Konsortium!AF19/1000</f>
        <v>83.894684881275637</v>
      </c>
      <c r="N71" s="77">
        <f>+[6]BevOekonDaten_Konsortium!AG19/1000</f>
        <v>83.983497260165748</v>
      </c>
      <c r="O71" s="77">
        <f>+[6]BevOekonDaten_Konsortium!AH19/1000</f>
        <v>84.033830058059948</v>
      </c>
      <c r="P71" s="77">
        <f>+[6]BevOekonDaten_Konsortium!AI19/1000</f>
        <v>84.060123392957038</v>
      </c>
      <c r="Q71" s="77">
        <f>+[6]BevOekonDaten_Konsortium!AJ19/1000</f>
        <v>84.132408555441799</v>
      </c>
      <c r="R71" s="77">
        <f>+[6]BevOekonDaten_Konsortium!AK19/1000</f>
        <v>84.111122165646776</v>
      </c>
      <c r="S71" s="77">
        <f>+[6]BevOekonDaten_Konsortium!AL19/1000</f>
        <v>84.098000839904927</v>
      </c>
      <c r="T71" s="77">
        <f>+[6]BevOekonDaten_Konsortium!AM19/1000</f>
        <v>84.061204095764609</v>
      </c>
      <c r="U71" s="77">
        <f>+[6]BevOekonDaten_Konsortium!AN19/1000</f>
        <v>84.014453798308764</v>
      </c>
      <c r="V71" s="77">
        <f>+[6]BevOekonDaten_Konsortium!AO19/1000</f>
        <v>83.968125537187035</v>
      </c>
      <c r="W71" s="77">
        <f>+[6]BevOekonDaten_Konsortium!AP19/1000</f>
        <v>83.910279394146286</v>
      </c>
      <c r="X71" s="77">
        <f>+[6]BevOekonDaten_Konsortium!AQ19/1000</f>
        <v>83.850566915677859</v>
      </c>
      <c r="Y71" s="77">
        <f>+[6]BevOekonDaten_Konsortium!AR19/1000</f>
        <v>83.786540307867199</v>
      </c>
      <c r="Z71" s="77">
        <f>+[6]BevOekonDaten_Konsortium!AS19/1000</f>
        <v>83.709488634568615</v>
      </c>
      <c r="AA71" s="77">
        <f>+[6]BevOekonDaten_Konsortium!AT19/1000</f>
        <v>83.625541611831309</v>
      </c>
      <c r="AB71" s="77">
        <f>+[6]BevOekonDaten_Konsortium!AU19/1000</f>
        <v>83.538635826148706</v>
      </c>
      <c r="AC71" s="77">
        <f>+[6]BevOekonDaten_Konsortium!AV19/1000</f>
        <v>83.443929350203661</v>
      </c>
      <c r="AD71" s="77">
        <f>+[6]BevOekonDaten_Konsortium!AW19/1000</f>
        <v>83.346850618170933</v>
      </c>
      <c r="AE71" s="77">
        <f>+[6]BevOekonDaten_Konsortium!AX19/1000</f>
        <v>83.240889186807891</v>
      </c>
      <c r="AF71" s="77">
        <f>+[6]BevOekonDaten_Konsortium!AY19/1000</f>
        <v>83.133985563345917</v>
      </c>
      <c r="AG71" s="77">
        <f>+[6]BevOekonDaten_Konsortium!AZ19/1000</f>
        <v>83.016625393805796</v>
      </c>
      <c r="AH71" s="77">
        <f>+[6]BevOekonDaten_Konsortium!BA19/1000</f>
        <v>82.899075800667532</v>
      </c>
      <c r="AI71" s="77">
        <f>+[6]BevOekonDaten_Konsortium!BB19/1000</f>
        <v>82.776517373083806</v>
      </c>
      <c r="AJ71" s="77">
        <f>+[6]BevOekonDaten_Konsortium!BC19/1000</f>
        <v>82.65058383342793</v>
      </c>
      <c r="AK71" s="77">
        <f>+[6]BevOekonDaten_Konsortium!BD19/1000</f>
        <v>82.524562323914381</v>
      </c>
      <c r="AL71" s="77">
        <f>+[6]BevOekonDaten_Konsortium!BE19/1000</f>
        <v>82.396822598825992</v>
      </c>
      <c r="AM71" s="77">
        <f>+[6]BevOekonDaten_Konsortium!BF19/1000</f>
        <v>82.257469084658666</v>
      </c>
      <c r="AN71" s="77">
        <f>+[6]BevOekonDaten_Konsortium!BG19/1000</f>
        <v>82.119313869954141</v>
      </c>
      <c r="AO71" s="77">
        <f>+[6]BevOekonDaten_Konsortium!BH19/1000</f>
        <v>81.986585304239654</v>
      </c>
    </row>
    <row r="72" spans="1:41">
      <c r="A72" s="75" t="s">
        <v>119</v>
      </c>
      <c r="B72" s="75" t="s">
        <v>125</v>
      </c>
      <c r="C72" s="75" t="str">
        <f>VLOOKUP(B72,[3]codes!A:F,3,FALSE)</f>
        <v>BIP</v>
      </c>
      <c r="D72" s="75" t="s">
        <v>65</v>
      </c>
      <c r="E72" s="75" t="s">
        <v>126</v>
      </c>
      <c r="F72" s="75" t="s">
        <v>127</v>
      </c>
      <c r="G72" s="75"/>
      <c r="H72" s="76" t="s">
        <v>123</v>
      </c>
      <c r="J72" s="76" t="s">
        <v>124</v>
      </c>
      <c r="K72" s="77">
        <f>+[6]BevOekonDaten_Konsortium!AD239</f>
        <v>4224.6104216056519</v>
      </c>
      <c r="L72" s="77">
        <f>+[6]BevOekonDaten_Konsortium!AE239</f>
        <v>4292.830075343084</v>
      </c>
      <c r="M72" s="77">
        <f>+[6]BevOekonDaten_Konsortium!AF239</f>
        <v>4337.0521476414369</v>
      </c>
      <c r="N72" s="77">
        <f>+[6]BevOekonDaten_Konsortium!AG239</f>
        <v>4371.4859469452049</v>
      </c>
      <c r="O72" s="77">
        <f>+[6]BevOekonDaten_Konsortium!AH239</f>
        <v>4406.0025702868525</v>
      </c>
      <c r="P72" s="77">
        <f>+[6]BevOekonDaten_Konsortium!AI239</f>
        <v>4440.5361451055023</v>
      </c>
      <c r="Q72" s="77">
        <f>+[6]BevOekonDaten_Konsortium!AJ239</f>
        <v>4478.6109477940763</v>
      </c>
      <c r="R72" s="77">
        <f>+[6]BevOekonDaten_Konsortium!AK239</f>
        <v>4516.54449929166</v>
      </c>
      <c r="S72" s="77">
        <f>+[6]BevOekonDaten_Konsortium!AL239</f>
        <v>4554.2519778762398</v>
      </c>
      <c r="T72" s="77">
        <f>+[6]BevOekonDaten_Konsortium!AM239</f>
        <v>4592.6245052403056</v>
      </c>
      <c r="U72" s="77">
        <f>+[6]BevOekonDaten_Konsortium!AN239</f>
        <v>4632.1048920569465</v>
      </c>
      <c r="V72" s="77">
        <f>+[6]BevOekonDaten_Konsortium!AO239</f>
        <v>4673.3100324051138</v>
      </c>
      <c r="W72" s="77">
        <f>+[6]BevOekonDaten_Konsortium!AP239</f>
        <v>4716.2127923027247</v>
      </c>
      <c r="X72" s="77">
        <f>+[6]BevOekonDaten_Konsortium!AQ239</f>
        <v>4761.0184452778722</v>
      </c>
      <c r="Y72" s="77">
        <f>+[6]BevOekonDaten_Konsortium!AR239</f>
        <v>4808.2132208052562</v>
      </c>
      <c r="Z72" s="77">
        <f>+[6]BevOekonDaten_Konsortium!AS239</f>
        <v>4857.5385862594931</v>
      </c>
      <c r="AA72" s="77">
        <f>+[6]BevOekonDaten_Konsortium!AT239</f>
        <v>4908.8796221196999</v>
      </c>
      <c r="AB72" s="77">
        <f>+[6]BevOekonDaten_Konsortium!AU239</f>
        <v>4961.9975859387969</v>
      </c>
      <c r="AC72" s="77">
        <f>+[6]BevOekonDaten_Konsortium!AV239</f>
        <v>5016.0162563887898</v>
      </c>
      <c r="AD72" s="77">
        <f>+[6]BevOekonDaten_Konsortium!AW239</f>
        <v>5070.3023193463023</v>
      </c>
      <c r="AE72" s="77">
        <f>+[6]BevOekonDaten_Konsortium!AX239</f>
        <v>5123.9529343551103</v>
      </c>
      <c r="AF72" s="77">
        <f>+[6]BevOekonDaten_Konsortium!AY239</f>
        <v>5176.6049543316176</v>
      </c>
      <c r="AG72" s="77">
        <f>+[6]BevOekonDaten_Konsortium!AZ239</f>
        <v>5227.5429259817301</v>
      </c>
      <c r="AH72" s="77">
        <f>+[6]BevOekonDaten_Konsortium!BA239</f>
        <v>5277.1827778227844</v>
      </c>
      <c r="AI72" s="77">
        <f>+[6]BevOekonDaten_Konsortium!BB239</f>
        <v>5325.4062527850147</v>
      </c>
      <c r="AJ72" s="77">
        <f>+[6]BevOekonDaten_Konsortium!BC239</f>
        <v>5372.3698430145023</v>
      </c>
      <c r="AK72" s="77">
        <f>+[6]BevOekonDaten_Konsortium!BD239</f>
        <v>5418.232531109039</v>
      </c>
      <c r="AL72" s="77">
        <f>+[6]BevOekonDaten_Konsortium!BE239</f>
        <v>5462.8420785118724</v>
      </c>
      <c r="AM72" s="77">
        <f>+[6]BevOekonDaten_Konsortium!BF239</f>
        <v>5505.616177046968</v>
      </c>
      <c r="AN72" s="77">
        <f>+[6]BevOekonDaten_Konsortium!BG239</f>
        <v>5546.4197774661861</v>
      </c>
      <c r="AO72" s="77">
        <f>+[6]BevOekonDaten_Konsortium!BH239</f>
        <v>5585.3933961684534</v>
      </c>
    </row>
    <row r="73" spans="1:41">
      <c r="A73" s="75" t="s">
        <v>119</v>
      </c>
      <c r="B73" s="75" t="s">
        <v>128</v>
      </c>
      <c r="C73" s="75" t="str">
        <f>VLOOKUP(B73,[3]codes!A:F,3,FALSE)</f>
        <v>Bruttoinlandsprodukt - Wachstum ggü. Vorjahr</v>
      </c>
      <c r="D73" s="75" t="s">
        <v>65</v>
      </c>
      <c r="E73" s="75" t="s">
        <v>129</v>
      </c>
      <c r="F73" s="75" t="s">
        <v>56</v>
      </c>
      <c r="G73" s="75"/>
      <c r="H73" s="76" t="s">
        <v>123</v>
      </c>
      <c r="J73" s="76" t="s">
        <v>124</v>
      </c>
      <c r="K73" s="80">
        <f>0.0111632460912792*100</f>
        <v>1.11632460912792</v>
      </c>
      <c r="L73" s="80">
        <f>0.0161481525937968*100</f>
        <v>1.6148152593796798</v>
      </c>
      <c r="M73" s="80">
        <f>0.0103013796312026*100</f>
        <v>1.0301379631202601</v>
      </c>
      <c r="N73" s="80">
        <f>0.00793944783958689*100</f>
        <v>0.79394478395868906</v>
      </c>
      <c r="O73" s="80">
        <f>0.00789585595391595*100</f>
        <v>0.78958559539159501</v>
      </c>
      <c r="P73" s="80">
        <f>0.00783784717955838*100</f>
        <v>0.78378471795583804</v>
      </c>
      <c r="Q73" s="80">
        <f>0.00857437062651578*100</f>
        <v>0.85743706265157793</v>
      </c>
      <c r="R73" s="80">
        <f>0.00846993675935792*100</f>
        <v>0.84699367593579189</v>
      </c>
      <c r="S73" s="80">
        <f>0.00834874506173766*100</f>
        <v>0.83487450617376591</v>
      </c>
      <c r="T73" s="80">
        <f>0.00842564872353857*100</f>
        <v>0.84256487235385702</v>
      </c>
      <c r="U73" s="80">
        <f>0.00859647610458736*100</f>
        <v>0.85964761045873606</v>
      </c>
      <c r="V73" s="80">
        <f>0.00889555424766497*100</f>
        <v>0.88955542476649696</v>
      </c>
      <c r="W73" s="80">
        <f>0.0091803795596952*100</f>
        <v>0.91803795596952009</v>
      </c>
      <c r="X73" s="80">
        <f>0.00950034592338045*100</f>
        <v>0.9500345923380451</v>
      </c>
      <c r="Y73" s="80">
        <f>0.00991274788573726*100</f>
        <v>0.99127478857372608</v>
      </c>
      <c r="Z73" s="80">
        <f>0.0102585644997615*100</f>
        <v>1.02585644997615</v>
      </c>
      <c r="AA73" s="80">
        <f>0.0105693521417278*100</f>
        <v>1.0569352141727801</v>
      </c>
      <c r="AB73" s="80">
        <f>0.010820791689359*100</f>
        <v>1.0820791689358999</v>
      </c>
      <c r="AC73" s="80">
        <f>0.0108864765680399*100</f>
        <v>1.08864765680399</v>
      </c>
      <c r="AD73" s="80">
        <f>0.0108225452595712*100</f>
        <v>1.0822545259571201</v>
      </c>
      <c r="AE73" s="80">
        <f>0.0105813443912601*100</f>
        <v>1.0581344391260101</v>
      </c>
      <c r="AF73" s="80">
        <f>0.0102756642481014*100</f>
        <v>1.0275664248101402</v>
      </c>
      <c r="AG73" s="80">
        <f>0.00984003455923155*100</f>
        <v>0.98400345592315497</v>
      </c>
      <c r="AH73" s="80">
        <f>0.00949582864147058*100</f>
        <v>0.94958286414705795</v>
      </c>
      <c r="AI73" s="80">
        <f>0.00913810966807671*100</f>
        <v>0.91381096680767104</v>
      </c>
      <c r="AJ73" s="80">
        <f>0.00881878076530351*100</f>
        <v>0.881878076530351</v>
      </c>
      <c r="AK73" s="80">
        <f>0.00853677044482892*100</f>
        <v>0.85367704448289194</v>
      </c>
      <c r="AL73" s="80">
        <f>0.00823322866759701*100</f>
        <v>0.8233228667597009</v>
      </c>
      <c r="AM73" s="80">
        <f>0.00783000824851743*100</f>
        <v>0.78300082485174305</v>
      </c>
      <c r="AN73" s="80">
        <f>0.00741126862227137*100</f>
        <v>0.74112686222713697</v>
      </c>
      <c r="AO73" s="80">
        <f>0.00702680652852994*100</f>
        <v>0.70268065285299408</v>
      </c>
    </row>
    <row r="74" spans="1:41">
      <c r="A74" s="75" t="s">
        <v>119</v>
      </c>
      <c r="B74" s="75" t="s">
        <v>130</v>
      </c>
      <c r="C74" s="75" t="str">
        <f>VLOOKUP(B74,[3]codes!A:F,3,FALSE)</f>
        <v>Preis im EU ETS</v>
      </c>
      <c r="D74" s="75" t="s">
        <v>65</v>
      </c>
      <c r="E74" s="75" t="s">
        <v>131</v>
      </c>
      <c r="F74" s="75" t="s">
        <v>132</v>
      </c>
      <c r="G74" s="75"/>
      <c r="H74" s="76" t="s">
        <v>65</v>
      </c>
      <c r="J74" s="76" t="s">
        <v>124</v>
      </c>
      <c r="K74" s="77">
        <f>'[7]P-2025-Rahmendaten'!Y$11</f>
        <v>70.11408776684506</v>
      </c>
      <c r="L74" s="77">
        <f>'[7]P-2025-Rahmendaten'!Z$11</f>
        <v>75.091270213476051</v>
      </c>
      <c r="M74" s="77">
        <f>'[7]P-2025-Rahmendaten'!AA$11</f>
        <v>80.068452660107027</v>
      </c>
      <c r="N74" s="77">
        <f>'[7]P-2025-Rahmendaten'!AB$11</f>
        <v>85.045635106738018</v>
      </c>
      <c r="O74" s="77">
        <f>'[7]P-2025-Rahmendaten'!AC$11</f>
        <v>90.022817553369009</v>
      </c>
      <c r="P74" s="77">
        <f>'[7]P-2025-Rahmendaten'!AD$11</f>
        <v>95</v>
      </c>
      <c r="Q74" s="77">
        <f>'[7]P-2025-Rahmendaten'!AE$11</f>
        <v>104</v>
      </c>
      <c r="R74" s="77">
        <f>'[7]P-2025-Rahmendaten'!AF$11</f>
        <v>113</v>
      </c>
      <c r="S74" s="77">
        <f>'[7]P-2025-Rahmendaten'!AG$11</f>
        <v>122</v>
      </c>
      <c r="T74" s="77">
        <f>'[7]P-2025-Rahmendaten'!AH$11</f>
        <v>131</v>
      </c>
      <c r="U74" s="77">
        <f>'[7]P-2025-Rahmendaten'!AI$11</f>
        <v>140</v>
      </c>
      <c r="V74" s="77">
        <f>'[7]P-2025-Rahmendaten'!AJ$11</f>
        <v>145.79728973869061</v>
      </c>
      <c r="W74" s="77">
        <f>'[7]P-2025-Rahmendaten'!AK$11</f>
        <v>151.59457947738122</v>
      </c>
      <c r="X74" s="77">
        <f>'[7]P-2025-Rahmendaten'!AL$11</f>
        <v>157.39186921607185</v>
      </c>
      <c r="Y74" s="77">
        <f>'[7]P-2025-Rahmendaten'!AM$11</f>
        <v>163.18915895476246</v>
      </c>
      <c r="Z74" s="77">
        <f>'[7]P-2025-Rahmendaten'!AN$11</f>
        <v>168.98644869345307</v>
      </c>
      <c r="AA74" s="77">
        <f>'[7]P-2025-Rahmendaten'!AO$11</f>
        <v>171.39901580682769</v>
      </c>
      <c r="AB74" s="77">
        <f>'[7]P-2025-Rahmendaten'!AP$11</f>
        <v>173.81158292020231</v>
      </c>
      <c r="AC74" s="77">
        <f>'[7]P-2025-Rahmendaten'!AQ$11</f>
        <v>176.22415003357696</v>
      </c>
      <c r="AD74" s="77">
        <f>'[7]P-2025-Rahmendaten'!AR$11</f>
        <v>178.63671714695158</v>
      </c>
      <c r="AE74" s="77">
        <f>'[7]P-2025-Rahmendaten'!AS$11</f>
        <v>181.0492842603262</v>
      </c>
      <c r="AF74" s="77">
        <f>'[7]P-2025-Rahmendaten'!AT$11</f>
        <v>183.46185137370082</v>
      </c>
      <c r="AG74" s="77">
        <f>'[7]P-2025-Rahmendaten'!AU$11</f>
        <v>185.87441848707547</v>
      </c>
      <c r="AH74" s="77">
        <f>'[7]P-2025-Rahmendaten'!AV$11</f>
        <v>188.28698560045009</v>
      </c>
      <c r="AI74" s="77">
        <f>'[7]P-2025-Rahmendaten'!AW$11</f>
        <v>190.69955271382474</v>
      </c>
      <c r="AJ74" s="77">
        <f>'[7]P-2025-Rahmendaten'!AX$11</f>
        <v>193.11211982719936</v>
      </c>
      <c r="AK74" s="77"/>
      <c r="AL74" s="77"/>
      <c r="AM74" s="77"/>
      <c r="AN74" s="77"/>
      <c r="AO74" s="77"/>
    </row>
    <row r="75" spans="1:41">
      <c r="A75" s="75" t="s">
        <v>119</v>
      </c>
      <c r="B75" s="75" t="s">
        <v>133</v>
      </c>
      <c r="C75" s="75" t="str">
        <f>VLOOKUP(B75,[3]codes!A:F,3,FALSE)</f>
        <v>Preis im nationalen Emissionshandel (nEHS)</v>
      </c>
      <c r="D75" s="75" t="s">
        <v>65</v>
      </c>
      <c r="E75" s="75" t="str">
        <f>'[7]P-2025-Rahmendaten'!$B$12</f>
        <v>Preis im nationalen Emissionshandel / EU ETS 2</v>
      </c>
      <c r="F75" s="75" t="s">
        <v>132</v>
      </c>
      <c r="G75" s="75"/>
      <c r="H75" s="76" t="s">
        <v>65</v>
      </c>
      <c r="J75" s="76" t="s">
        <v>124</v>
      </c>
      <c r="K75" s="77">
        <f>'[7]P-2025-Rahmendaten'!Y$12</f>
        <v>50.773535274597513</v>
      </c>
      <c r="L75" s="77">
        <f>'[7]P-2025-Rahmendaten'!Z$12</f>
        <v>58.020772462428496</v>
      </c>
      <c r="M75" s="77">
        <f>'[7]P-2025-Rahmendaten'!AA$12</f>
        <v>69.482333530889136</v>
      </c>
      <c r="N75" s="77">
        <f>'[7]P-2025-Rahmendaten'!AB$12</f>
        <v>80.67073778292567</v>
      </c>
      <c r="O75" s="77">
        <f>'[7]P-2025-Rahmendaten'!AC$12</f>
        <v>91.560184273897903</v>
      </c>
      <c r="P75" s="77">
        <f>'[7]P-2025-Rahmendaten'!AD$12</f>
        <v>102.22519804862686</v>
      </c>
      <c r="Q75" s="77">
        <f>'[7]P-2025-Rahmendaten'!AE$12</f>
        <v>112.45880330864775</v>
      </c>
      <c r="R75" s="77">
        <f>'[7]P-2025-Rahmendaten'!AF$12</f>
        <v>122.32419124343922</v>
      </c>
      <c r="S75" s="77">
        <f>'[7]P-2025-Rahmendaten'!AG$12</f>
        <v>131.83320307014765</v>
      </c>
      <c r="T75" s="77">
        <f>'[7]P-2025-Rahmendaten'!AH$12</f>
        <v>140.98987411060287</v>
      </c>
      <c r="U75" s="77">
        <f>'[7]P-2025-Rahmendaten'!AI$12</f>
        <v>149.78390983204102</v>
      </c>
      <c r="V75" s="77">
        <f>'[7]P-2025-Rahmendaten'!AJ$12</f>
        <v>158.20808319831846</v>
      </c>
      <c r="W75" s="77">
        <f>'[7]P-2025-Rahmendaten'!AK$12</f>
        <v>166.25615739507737</v>
      </c>
      <c r="X75" s="77">
        <f>'[7]P-2025-Rahmendaten'!AL$12</f>
        <v>173.92355809864659</v>
      </c>
      <c r="Y75" s="77">
        <f>'[7]P-2025-Rahmendaten'!AM$12</f>
        <v>181.20892187138307</v>
      </c>
      <c r="Z75" s="77">
        <f>'[7]P-2025-Rahmendaten'!AN$12</f>
        <v>188.11193775076981</v>
      </c>
      <c r="AA75" s="77">
        <f>'[7]P-2025-Rahmendaten'!AO$12</f>
        <v>194.64286035133364</v>
      </c>
      <c r="AB75" s="77">
        <f>'[7]P-2025-Rahmendaten'!AP$12</f>
        <v>200.80922569991554</v>
      </c>
      <c r="AC75" s="77">
        <f>'[7]P-2025-Rahmendaten'!AQ$12</f>
        <v>206.61541987886861</v>
      </c>
      <c r="AD75" s="77">
        <f>'[7]P-2025-Rahmendaten'!AR$12</f>
        <v>212.06463318399503</v>
      </c>
      <c r="AE75" s="77">
        <f>'[7]P-2025-Rahmendaten'!AS$12</f>
        <v>217.16016479990122</v>
      </c>
      <c r="AF75" s="77">
        <f>'[7]P-2025-Rahmendaten'!AT$12</f>
        <v>221.8625206632843</v>
      </c>
      <c r="AG75" s="77">
        <f>'[7]P-2025-Rahmendaten'!AU$12</f>
        <v>225.91238689581786</v>
      </c>
      <c r="AH75" s="77">
        <f>'[7]P-2025-Rahmendaten'!AV$12</f>
        <v>229.89358727677623</v>
      </c>
      <c r="AI75" s="77">
        <f>'[7]P-2025-Rahmendaten'!AW$12</f>
        <v>233.80355742006125</v>
      </c>
      <c r="AJ75" s="77">
        <f>'[7]P-2025-Rahmendaten'!AX$12</f>
        <v>237.63929820481096</v>
      </c>
      <c r="AK75" s="77"/>
      <c r="AL75" s="77"/>
      <c r="AM75" s="77"/>
      <c r="AN75" s="77"/>
      <c r="AO75" s="77"/>
    </row>
    <row r="76" spans="1:41">
      <c r="A76" s="75" t="s">
        <v>134</v>
      </c>
      <c r="B76" s="75" t="s">
        <v>135</v>
      </c>
      <c r="C76" s="75" t="str">
        <f>VLOOKUP(B76,[3]codes!A:F,3,FALSE)</f>
        <v>Primärenergieverbrauch</v>
      </c>
      <c r="D76" s="75" t="s">
        <v>65</v>
      </c>
      <c r="E76" s="75" t="s">
        <v>136</v>
      </c>
      <c r="F76" s="75" t="s">
        <v>137</v>
      </c>
      <c r="G76" s="75" t="s">
        <v>54</v>
      </c>
      <c r="H76" s="76" t="s">
        <v>55</v>
      </c>
      <c r="K76" s="77">
        <f>[2]T_Bericht_Energie!BJ$37</f>
        <v>10713.363352792239</v>
      </c>
      <c r="L76" s="77">
        <f>[2]T_Bericht_Energie!BK$37</f>
        <v>10540.221062550996</v>
      </c>
      <c r="M76" s="77">
        <f>[2]T_Bericht_Energie!BL$37</f>
        <v>10346.450658644973</v>
      </c>
      <c r="N76" s="77">
        <f>[2]T_Bericht_Energie!BM$37</f>
        <v>10145.302262155496</v>
      </c>
      <c r="O76" s="77">
        <f>[2]T_Bericht_Energie!BN$37</f>
        <v>9949.2069711541862</v>
      </c>
      <c r="P76" s="77">
        <f>[2]T_Bericht_Energie!BO$37</f>
        <v>9816.9253432160531</v>
      </c>
      <c r="Q76" s="77">
        <f>[2]T_Bericht_Energie!BP$37</f>
        <v>9664.185832843239</v>
      </c>
      <c r="R76" s="77">
        <f>[2]T_Bericht_Energie!BQ$37</f>
        <v>9521.0696676705211</v>
      </c>
      <c r="S76" s="77">
        <f>[2]T_Bericht_Energie!BR$37</f>
        <v>9364.3586397328418</v>
      </c>
      <c r="T76" s="77">
        <f>[2]T_Bericht_Energie!BS$37</f>
        <v>9212.0604319604226</v>
      </c>
      <c r="U76" s="77">
        <f>[2]T_Bericht_Energie!BT$37</f>
        <v>9064.9157989605537</v>
      </c>
      <c r="V76" s="77">
        <f>[2]T_Bericht_Energie!BU$37</f>
        <v>8904.6124240980353</v>
      </c>
      <c r="W76" s="77">
        <f>[2]T_Bericht_Energie!BV$37</f>
        <v>8771.9680843386595</v>
      </c>
      <c r="X76" s="77">
        <f>[2]T_Bericht_Energie!BW$37</f>
        <v>8652.3207640472683</v>
      </c>
      <c r="Y76" s="77">
        <f>[2]T_Bericht_Energie!BX$37</f>
        <v>8552.1549910892445</v>
      </c>
      <c r="Z76" s="77">
        <f>[2]T_Bericht_Energie!BY$37</f>
        <v>8464.110020871165</v>
      </c>
      <c r="AA76" s="77">
        <f>[2]T_Bericht_Energie!BZ$37</f>
        <v>8373.6129110718557</v>
      </c>
      <c r="AB76" s="77">
        <f>[2]T_Bericht_Energie!CA$37</f>
        <v>8295.6247917537985</v>
      </c>
      <c r="AC76" s="77">
        <f>[2]T_Bericht_Energie!CB$37</f>
        <v>8235.0936327524523</v>
      </c>
      <c r="AD76" s="77">
        <f>[2]T_Bericht_Energie!CC$37</f>
        <v>8180.6398780061254</v>
      </c>
      <c r="AE76" s="77">
        <f>[2]T_Bericht_Energie!CD$37</f>
        <v>8134.9537599069718</v>
      </c>
      <c r="AF76" s="77">
        <f>[2]T_Bericht_Energie!CE$37</f>
        <v>8091.1845704230591</v>
      </c>
      <c r="AG76" s="77">
        <f>[2]T_Bericht_Energie!CF$37</f>
        <v>8051.3130972005529</v>
      </c>
      <c r="AH76" s="77">
        <f>[2]T_Bericht_Energie!CG$37</f>
        <v>8015.1884371696351</v>
      </c>
      <c r="AI76" s="77">
        <f>[2]T_Bericht_Energie!CH$37</f>
        <v>7984.5297067993251</v>
      </c>
      <c r="AJ76" s="77">
        <f>[2]T_Bericht_Energie!CI$37</f>
        <v>7958.9213613131187</v>
      </c>
      <c r="AK76" s="77"/>
      <c r="AL76" s="77"/>
      <c r="AM76" s="77"/>
      <c r="AN76" s="77"/>
      <c r="AO76" s="77"/>
    </row>
    <row r="77" spans="1:41" ht="15" customHeight="1">
      <c r="A77" s="77" t="s">
        <v>134</v>
      </c>
      <c r="B77" s="77" t="s">
        <v>135</v>
      </c>
      <c r="C77" s="77" t="str">
        <f>VLOOKUP(B77,[3]codes!A:F,3,FALSE)</f>
        <v>Primärenergieverbrauch</v>
      </c>
      <c r="D77" s="77" t="s">
        <v>65</v>
      </c>
      <c r="E77" s="77" t="s">
        <v>136</v>
      </c>
      <c r="F77" s="77" t="s">
        <v>137</v>
      </c>
      <c r="G77" s="77" t="s">
        <v>28</v>
      </c>
      <c r="H77" s="77" t="s">
        <v>55</v>
      </c>
      <c r="I77" s="77"/>
      <c r="J77" s="77"/>
      <c r="K77" s="77">
        <f>[1]T_Bericht_Energie!BJ$37</f>
        <v>10575.027940583606</v>
      </c>
      <c r="L77" s="77">
        <f>[1]T_Bericht_Energie!BK$37</f>
        <v>10261.700280329653</v>
      </c>
      <c r="M77" s="77">
        <f>[1]T_Bericht_Energie!BL$37</f>
        <v>9997.0703452993184</v>
      </c>
      <c r="N77" s="77">
        <f>[1]T_Bericht_Energie!BM$37</f>
        <v>9756.1195362224662</v>
      </c>
      <c r="O77" s="77">
        <f>[1]T_Bericht_Energie!BN$37</f>
        <v>9522.0008945589525</v>
      </c>
      <c r="P77" s="77">
        <f>[1]T_Bericht_Energie!BO$37</f>
        <v>9346.1403814730056</v>
      </c>
      <c r="Q77" s="77">
        <f>[1]T_Bericht_Energie!BP$37</f>
        <v>9179.3945894095032</v>
      </c>
      <c r="R77" s="77">
        <f>[1]T_Bericht_Energie!BQ$37</f>
        <v>9001.477778663786</v>
      </c>
      <c r="S77" s="77">
        <f>[1]T_Bericht_Energie!BR$37</f>
        <v>8825.991346443021</v>
      </c>
      <c r="T77" s="77">
        <f>[1]T_Bericht_Energie!BS$37</f>
        <v>8707.6391044014836</v>
      </c>
      <c r="U77" s="77">
        <f>[1]T_Bericht_Energie!BT$37</f>
        <v>8564.5109369508973</v>
      </c>
      <c r="V77" s="77">
        <f>[1]T_Bericht_Energie!BU$37</f>
        <v>8415.7715072850679</v>
      </c>
      <c r="W77" s="77">
        <f>[1]T_Bericht_Energie!BV$37</f>
        <v>8281.5913303055713</v>
      </c>
      <c r="X77" s="77">
        <f>[1]T_Bericht_Energie!BW$37</f>
        <v>8047.8642719574937</v>
      </c>
      <c r="Y77" s="77">
        <f>[1]T_Bericht_Energie!BX$37</f>
        <v>7888.4062620271498</v>
      </c>
      <c r="Z77" s="77">
        <f>[1]T_Bericht_Energie!BY$37</f>
        <v>7732.8941556316713</v>
      </c>
      <c r="AA77" s="77">
        <f>[1]T_Bericht_Energie!BZ$37</f>
        <v>7526.8693050534948</v>
      </c>
      <c r="AB77" s="77">
        <f>[1]T_Bericht_Energie!CA$37</f>
        <v>7343.7388392190878</v>
      </c>
      <c r="AC77" s="77">
        <f>[1]T_Bericht_Energie!CB$37</f>
        <v>7250.1844484716157</v>
      </c>
      <c r="AD77" s="77">
        <f>[1]T_Bericht_Energie!CC$37</f>
        <v>7235.6170211627468</v>
      </c>
      <c r="AE77" s="77">
        <f>[1]T_Bericht_Energie!CD$37</f>
        <v>7263.5800226673418</v>
      </c>
      <c r="AF77" s="77"/>
      <c r="AG77" s="77"/>
      <c r="AH77" s="77"/>
      <c r="AI77" s="77"/>
      <c r="AJ77" s="77"/>
      <c r="AK77" s="77"/>
      <c r="AL77" s="77"/>
      <c r="AM77" s="77"/>
      <c r="AN77" s="77"/>
      <c r="AO77" s="77"/>
    </row>
    <row r="78" spans="1:41">
      <c r="A78" s="75" t="s">
        <v>134</v>
      </c>
      <c r="B78" s="75" t="s">
        <v>135</v>
      </c>
      <c r="C78" s="75" t="str">
        <f>VLOOKUP(B78,[3]codes!A:F,3,FALSE)</f>
        <v>Primärenergieverbrauch</v>
      </c>
      <c r="D78" s="75" t="s">
        <v>65</v>
      </c>
      <c r="E78" s="75" t="s">
        <v>136</v>
      </c>
      <c r="F78" s="75" t="s">
        <v>138</v>
      </c>
      <c r="G78" s="75" t="s">
        <v>54</v>
      </c>
      <c r="H78" s="76" t="s">
        <v>55</v>
      </c>
      <c r="K78" s="77">
        <f t="shared" ref="K78:AJ79" si="0">K76/3.6</f>
        <v>2975.9342646645109</v>
      </c>
      <c r="L78" s="77">
        <f t="shared" si="0"/>
        <v>2927.8391840419431</v>
      </c>
      <c r="M78" s="77">
        <f t="shared" si="0"/>
        <v>2874.014071845826</v>
      </c>
      <c r="N78" s="77">
        <f t="shared" si="0"/>
        <v>2818.1395172654152</v>
      </c>
      <c r="O78" s="77">
        <f t="shared" si="0"/>
        <v>2763.6686030983851</v>
      </c>
      <c r="P78" s="77">
        <f t="shared" si="0"/>
        <v>2726.9237064489034</v>
      </c>
      <c r="Q78" s="77">
        <f t="shared" si="0"/>
        <v>2684.4960646786776</v>
      </c>
      <c r="R78" s="77">
        <f t="shared" si="0"/>
        <v>2644.7415743529223</v>
      </c>
      <c r="S78" s="77">
        <f t="shared" si="0"/>
        <v>2601.2107332591227</v>
      </c>
      <c r="T78" s="77">
        <f t="shared" si="0"/>
        <v>2558.9056755445617</v>
      </c>
      <c r="U78" s="77">
        <f t="shared" si="0"/>
        <v>2518.0321663779314</v>
      </c>
      <c r="V78" s="77">
        <f t="shared" si="0"/>
        <v>2473.5034511383433</v>
      </c>
      <c r="W78" s="77">
        <f t="shared" si="0"/>
        <v>2436.6578012051832</v>
      </c>
      <c r="X78" s="77">
        <f t="shared" si="0"/>
        <v>2403.4224344575746</v>
      </c>
      <c r="Y78" s="77">
        <f t="shared" si="0"/>
        <v>2375.5986086359012</v>
      </c>
      <c r="Z78" s="77">
        <f t="shared" si="0"/>
        <v>2351.1416724642127</v>
      </c>
      <c r="AA78" s="77">
        <f t="shared" si="0"/>
        <v>2326.0035864088486</v>
      </c>
      <c r="AB78" s="77">
        <f t="shared" si="0"/>
        <v>2304.3402199316106</v>
      </c>
      <c r="AC78" s="77">
        <f t="shared" si="0"/>
        <v>2287.5260090979032</v>
      </c>
      <c r="AD78" s="77">
        <f t="shared" si="0"/>
        <v>2272.3999661128128</v>
      </c>
      <c r="AE78" s="77">
        <f t="shared" si="0"/>
        <v>2259.7093777519367</v>
      </c>
      <c r="AF78" s="77">
        <f t="shared" si="0"/>
        <v>2247.5512695619609</v>
      </c>
      <c r="AG78" s="77">
        <f t="shared" si="0"/>
        <v>2236.4758603334867</v>
      </c>
      <c r="AH78" s="77">
        <f t="shared" si="0"/>
        <v>2226.4412325471208</v>
      </c>
      <c r="AI78" s="77">
        <f t="shared" si="0"/>
        <v>2217.9249185553681</v>
      </c>
      <c r="AJ78" s="77">
        <f t="shared" si="0"/>
        <v>2210.8114892536441</v>
      </c>
      <c r="AK78" s="77"/>
      <c r="AL78" s="77"/>
      <c r="AM78" s="77"/>
      <c r="AN78" s="77"/>
      <c r="AO78" s="77"/>
    </row>
    <row r="79" spans="1:41">
      <c r="A79" s="77" t="s">
        <v>134</v>
      </c>
      <c r="B79" s="77" t="s">
        <v>135</v>
      </c>
      <c r="C79" s="77" t="str">
        <f>VLOOKUP(B79,[3]codes!A:F,3,FALSE)</f>
        <v>Primärenergieverbrauch</v>
      </c>
      <c r="D79" s="77" t="s">
        <v>65</v>
      </c>
      <c r="E79" s="77" t="s">
        <v>136</v>
      </c>
      <c r="F79" s="77" t="s">
        <v>138</v>
      </c>
      <c r="G79" s="77" t="s">
        <v>28</v>
      </c>
      <c r="H79" s="77" t="s">
        <v>55</v>
      </c>
      <c r="I79" s="77"/>
      <c r="J79" s="77"/>
      <c r="K79" s="77">
        <f t="shared" si="0"/>
        <v>2937.5077612732239</v>
      </c>
      <c r="L79" s="77">
        <f t="shared" si="0"/>
        <v>2850.4723000915701</v>
      </c>
      <c r="M79" s="77">
        <f t="shared" si="0"/>
        <v>2776.9639848053662</v>
      </c>
      <c r="N79" s="77">
        <f t="shared" si="0"/>
        <v>2710.0332045062405</v>
      </c>
      <c r="O79" s="77">
        <f t="shared" si="0"/>
        <v>2645.0002484885977</v>
      </c>
      <c r="P79" s="77">
        <f t="shared" si="0"/>
        <v>2596.1501059647239</v>
      </c>
      <c r="Q79" s="77">
        <f t="shared" si="0"/>
        <v>2549.8318303915285</v>
      </c>
      <c r="R79" s="77">
        <f t="shared" si="0"/>
        <v>2500.4104940732736</v>
      </c>
      <c r="S79" s="77">
        <f t="shared" si="0"/>
        <v>2451.6642629008393</v>
      </c>
      <c r="T79" s="77">
        <f t="shared" si="0"/>
        <v>2418.7886401115234</v>
      </c>
      <c r="U79" s="77">
        <f t="shared" si="0"/>
        <v>2379.0308158196935</v>
      </c>
      <c r="V79" s="77">
        <f t="shared" si="0"/>
        <v>2337.7143075791855</v>
      </c>
      <c r="W79" s="77">
        <f t="shared" si="0"/>
        <v>2300.4420361959919</v>
      </c>
      <c r="X79" s="77">
        <f t="shared" si="0"/>
        <v>2235.5178533215258</v>
      </c>
      <c r="Y79" s="77">
        <f t="shared" si="0"/>
        <v>2191.2239616742081</v>
      </c>
      <c r="Z79" s="77">
        <f t="shared" si="0"/>
        <v>2148.0261543421307</v>
      </c>
      <c r="AA79" s="77">
        <f t="shared" si="0"/>
        <v>2090.7970291815263</v>
      </c>
      <c r="AB79" s="77">
        <f t="shared" si="0"/>
        <v>2039.9274553386354</v>
      </c>
      <c r="AC79" s="77">
        <f t="shared" si="0"/>
        <v>2013.9401245754489</v>
      </c>
      <c r="AD79" s="77">
        <f t="shared" si="0"/>
        <v>2009.8936169896519</v>
      </c>
      <c r="AE79" s="77">
        <f t="shared" si="0"/>
        <v>2017.6611174075949</v>
      </c>
      <c r="AF79" s="77"/>
      <c r="AG79" s="77"/>
      <c r="AH79" s="77"/>
      <c r="AI79" s="77"/>
      <c r="AJ79" s="77"/>
      <c r="AK79" s="77"/>
      <c r="AL79" s="77"/>
      <c r="AM79" s="77"/>
      <c r="AN79" s="77"/>
      <c r="AO79" s="77"/>
    </row>
    <row r="80" spans="1:41">
      <c r="A80" s="75" t="s">
        <v>134</v>
      </c>
      <c r="B80" s="75" t="s">
        <v>139</v>
      </c>
      <c r="C80" s="75" t="str">
        <f>VLOOKUP(B80,[3]codes!A:F,3,FALSE)</f>
        <v>Endenergieverbrauch - gesamt</v>
      </c>
      <c r="D80" s="75" t="s">
        <v>65</v>
      </c>
      <c r="E80" s="75" t="s">
        <v>140</v>
      </c>
      <c r="F80" s="75" t="s">
        <v>137</v>
      </c>
      <c r="G80" s="75" t="s">
        <v>54</v>
      </c>
      <c r="H80" s="76" t="s">
        <v>55</v>
      </c>
      <c r="K80" s="77">
        <f>[2]T_Bericht_Energie!BJ$80</f>
        <v>8291.4181197616435</v>
      </c>
      <c r="L80" s="77">
        <f>[2]T_Bericht_Energie!BK$80</f>
        <v>8183.8104164275292</v>
      </c>
      <c r="M80" s="77">
        <f>[2]T_Bericht_Energie!BL$80</f>
        <v>8062.4090616946387</v>
      </c>
      <c r="N80" s="77">
        <f>[2]T_Bericht_Energie!BM$80</f>
        <v>7937.7883815128889</v>
      </c>
      <c r="O80" s="77">
        <f>[2]T_Bericht_Energie!BN$80</f>
        <v>7807.1390970740022</v>
      </c>
      <c r="P80" s="77">
        <f>[2]T_Bericht_Energie!BO$80</f>
        <v>7666.9023107092708</v>
      </c>
      <c r="Q80" s="77">
        <f>[2]T_Bericht_Energie!BP$80</f>
        <v>7523.8551700200605</v>
      </c>
      <c r="R80" s="77">
        <f>[2]T_Bericht_Energie!BQ$80</f>
        <v>7382.7967457044124</v>
      </c>
      <c r="S80" s="77">
        <f>[2]T_Bericht_Energie!BR$80</f>
        <v>7232.7158510921072</v>
      </c>
      <c r="T80" s="77">
        <f>[2]T_Bericht_Energie!BS$80</f>
        <v>7083.8826442547906</v>
      </c>
      <c r="U80" s="77">
        <f>[2]T_Bericht_Energie!BT$80</f>
        <v>6940.6498136757691</v>
      </c>
      <c r="V80" s="77">
        <f>[2]T_Bericht_Energie!BU$80</f>
        <v>6798.0928906405825</v>
      </c>
      <c r="W80" s="77">
        <f>[2]T_Bericht_Energie!BV$80</f>
        <v>6672.048380656418</v>
      </c>
      <c r="X80" s="77">
        <f>[2]T_Bericht_Energie!BW$80</f>
        <v>6555.6172728368701</v>
      </c>
      <c r="Y80" s="77">
        <f>[2]T_Bericht_Energie!BX$80</f>
        <v>6455.5215354816164</v>
      </c>
      <c r="Z80" s="77">
        <f>[2]T_Bericht_Energie!BY$80</f>
        <v>6369.2526392328109</v>
      </c>
      <c r="AA80" s="77">
        <f>[2]T_Bericht_Energie!BZ$80</f>
        <v>6275.4682154921547</v>
      </c>
      <c r="AB80" s="77">
        <f>[2]T_Bericht_Energie!CA$80</f>
        <v>6194.4342165145508</v>
      </c>
      <c r="AC80" s="77">
        <f>[2]T_Bericht_Energie!CB$80</f>
        <v>6126.8597568977812</v>
      </c>
      <c r="AD80" s="77">
        <f>[2]T_Bericht_Energie!CC$80</f>
        <v>6065.9819337438112</v>
      </c>
      <c r="AE80" s="77">
        <f>[2]T_Bericht_Energie!CD$80</f>
        <v>6013.059050932693</v>
      </c>
      <c r="AF80" s="77">
        <f>[2]T_Bericht_Energie!CE$80</f>
        <v>5955.5619585869536</v>
      </c>
      <c r="AG80" s="77">
        <f>[2]T_Bericht_Energie!CF$80</f>
        <v>5901.9659937625129</v>
      </c>
      <c r="AH80" s="77">
        <f>[2]T_Bericht_Energie!CG$80</f>
        <v>5857.0555233267451</v>
      </c>
      <c r="AI80" s="77">
        <f>[2]T_Bericht_Energie!CH$80</f>
        <v>5817.7062555898092</v>
      </c>
      <c r="AJ80" s="77">
        <f>[2]T_Bericht_Energie!CI$80</f>
        <v>5780.9092272788039</v>
      </c>
      <c r="AK80" s="77"/>
      <c r="AL80" s="77"/>
      <c r="AM80" s="77"/>
      <c r="AN80" s="77"/>
      <c r="AO80" s="77"/>
    </row>
    <row r="81" spans="1:41">
      <c r="A81" s="77" t="s">
        <v>134</v>
      </c>
      <c r="B81" s="77" t="s">
        <v>139</v>
      </c>
      <c r="C81" s="77" t="str">
        <f>VLOOKUP(B81,[3]codes!A:F,3,FALSE)</f>
        <v>Endenergieverbrauch - gesamt</v>
      </c>
      <c r="D81" s="77" t="s">
        <v>65</v>
      </c>
      <c r="E81" s="77" t="s">
        <v>140</v>
      </c>
      <c r="F81" s="77" t="s">
        <v>137</v>
      </c>
      <c r="G81" s="77" t="s">
        <v>28</v>
      </c>
      <c r="H81" s="77" t="s">
        <v>55</v>
      </c>
      <c r="I81" s="77"/>
      <c r="J81" s="77"/>
      <c r="K81" s="77">
        <f>[1]T_Bericht_Energie!BJ$80</f>
        <v>8134.2673012747737</v>
      </c>
      <c r="L81" s="77">
        <f>[1]T_Bericht_Energie!BK$80</f>
        <v>7899.1333997277006</v>
      </c>
      <c r="M81" s="77">
        <f>[1]T_Bericht_Energie!BL$80</f>
        <v>7721.1932614335874</v>
      </c>
      <c r="N81" s="77">
        <f>[1]T_Bericht_Energie!BM$80</f>
        <v>7564.3070632175186</v>
      </c>
      <c r="O81" s="77">
        <f>[1]T_Bericht_Energie!BN$80</f>
        <v>7399.2150202331404</v>
      </c>
      <c r="P81" s="77">
        <f>[1]T_Bericht_Energie!BO$80</f>
        <v>7222.9185872737671</v>
      </c>
      <c r="Q81" s="77">
        <f>[1]T_Bericht_Energie!BP$80</f>
        <v>7062.2624511266868</v>
      </c>
      <c r="R81" s="77">
        <f>[1]T_Bericht_Energie!BQ$80</f>
        <v>6909.7265099803208</v>
      </c>
      <c r="S81" s="77">
        <f>[1]T_Bericht_Energie!BR$80</f>
        <v>6757.7054837453952</v>
      </c>
      <c r="T81" s="77">
        <f>[1]T_Bericht_Energie!BS$80</f>
        <v>6616.4089848655967</v>
      </c>
      <c r="U81" s="77">
        <f>[1]T_Bericht_Energie!BT$80</f>
        <v>6482.9171113709917</v>
      </c>
      <c r="V81" s="77">
        <f>[1]T_Bericht_Energie!BU$80</f>
        <v>6350.4458359017453</v>
      </c>
      <c r="W81" s="77">
        <f>[1]T_Bericht_Energie!BV$80</f>
        <v>6228.8656642840797</v>
      </c>
      <c r="X81" s="77">
        <f>[1]T_Bericht_Energie!BW$80</f>
        <v>6107.9569174111657</v>
      </c>
      <c r="Y81" s="77">
        <f>[1]T_Bericht_Energie!BX$80</f>
        <v>5995.948919317022</v>
      </c>
      <c r="Z81" s="77">
        <f>[1]T_Bericht_Energie!BY$80</f>
        <v>5887.5768670593789</v>
      </c>
      <c r="AA81" s="77">
        <f>[1]T_Bericht_Energie!BZ$80</f>
        <v>5777.0132627141056</v>
      </c>
      <c r="AB81" s="77">
        <f>[1]T_Bericht_Energie!CA$80</f>
        <v>5680.9491937231396</v>
      </c>
      <c r="AC81" s="77">
        <f>[1]T_Bericht_Energie!CB$80</f>
        <v>5592.4145397773445</v>
      </c>
      <c r="AD81" s="77">
        <f>[1]T_Bericht_Energie!CC$80</f>
        <v>5553.9604512407523</v>
      </c>
      <c r="AE81" s="77">
        <f>[1]T_Bericht_Energie!CD$80</f>
        <v>5486.3382928800202</v>
      </c>
      <c r="AF81" s="77"/>
      <c r="AG81" s="77"/>
      <c r="AH81" s="77"/>
      <c r="AI81" s="77"/>
      <c r="AJ81" s="77"/>
      <c r="AK81" s="77"/>
      <c r="AL81" s="77"/>
      <c r="AM81" s="77"/>
      <c r="AN81" s="77"/>
      <c r="AO81" s="77"/>
    </row>
    <row r="82" spans="1:41">
      <c r="A82" s="75" t="s">
        <v>134</v>
      </c>
      <c r="B82" s="75" t="s">
        <v>139</v>
      </c>
      <c r="C82" s="75" t="str">
        <f>VLOOKUP(B82,[3]codes!A:F,3,FALSE)</f>
        <v>Endenergieverbrauch - gesamt</v>
      </c>
      <c r="D82" s="75" t="s">
        <v>65</v>
      </c>
      <c r="E82" s="75" t="s">
        <v>140</v>
      </c>
      <c r="F82" s="75" t="s">
        <v>138</v>
      </c>
      <c r="G82" s="75" t="s">
        <v>54</v>
      </c>
      <c r="H82" s="76" t="s">
        <v>55</v>
      </c>
      <c r="K82" s="77">
        <f t="shared" ref="K82:AJ83" si="1">K80/3.6</f>
        <v>2303.17169993379</v>
      </c>
      <c r="L82" s="77">
        <f t="shared" si="1"/>
        <v>2273.2806712298693</v>
      </c>
      <c r="M82" s="77">
        <f t="shared" si="1"/>
        <v>2239.5580726929552</v>
      </c>
      <c r="N82" s="77">
        <f t="shared" si="1"/>
        <v>2204.9412170869136</v>
      </c>
      <c r="O82" s="77">
        <f t="shared" si="1"/>
        <v>2168.6497491872228</v>
      </c>
      <c r="P82" s="77">
        <f t="shared" si="1"/>
        <v>2129.6950863081306</v>
      </c>
      <c r="Q82" s="77">
        <f t="shared" si="1"/>
        <v>2089.9597694500167</v>
      </c>
      <c r="R82" s="77">
        <f t="shared" si="1"/>
        <v>2050.7768738067812</v>
      </c>
      <c r="S82" s="77">
        <f t="shared" si="1"/>
        <v>2009.0877364144742</v>
      </c>
      <c r="T82" s="77">
        <f t="shared" si="1"/>
        <v>1967.7451789596639</v>
      </c>
      <c r="U82" s="77">
        <f t="shared" si="1"/>
        <v>1927.9582815766025</v>
      </c>
      <c r="V82" s="77">
        <f t="shared" si="1"/>
        <v>1888.3591362890506</v>
      </c>
      <c r="W82" s="77">
        <f t="shared" si="1"/>
        <v>1853.3467724045604</v>
      </c>
      <c r="X82" s="77">
        <f t="shared" si="1"/>
        <v>1821.0047980102418</v>
      </c>
      <c r="Y82" s="77">
        <f t="shared" si="1"/>
        <v>1793.2004265226713</v>
      </c>
      <c r="Z82" s="77">
        <f t="shared" si="1"/>
        <v>1769.2368442313364</v>
      </c>
      <c r="AA82" s="77">
        <f t="shared" si="1"/>
        <v>1743.1856154144873</v>
      </c>
      <c r="AB82" s="77">
        <f t="shared" si="1"/>
        <v>1720.6761712540419</v>
      </c>
      <c r="AC82" s="77">
        <f t="shared" si="1"/>
        <v>1701.9054880271615</v>
      </c>
      <c r="AD82" s="77">
        <f t="shared" si="1"/>
        <v>1684.9949815955031</v>
      </c>
      <c r="AE82" s="77">
        <f t="shared" si="1"/>
        <v>1670.294180814637</v>
      </c>
      <c r="AF82" s="77">
        <f t="shared" si="1"/>
        <v>1654.3227662741538</v>
      </c>
      <c r="AG82" s="77">
        <f t="shared" si="1"/>
        <v>1639.4349982673646</v>
      </c>
      <c r="AH82" s="77">
        <f t="shared" si="1"/>
        <v>1626.9598675907625</v>
      </c>
      <c r="AI82" s="77">
        <f t="shared" si="1"/>
        <v>1616.0295154416135</v>
      </c>
      <c r="AJ82" s="77">
        <f t="shared" si="1"/>
        <v>1605.8081186885565</v>
      </c>
      <c r="AK82" s="77"/>
      <c r="AL82" s="77"/>
      <c r="AM82" s="77"/>
      <c r="AN82" s="77"/>
      <c r="AO82" s="77"/>
    </row>
    <row r="83" spans="1:41">
      <c r="A83" s="77" t="s">
        <v>134</v>
      </c>
      <c r="B83" s="77" t="s">
        <v>139</v>
      </c>
      <c r="C83" s="77" t="str">
        <f>VLOOKUP(B83,[3]codes!A:F,3,FALSE)</f>
        <v>Endenergieverbrauch - gesamt</v>
      </c>
      <c r="D83" s="77" t="s">
        <v>65</v>
      </c>
      <c r="E83" s="77" t="s">
        <v>140</v>
      </c>
      <c r="F83" s="77" t="s">
        <v>138</v>
      </c>
      <c r="G83" s="77" t="s">
        <v>28</v>
      </c>
      <c r="H83" s="77" t="s">
        <v>55</v>
      </c>
      <c r="I83" s="77"/>
      <c r="J83" s="77"/>
      <c r="K83" s="77">
        <f t="shared" si="1"/>
        <v>2259.518694798548</v>
      </c>
      <c r="L83" s="77">
        <f t="shared" si="1"/>
        <v>2194.2037221465835</v>
      </c>
      <c r="M83" s="77">
        <f t="shared" si="1"/>
        <v>2144.7759059537743</v>
      </c>
      <c r="N83" s="77">
        <f t="shared" si="1"/>
        <v>2101.1964064493109</v>
      </c>
      <c r="O83" s="77">
        <f t="shared" si="1"/>
        <v>2055.3375056203167</v>
      </c>
      <c r="P83" s="77">
        <f t="shared" si="1"/>
        <v>2006.366274242713</v>
      </c>
      <c r="Q83" s="77">
        <f t="shared" si="1"/>
        <v>1961.7395697574129</v>
      </c>
      <c r="R83" s="77">
        <f t="shared" si="1"/>
        <v>1919.3684749945335</v>
      </c>
      <c r="S83" s="77">
        <f t="shared" si="1"/>
        <v>1877.1404121514986</v>
      </c>
      <c r="T83" s="77">
        <f t="shared" si="1"/>
        <v>1837.891384684888</v>
      </c>
      <c r="U83" s="77">
        <f t="shared" si="1"/>
        <v>1800.8103087141644</v>
      </c>
      <c r="V83" s="77">
        <f t="shared" si="1"/>
        <v>1764.0127321949292</v>
      </c>
      <c r="W83" s="77">
        <f t="shared" si="1"/>
        <v>1730.2404623011332</v>
      </c>
      <c r="X83" s="77">
        <f t="shared" si="1"/>
        <v>1696.6546992808794</v>
      </c>
      <c r="Y83" s="77">
        <f t="shared" si="1"/>
        <v>1665.5413664769505</v>
      </c>
      <c r="Z83" s="77">
        <f t="shared" si="1"/>
        <v>1635.4380186276053</v>
      </c>
      <c r="AA83" s="77">
        <f t="shared" si="1"/>
        <v>1604.7259063094737</v>
      </c>
      <c r="AB83" s="77">
        <f t="shared" si="1"/>
        <v>1578.041442700872</v>
      </c>
      <c r="AC83" s="77">
        <f t="shared" si="1"/>
        <v>1553.4484832714845</v>
      </c>
      <c r="AD83" s="77">
        <f t="shared" si="1"/>
        <v>1542.7667920113199</v>
      </c>
      <c r="AE83" s="77">
        <f t="shared" si="1"/>
        <v>1523.9828591333389</v>
      </c>
      <c r="AF83" s="77"/>
      <c r="AG83" s="77"/>
      <c r="AH83" s="77"/>
      <c r="AI83" s="77"/>
      <c r="AJ83" s="77"/>
      <c r="AK83" s="77"/>
      <c r="AL83" s="77"/>
      <c r="AM83" s="77"/>
      <c r="AN83" s="77"/>
      <c r="AO83" s="77"/>
    </row>
    <row r="84" spans="1:41">
      <c r="A84" s="75" t="s">
        <v>134</v>
      </c>
      <c r="B84" s="75" t="s">
        <v>141</v>
      </c>
      <c r="C84" s="75" t="str">
        <f>VLOOKUP(B84,[3]codes!A:F,3,FALSE)</f>
        <v>Primärenergieverbrauch (inkl. NEV) - Braunkohle</v>
      </c>
      <c r="D84" s="75" t="s">
        <v>65</v>
      </c>
      <c r="E84" s="75" t="s">
        <v>142</v>
      </c>
      <c r="F84" s="75" t="s">
        <v>137</v>
      </c>
      <c r="G84" s="75" t="s">
        <v>54</v>
      </c>
      <c r="H84" s="76" t="s">
        <v>55</v>
      </c>
      <c r="K84" s="77">
        <f>[2]T_Bericht_Energie!BJ7</f>
        <v>672.14921124291675</v>
      </c>
      <c r="L84" s="77">
        <f>[2]T_Bericht_Energie!BK7</f>
        <v>591.85893134090259</v>
      </c>
      <c r="M84" s="77">
        <f>[2]T_Bericht_Energie!BL7</f>
        <v>422.56661971319227</v>
      </c>
      <c r="N84" s="77">
        <f>[2]T_Bericht_Energie!BM7</f>
        <v>263.04728173119105</v>
      </c>
      <c r="O84" s="77">
        <f>[2]T_Bericht_Energie!BN7</f>
        <v>106.99815316443765</v>
      </c>
      <c r="P84" s="77">
        <f>[2]T_Bericht_Energie!BO7</f>
        <v>58.873870785260877</v>
      </c>
      <c r="Q84" s="77">
        <f>[2]T_Bericht_Energie!BP7</f>
        <v>51.803041688017615</v>
      </c>
      <c r="R84" s="77">
        <f>[2]T_Bericht_Energie!BQ7</f>
        <v>48.218919213091972</v>
      </c>
      <c r="S84" s="77">
        <f>[2]T_Bericht_Energie!BR7</f>
        <v>45.19628999521634</v>
      </c>
      <c r="T84" s="77">
        <f>[2]T_Bericht_Energie!BS7</f>
        <v>42.520823396308614</v>
      </c>
      <c r="U84" s="77">
        <f>[2]T_Bericht_Energie!BT7</f>
        <v>34.576272347739376</v>
      </c>
      <c r="V84" s="77">
        <f>[2]T_Bericht_Energie!BU7</f>
        <v>30.390860847928799</v>
      </c>
      <c r="W84" s="77">
        <f>[2]T_Bericht_Energie!BV7</f>
        <v>26.317940452049776</v>
      </c>
      <c r="X84" s="77">
        <f>[2]T_Bericht_Energie!BW7</f>
        <v>22.395318598157953</v>
      </c>
      <c r="Y84" s="77">
        <f>[2]T_Bericht_Energie!BX7</f>
        <v>18.611273241196681</v>
      </c>
      <c r="Z84" s="77">
        <f>[2]T_Bericht_Energie!BY7</f>
        <v>14.914299790194923</v>
      </c>
      <c r="AA84" s="77">
        <f>[2]T_Bericht_Energie!BZ7</f>
        <v>12.358418311891205</v>
      </c>
      <c r="AB84" s="77">
        <f>[2]T_Bericht_Energie!CA7</f>
        <v>11.951323229714664</v>
      </c>
      <c r="AC84" s="77">
        <f>[2]T_Bericht_Energie!CB7</f>
        <v>11.597015612094594</v>
      </c>
      <c r="AD84" s="77">
        <f>[2]T_Bericht_Energie!CC7</f>
        <v>11.309504545942694</v>
      </c>
      <c r="AE84" s="77">
        <f>[2]T_Bericht_Energie!CD7</f>
        <v>11.059422423603269</v>
      </c>
      <c r="AF84" s="77">
        <f>[2]T_Bericht_Energie!CE7</f>
        <v>10.834459559785399</v>
      </c>
      <c r="AG84" s="77">
        <f>[2]T_Bericht_Energie!CF7</f>
        <v>10.643243119543024</v>
      </c>
      <c r="AH84" s="77">
        <f>[2]T_Bericht_Energie!CG7</f>
        <v>10.473118962771824</v>
      </c>
      <c r="AI84" s="77">
        <f>[2]T_Bericht_Energie!CH7</f>
        <v>10.358848363865997</v>
      </c>
      <c r="AJ84" s="77">
        <f>[2]T_Bericht_Energie!CI7</f>
        <v>10.123082981127718</v>
      </c>
      <c r="AK84" s="77"/>
      <c r="AL84" s="77"/>
      <c r="AM84" s="77"/>
      <c r="AN84" s="77"/>
      <c r="AO84" s="77"/>
    </row>
    <row r="85" spans="1:41">
      <c r="A85" s="75" t="s">
        <v>134</v>
      </c>
      <c r="B85" s="75" t="s">
        <v>143</v>
      </c>
      <c r="C85" s="75" t="str">
        <f>VLOOKUP(B85,[3]codes!A:F,3,FALSE)</f>
        <v>Primärenergieverbrauch (inkl. NEV) - Steinkohle</v>
      </c>
      <c r="D85" s="75" t="s">
        <v>65</v>
      </c>
      <c r="E85" s="75" t="s">
        <v>144</v>
      </c>
      <c r="F85" s="75" t="s">
        <v>137</v>
      </c>
      <c r="G85" s="75" t="s">
        <v>54</v>
      </c>
      <c r="H85" s="76" t="s">
        <v>55</v>
      </c>
      <c r="K85" s="77">
        <f>[2]T_Bericht_Energie!BJ8</f>
        <v>524.44183122335528</v>
      </c>
      <c r="L85" s="77">
        <f>[2]T_Bericht_Energie!BK8</f>
        <v>471.76516139572527</v>
      </c>
      <c r="M85" s="77">
        <f>[2]T_Bericht_Energie!BL8</f>
        <v>439.38597455475139</v>
      </c>
      <c r="N85" s="77">
        <f>[2]T_Bericht_Energie!BM8</f>
        <v>396.22582410452179</v>
      </c>
      <c r="O85" s="77">
        <f>[2]T_Bericht_Energie!BN8</f>
        <v>357.72256219458978</v>
      </c>
      <c r="P85" s="77">
        <f>[2]T_Bericht_Energie!BO8</f>
        <v>292.70389999061399</v>
      </c>
      <c r="Q85" s="77">
        <f>[2]T_Bericht_Energie!BP8</f>
        <v>256.71019121509966</v>
      </c>
      <c r="R85" s="77">
        <f>[2]T_Bericht_Energie!BQ8</f>
        <v>222.48692048653939</v>
      </c>
      <c r="S85" s="77">
        <f>[2]T_Bericht_Energie!BR8</f>
        <v>172.44202838347829</v>
      </c>
      <c r="T85" s="77">
        <f>[2]T_Bericht_Energie!BS8</f>
        <v>122.55811829050418</v>
      </c>
      <c r="U85" s="77">
        <f>[2]T_Bericht_Energie!BT8</f>
        <v>105.22541388351165</v>
      </c>
      <c r="V85" s="77">
        <f>[2]T_Bericht_Energie!BU8</f>
        <v>87.508582366432705</v>
      </c>
      <c r="W85" s="77">
        <f>[2]T_Bericht_Energie!BV8</f>
        <v>78.196762348847102</v>
      </c>
      <c r="X85" s="77">
        <f>[2]T_Bericht_Energie!BW8</f>
        <v>71.187642749396971</v>
      </c>
      <c r="Y85" s="77">
        <f>[2]T_Bericht_Energie!BX8</f>
        <v>64.790977888687337</v>
      </c>
      <c r="Z85" s="77">
        <f>[2]T_Bericht_Energie!BY8</f>
        <v>58.647979599505014</v>
      </c>
      <c r="AA85" s="77">
        <f>[2]T_Bericht_Energie!BZ8</f>
        <v>50.777520959501267</v>
      </c>
      <c r="AB85" s="77">
        <f>[2]T_Bericht_Energie!CA8</f>
        <v>45.126178415482613</v>
      </c>
      <c r="AC85" s="77">
        <f>[2]T_Bericht_Energie!CB8</f>
        <v>39.44659380758484</v>
      </c>
      <c r="AD85" s="77">
        <f>[2]T_Bericht_Energie!CC8</f>
        <v>34.010574991128912</v>
      </c>
      <c r="AE85" s="77">
        <f>[2]T_Bericht_Energie!CD8</f>
        <v>28.665381547362092</v>
      </c>
      <c r="AF85" s="77">
        <f>[2]T_Bericht_Energie!CE8</f>
        <v>28.461787262853832</v>
      </c>
      <c r="AG85" s="77">
        <f>[2]T_Bericht_Energie!CF8</f>
        <v>28.290597083747706</v>
      </c>
      <c r="AH85" s="77">
        <f>[2]T_Bericht_Energie!CG8</f>
        <v>28.140722471940258</v>
      </c>
      <c r="AI85" s="77">
        <f>[2]T_Bericht_Energie!CH8</f>
        <v>28.036609720376955</v>
      </c>
      <c r="AJ85" s="77">
        <f>[2]T_Bericht_Energie!CI8</f>
        <v>28.160452229073865</v>
      </c>
      <c r="AK85" s="77"/>
      <c r="AL85" s="77"/>
      <c r="AM85" s="77"/>
      <c r="AN85" s="77"/>
      <c r="AO85" s="77"/>
    </row>
    <row r="86" spans="1:41">
      <c r="A86" s="75" t="s">
        <v>134</v>
      </c>
      <c r="B86" s="75" t="s">
        <v>145</v>
      </c>
      <c r="C86" s="75" t="str">
        <f>VLOOKUP(B86,[3]codes!A:F,3,FALSE)</f>
        <v>Primärenergieverbrauch (inkl. NEV) - Mineralöl</v>
      </c>
      <c r="D86" s="75" t="s">
        <v>65</v>
      </c>
      <c r="E86" s="75" t="s">
        <v>146</v>
      </c>
      <c r="F86" s="75" t="s">
        <v>137</v>
      </c>
      <c r="G86" s="75" t="s">
        <v>54</v>
      </c>
      <c r="H86" s="76" t="s">
        <v>55</v>
      </c>
      <c r="K86" s="77">
        <f>[2]T_Bericht_Energie!BJ9</f>
        <v>4027.1305857053089</v>
      </c>
      <c r="L86" s="77">
        <f>[2]T_Bericht_Energie!BK9</f>
        <v>3944.1197188550968</v>
      </c>
      <c r="M86" s="77">
        <f>[2]T_Bericht_Energie!BL9</f>
        <v>3884.6426178010138</v>
      </c>
      <c r="N86" s="77">
        <f>[2]T_Bericht_Energie!BM9</f>
        <v>3757.9677634652348</v>
      </c>
      <c r="O86" s="77">
        <f>[2]T_Bericht_Energie!BN9</f>
        <v>3637.8455987303569</v>
      </c>
      <c r="P86" s="77">
        <f>[2]T_Bericht_Energie!BO9</f>
        <v>3528.0740045514981</v>
      </c>
      <c r="Q86" s="77">
        <f>[2]T_Bericht_Energie!BP9</f>
        <v>3348.3123289718428</v>
      </c>
      <c r="R86" s="77">
        <f>[2]T_Bericht_Energie!BQ9</f>
        <v>3175.215308147855</v>
      </c>
      <c r="S86" s="77">
        <f>[2]T_Bericht_Energie!BR9</f>
        <v>2986.9158430674056</v>
      </c>
      <c r="T86" s="77">
        <f>[2]T_Bericht_Energie!BS9</f>
        <v>2792.2281169484322</v>
      </c>
      <c r="U86" s="77">
        <f>[2]T_Bericht_Energie!BT9</f>
        <v>2577.6820174378463</v>
      </c>
      <c r="V86" s="77">
        <f>[2]T_Bericht_Energie!BU9</f>
        <v>2413.6781975288691</v>
      </c>
      <c r="W86" s="77">
        <f>[2]T_Bericht_Energie!BV9</f>
        <v>2271.8631074778523</v>
      </c>
      <c r="X86" s="77">
        <f>[2]T_Bericht_Energie!BW9</f>
        <v>2142.2673737536707</v>
      </c>
      <c r="Y86" s="77">
        <f>[2]T_Bericht_Energie!BX9</f>
        <v>2015.7821179120137</v>
      </c>
      <c r="Z86" s="77">
        <f>[2]T_Bericht_Energie!BY9</f>
        <v>1873.203686198897</v>
      </c>
      <c r="AA86" s="77">
        <f>[2]T_Bericht_Energie!BZ9</f>
        <v>1786.5175805719193</v>
      </c>
      <c r="AB86" s="77">
        <f>[2]T_Bericht_Energie!CA9</f>
        <v>1710.0101277790664</v>
      </c>
      <c r="AC86" s="77">
        <f>[2]T_Bericht_Energie!CB9</f>
        <v>1641.2780340321515</v>
      </c>
      <c r="AD86" s="77">
        <f>[2]T_Bericht_Energie!CC9</f>
        <v>1574.1352380557289</v>
      </c>
      <c r="AE86" s="77">
        <f>[2]T_Bericht_Energie!CD9</f>
        <v>1495.4338476079283</v>
      </c>
      <c r="AF86" s="77">
        <f>[2]T_Bericht_Energie!CE9</f>
        <v>1455.1545749743054</v>
      </c>
      <c r="AG86" s="77">
        <f>[2]T_Bericht_Energie!CF9</f>
        <v>1411.3752662588354</v>
      </c>
      <c r="AH86" s="77">
        <f>[2]T_Bericht_Energie!CG9</f>
        <v>1362.9903460142798</v>
      </c>
      <c r="AI86" s="77">
        <f>[2]T_Bericht_Energie!CH9</f>
        <v>1304.7228902188288</v>
      </c>
      <c r="AJ86" s="77">
        <f>[2]T_Bericht_Energie!CI9</f>
        <v>1217.8427077778822</v>
      </c>
      <c r="AK86" s="77"/>
      <c r="AL86" s="77"/>
      <c r="AM86" s="77"/>
      <c r="AN86" s="77"/>
      <c r="AO86" s="77"/>
    </row>
    <row r="87" spans="1:41">
      <c r="A87" s="75" t="s">
        <v>134</v>
      </c>
      <c r="B87" s="75" t="s">
        <v>147</v>
      </c>
      <c r="C87" s="75" t="str">
        <f>VLOOKUP(B87,[3]codes!A:F,3,FALSE)</f>
        <v>Primärenergieverbrauch (inkl. NEV) - Fossile Gase</v>
      </c>
      <c r="D87" s="75" t="s">
        <v>65</v>
      </c>
      <c r="E87" s="75" t="s">
        <v>148</v>
      </c>
      <c r="F87" s="75" t="s">
        <v>137</v>
      </c>
      <c r="G87" s="75" t="s">
        <v>54</v>
      </c>
      <c r="H87" s="76" t="s">
        <v>55</v>
      </c>
      <c r="K87" s="77">
        <f>[2]T_Bericht_Energie!BJ10</f>
        <v>2782.4075519637058</v>
      </c>
      <c r="L87" s="77">
        <f>[2]T_Bericht_Energie!BK10</f>
        <v>2714.8807225537594</v>
      </c>
      <c r="M87" s="77">
        <f>[2]T_Bericht_Energie!BL10</f>
        <v>2679.0224322108579</v>
      </c>
      <c r="N87" s="77">
        <f>[2]T_Bericht_Energie!BM10</f>
        <v>2593.9411830528302</v>
      </c>
      <c r="O87" s="77">
        <f>[2]T_Bericht_Energie!BN10</f>
        <v>2441.8823074574821</v>
      </c>
      <c r="P87" s="77">
        <f>[2]T_Bericht_Energie!BO10</f>
        <v>2383.0739010822604</v>
      </c>
      <c r="Q87" s="77">
        <f>[2]T_Bericht_Energie!BP10</f>
        <v>2282.5702775155814</v>
      </c>
      <c r="R87" s="77">
        <f>[2]T_Bericht_Energie!BQ10</f>
        <v>2180.9731698847322</v>
      </c>
      <c r="S87" s="77">
        <f>[2]T_Bericht_Energie!BR10</f>
        <v>2095.6863343467662</v>
      </c>
      <c r="T87" s="77">
        <f>[2]T_Bericht_Energie!BS10</f>
        <v>2003.4955266716934</v>
      </c>
      <c r="U87" s="77">
        <f>[2]T_Bericht_Energie!BT10</f>
        <v>1842.05707147667</v>
      </c>
      <c r="V87" s="77">
        <f>[2]T_Bericht_Energie!BU10</f>
        <v>1746.6982735056138</v>
      </c>
      <c r="W87" s="77">
        <f>[2]T_Bericht_Energie!BV10</f>
        <v>1677.7105599470831</v>
      </c>
      <c r="X87" s="77">
        <f>[2]T_Bericht_Energie!BW10</f>
        <v>1611.3437554319144</v>
      </c>
      <c r="Y87" s="77">
        <f>[2]T_Bericht_Energie!BX10</f>
        <v>1550.5087154286869</v>
      </c>
      <c r="Z87" s="77">
        <f>[2]T_Bericht_Energie!BY10</f>
        <v>1452.8746472264395</v>
      </c>
      <c r="AA87" s="77">
        <f>[2]T_Bericht_Energie!BZ10</f>
        <v>1402.2644062975394</v>
      </c>
      <c r="AB87" s="77">
        <f>[2]T_Bericht_Energie!CA10</f>
        <v>1348.1353838932971</v>
      </c>
      <c r="AC87" s="77">
        <f>[2]T_Bericht_Energie!CB10</f>
        <v>1299.710997575811</v>
      </c>
      <c r="AD87" s="77">
        <f>[2]T_Bericht_Energie!CC10</f>
        <v>1250.5800679495187</v>
      </c>
      <c r="AE87" s="77">
        <f>[2]T_Bericht_Energie!CD10</f>
        <v>1147.2044428928043</v>
      </c>
      <c r="AF87" s="77">
        <f>[2]T_Bericht_Energie!CE10</f>
        <v>1136.5447907496525</v>
      </c>
      <c r="AG87" s="77">
        <f>[2]T_Bericht_Energie!CF10</f>
        <v>1125.6409705130329</v>
      </c>
      <c r="AH87" s="77">
        <f>[2]T_Bericht_Energie!CG10</f>
        <v>1113.1158912179915</v>
      </c>
      <c r="AI87" s="77">
        <f>[2]T_Bericht_Energie!CH10</f>
        <v>1105.8318325738267</v>
      </c>
      <c r="AJ87" s="77">
        <f>[2]T_Bericht_Energie!CI10</f>
        <v>1100.2097249202448</v>
      </c>
      <c r="AK87" s="77"/>
      <c r="AL87" s="77"/>
      <c r="AM87" s="77"/>
      <c r="AN87" s="77"/>
      <c r="AO87" s="77"/>
    </row>
    <row r="88" spans="1:41">
      <c r="A88" s="75" t="s">
        <v>134</v>
      </c>
      <c r="B88" s="75" t="s">
        <v>149</v>
      </c>
      <c r="C88" s="75" t="str">
        <f>VLOOKUP(B88,[3]codes!A:F,3,FALSE)</f>
        <v>Primärenergieverbrauch (inkl. NEV) - Müll</v>
      </c>
      <c r="D88" s="75" t="s">
        <v>65</v>
      </c>
      <c r="E88" s="75" t="s">
        <v>150</v>
      </c>
      <c r="F88" s="75" t="s">
        <v>137</v>
      </c>
      <c r="G88" s="75" t="s">
        <v>54</v>
      </c>
      <c r="H88" s="76" t="s">
        <v>55</v>
      </c>
      <c r="K88" s="77">
        <f>[2]T_Bericht_Energie!BJ11</f>
        <v>254.87674028786435</v>
      </c>
      <c r="L88" s="77">
        <f>[2]T_Bericht_Energie!BK11</f>
        <v>257.47876523782361</v>
      </c>
      <c r="M88" s="77">
        <f>[2]T_Bericht_Energie!BL11</f>
        <v>258.74157691596645</v>
      </c>
      <c r="N88" s="77">
        <f>[2]T_Bericht_Energie!BM11</f>
        <v>257.88709487729324</v>
      </c>
      <c r="O88" s="77">
        <f>[2]T_Bericht_Energie!BN11</f>
        <v>255.99198246680322</v>
      </c>
      <c r="P88" s="77">
        <f>[2]T_Bericht_Energie!BO11</f>
        <v>253.15913305649713</v>
      </c>
      <c r="Q88" s="77">
        <f>[2]T_Bericht_Energie!BP11</f>
        <v>249.64723426349713</v>
      </c>
      <c r="R88" s="77">
        <f>[2]T_Bericht_Energie!BQ11</f>
        <v>246.40148240249735</v>
      </c>
      <c r="S88" s="77">
        <f>[2]T_Bericht_Energie!BR11</f>
        <v>243.16933513749711</v>
      </c>
      <c r="T88" s="77">
        <f>[2]T_Bericht_Energie!BS11</f>
        <v>240.29353838349729</v>
      </c>
      <c r="U88" s="77">
        <f>[2]T_Bericht_Energie!BT11</f>
        <v>238.06569650849733</v>
      </c>
      <c r="V88" s="77">
        <f>[2]T_Bericht_Energie!BU11</f>
        <v>236.01587245449718</v>
      </c>
      <c r="W88" s="77">
        <f>[2]T_Bericht_Energie!BV11</f>
        <v>234.35172480749711</v>
      </c>
      <c r="X88" s="77">
        <f>[2]T_Bericht_Energie!BW11</f>
        <v>232.79048419049727</v>
      </c>
      <c r="Y88" s="77">
        <f>[2]T_Bericht_Energie!BX11</f>
        <v>231.24508817649709</v>
      </c>
      <c r="Z88" s="77">
        <f>[2]T_Bericht_Energie!BY11</f>
        <v>229.81810984249714</v>
      </c>
      <c r="AA88" s="77">
        <f>[2]T_Bericht_Energie!BZ11</f>
        <v>228.42694484749728</v>
      </c>
      <c r="AB88" s="77">
        <f>[2]T_Bericht_Energie!CA11</f>
        <v>227.25378487249708</v>
      </c>
      <c r="AC88" s="77">
        <f>[2]T_Bericht_Energie!CB11</f>
        <v>226.27338319349718</v>
      </c>
      <c r="AD88" s="77">
        <f>[2]T_Bericht_Energie!CC11</f>
        <v>225.88165956149732</v>
      </c>
      <c r="AE88" s="77">
        <f>[2]T_Bericht_Energie!CD11</f>
        <v>225.59024331949718</v>
      </c>
      <c r="AF88" s="77">
        <f>[2]T_Bericht_Energie!CE11</f>
        <v>225.24326397149727</v>
      </c>
      <c r="AG88" s="77">
        <f>[2]T_Bericht_Energie!CF11</f>
        <v>224.93899370849718</v>
      </c>
      <c r="AH88" s="77">
        <f>[2]T_Bericht_Energie!CG11</f>
        <v>224.66301205749696</v>
      </c>
      <c r="AI88" s="77">
        <f>[2]T_Bericht_Energie!CH11</f>
        <v>224.40923549649702</v>
      </c>
      <c r="AJ88" s="77">
        <f>[2]T_Bericht_Energie!CI11</f>
        <v>224.89064919249722</v>
      </c>
      <c r="AK88" s="77"/>
      <c r="AL88" s="77"/>
      <c r="AM88" s="77"/>
      <c r="AN88" s="77"/>
      <c r="AO88" s="77"/>
    </row>
    <row r="89" spans="1:41">
      <c r="A89" s="75" t="s">
        <v>134</v>
      </c>
      <c r="B89" s="75" t="s">
        <v>151</v>
      </c>
      <c r="C89" s="75" t="str">
        <f>VLOOKUP(B89,[3]codes!A:F,3,FALSE)</f>
        <v>Primärenergieverbrauch (inkl. NEV) - Kernenergie</v>
      </c>
      <c r="D89" s="75" t="s">
        <v>65</v>
      </c>
      <c r="E89" s="75" t="s">
        <v>152</v>
      </c>
      <c r="F89" s="75" t="s">
        <v>137</v>
      </c>
      <c r="G89" s="75" t="s">
        <v>54</v>
      </c>
      <c r="H89" s="76" t="s">
        <v>55</v>
      </c>
      <c r="K89" s="77">
        <f>[2]T_Bericht_Energie!BJ12</f>
        <v>0</v>
      </c>
      <c r="L89" s="77">
        <f>[2]T_Bericht_Energie!BK12</f>
        <v>0</v>
      </c>
      <c r="M89" s="77">
        <f>[2]T_Bericht_Energie!BL12</f>
        <v>0</v>
      </c>
      <c r="N89" s="77">
        <f>[2]T_Bericht_Energie!BM12</f>
        <v>0</v>
      </c>
      <c r="O89" s="77">
        <f>[2]T_Bericht_Energie!BN12</f>
        <v>0</v>
      </c>
      <c r="P89" s="77">
        <f>[2]T_Bericht_Energie!BO12</f>
        <v>0</v>
      </c>
      <c r="Q89" s="77">
        <f>[2]T_Bericht_Energie!BP12</f>
        <v>0</v>
      </c>
      <c r="R89" s="77">
        <f>[2]T_Bericht_Energie!BQ12</f>
        <v>0</v>
      </c>
      <c r="S89" s="77">
        <f>[2]T_Bericht_Energie!BR12</f>
        <v>0</v>
      </c>
      <c r="T89" s="77">
        <f>[2]T_Bericht_Energie!BS12</f>
        <v>0</v>
      </c>
      <c r="U89" s="77">
        <f>[2]T_Bericht_Energie!BT12</f>
        <v>0</v>
      </c>
      <c r="V89" s="77">
        <f>[2]T_Bericht_Energie!BU12</f>
        <v>0</v>
      </c>
      <c r="W89" s="77">
        <f>[2]T_Bericht_Energie!BV12</f>
        <v>0</v>
      </c>
      <c r="X89" s="77">
        <f>[2]T_Bericht_Energie!BW12</f>
        <v>0</v>
      </c>
      <c r="Y89" s="77">
        <f>[2]T_Bericht_Energie!BX12</f>
        <v>0</v>
      </c>
      <c r="Z89" s="77">
        <f>[2]T_Bericht_Energie!BY12</f>
        <v>0</v>
      </c>
      <c r="AA89" s="77">
        <f>[2]T_Bericht_Energie!BZ12</f>
        <v>0</v>
      </c>
      <c r="AB89" s="77">
        <f>[2]T_Bericht_Energie!CA12</f>
        <v>0</v>
      </c>
      <c r="AC89" s="77">
        <f>[2]T_Bericht_Energie!CB12</f>
        <v>0</v>
      </c>
      <c r="AD89" s="77">
        <f>[2]T_Bericht_Energie!CC12</f>
        <v>0</v>
      </c>
      <c r="AE89" s="77">
        <f>[2]T_Bericht_Energie!CD12</f>
        <v>0</v>
      </c>
      <c r="AF89" s="77">
        <f>[2]T_Bericht_Energie!CE12</f>
        <v>0</v>
      </c>
      <c r="AG89" s="77">
        <f>[2]T_Bericht_Energie!CF12</f>
        <v>0</v>
      </c>
      <c r="AH89" s="77">
        <f>[2]T_Bericht_Energie!CG12</f>
        <v>0</v>
      </c>
      <c r="AI89" s="77">
        <f>[2]T_Bericht_Energie!CH12</f>
        <v>0</v>
      </c>
      <c r="AJ89" s="77">
        <f>[2]T_Bericht_Energie!CI12</f>
        <v>0</v>
      </c>
      <c r="AK89" s="77"/>
      <c r="AL89" s="77"/>
      <c r="AM89" s="77"/>
      <c r="AN89" s="77"/>
      <c r="AO89" s="77"/>
    </row>
    <row r="90" spans="1:41" ht="15" customHeight="1">
      <c r="A90" s="75" t="s">
        <v>134</v>
      </c>
      <c r="B90" s="75" t="s">
        <v>153</v>
      </c>
      <c r="C90" s="75" t="str">
        <f>VLOOKUP(B90,[3]codes!A:F,3,FALSE)</f>
        <v>Primärenergieverbrauch (inkl. NEV) - Biomasse</v>
      </c>
      <c r="D90" s="75" t="s">
        <v>65</v>
      </c>
      <c r="E90" s="75" t="s">
        <v>154</v>
      </c>
      <c r="F90" s="75" t="s">
        <v>137</v>
      </c>
      <c r="G90" s="75" t="s">
        <v>54</v>
      </c>
      <c r="H90" s="76" t="s">
        <v>55</v>
      </c>
      <c r="K90" s="77">
        <f>[2]T_Bericht_Energie!BJ13</f>
        <v>1222.0785722715109</v>
      </c>
      <c r="L90" s="77">
        <f>[2]T_Bericht_Energie!BK13</f>
        <v>1209.4909718157342</v>
      </c>
      <c r="M90" s="77">
        <f>[2]T_Bericht_Energie!BL13</f>
        <v>1162.0285262931031</v>
      </c>
      <c r="N90" s="77">
        <f>[2]T_Bericht_Energie!BM13</f>
        <v>1156.4223963825302</v>
      </c>
      <c r="O90" s="77">
        <f>[2]T_Bericht_Energie!BN13</f>
        <v>1160.9383736966668</v>
      </c>
      <c r="P90" s="77">
        <f>[2]T_Bericht_Energie!BO13</f>
        <v>1057.7370819466616</v>
      </c>
      <c r="Q90" s="77">
        <f>[2]T_Bericht_Energie!BP13</f>
        <v>1011.606855603909</v>
      </c>
      <c r="R90" s="77">
        <f>[2]T_Bericht_Energie!BQ13</f>
        <v>970.81230102872848</v>
      </c>
      <c r="S90" s="77">
        <f>[2]T_Bericht_Energie!BR13</f>
        <v>931.01703552488027</v>
      </c>
      <c r="T90" s="77">
        <f>[2]T_Bericht_Energie!BS13</f>
        <v>909.71145726448651</v>
      </c>
      <c r="U90" s="77">
        <f>[2]T_Bericht_Energie!BT13</f>
        <v>975.33035353623438</v>
      </c>
      <c r="V90" s="77">
        <f>[2]T_Bericht_Energie!BU13</f>
        <v>965.73160537324668</v>
      </c>
      <c r="W90" s="77">
        <f>[2]T_Bericht_Energie!BV13</f>
        <v>956.79724241028464</v>
      </c>
      <c r="X90" s="77">
        <f>[2]T_Bericht_Energie!BW13</f>
        <v>948.87560512582274</v>
      </c>
      <c r="Y90" s="77">
        <f>[2]T_Bericht_Energie!BX13</f>
        <v>949.97957807076784</v>
      </c>
      <c r="Z90" s="77">
        <f>[2]T_Bericht_Energie!BY13</f>
        <v>1006.8781153470356</v>
      </c>
      <c r="AA90" s="77">
        <f>[2]T_Bericht_Energie!BZ13</f>
        <v>1000.8106830978608</v>
      </c>
      <c r="AB90" s="77">
        <f>[2]T_Bericht_Energie!CA13</f>
        <v>997.79428255019286</v>
      </c>
      <c r="AC90" s="77">
        <f>[2]T_Bericht_Energie!CB13</f>
        <v>995.08764824944285</v>
      </c>
      <c r="AD90" s="77">
        <f>[2]T_Bericht_Energie!CC13</f>
        <v>993.00081623036408</v>
      </c>
      <c r="AE90" s="77">
        <f>[2]T_Bericht_Energie!CD13</f>
        <v>1059.5004288375558</v>
      </c>
      <c r="AF90" s="77">
        <f>[2]T_Bericht_Energie!CE13</f>
        <v>1048.0529217788355</v>
      </c>
      <c r="AG90" s="77">
        <f>[2]T_Bericht_Energie!CF13</f>
        <v>1039.0656849808431</v>
      </c>
      <c r="AH90" s="77">
        <f>[2]T_Bericht_Energie!CG13</f>
        <v>1032.1327592696462</v>
      </c>
      <c r="AI90" s="77">
        <f>[2]T_Bericht_Energie!CH13</f>
        <v>1028.5346503372784</v>
      </c>
      <c r="AJ90" s="77">
        <f>[2]T_Bericht_Energie!CI13</f>
        <v>1033.7440246732638</v>
      </c>
      <c r="AK90" s="77"/>
      <c r="AL90" s="77"/>
      <c r="AM90" s="77"/>
      <c r="AN90" s="77"/>
      <c r="AO90" s="77"/>
    </row>
    <row r="91" spans="1:41">
      <c r="A91" s="75" t="s">
        <v>134</v>
      </c>
      <c r="B91" s="75" t="s">
        <v>155</v>
      </c>
      <c r="C91" s="75" t="str">
        <f>VLOOKUP(B91,[3]codes!A:F,3,FALSE)</f>
        <v>Primärenergieverbrauch (inkl. NEV) - Windenergie</v>
      </c>
      <c r="D91" s="75" t="s">
        <v>65</v>
      </c>
      <c r="E91" s="75" t="s">
        <v>156</v>
      </c>
      <c r="F91" s="75" t="s">
        <v>137</v>
      </c>
      <c r="G91" s="75" t="s">
        <v>54</v>
      </c>
      <c r="H91" s="76" t="s">
        <v>55</v>
      </c>
      <c r="K91" s="77">
        <f>[2]T_Bericht_Energie!BJ14</f>
        <v>599.27105262145778</v>
      </c>
      <c r="L91" s="77">
        <f>[2]T_Bericht_Energie!BK14</f>
        <v>643.49898409817422</v>
      </c>
      <c r="M91" s="77">
        <f>[2]T_Bericht_Energie!BL14</f>
        <v>686.11827950966551</v>
      </c>
      <c r="N91" s="77">
        <f>[2]T_Bericht_Energie!BM14</f>
        <v>755.65456754943966</v>
      </c>
      <c r="O91" s="77">
        <f>[2]T_Bericht_Energie!BN14</f>
        <v>851.49117804226728</v>
      </c>
      <c r="P91" s="77">
        <f>[2]T_Bericht_Energie!BO14</f>
        <v>968.61605431879275</v>
      </c>
      <c r="Q91" s="77">
        <f>[2]T_Bericht_Energie!BP14</f>
        <v>1097.875072874275</v>
      </c>
      <c r="R91" s="77">
        <f>[2]T_Bericht_Energie!BQ14</f>
        <v>1180.6905796926167</v>
      </c>
      <c r="S91" s="77">
        <f>[2]T_Bericht_Energie!BR14</f>
        <v>1238.4640789083517</v>
      </c>
      <c r="T91" s="77">
        <f>[2]T_Bericht_Energie!BS14</f>
        <v>1303.5332285757975</v>
      </c>
      <c r="U91" s="77">
        <f>[2]T_Bericht_Energie!BT14</f>
        <v>1376.6329183690143</v>
      </c>
      <c r="V91" s="77">
        <f>[2]T_Bericht_Energie!BU14</f>
        <v>1422.5154820321952</v>
      </c>
      <c r="W91" s="77">
        <f>[2]T_Bericht_Energie!BV14</f>
        <v>1468.3980456953761</v>
      </c>
      <c r="X91" s="77">
        <f>[2]T_Bericht_Energie!BW14</f>
        <v>1514.2806093585571</v>
      </c>
      <c r="Y91" s="77">
        <f>[2]T_Bericht_Energie!BX14</f>
        <v>1560.163173021738</v>
      </c>
      <c r="Z91" s="77">
        <f>[2]T_Bericht_Energie!BY14</f>
        <v>1606.0457366849187</v>
      </c>
      <c r="AA91" s="77">
        <f>[2]T_Bericht_Energie!BZ14</f>
        <v>1649.6635628993572</v>
      </c>
      <c r="AB91" s="77">
        <f>[2]T_Bericht_Energie!CA14</f>
        <v>1693.281389113796</v>
      </c>
      <c r="AC91" s="77">
        <f>[2]T_Bericht_Energie!CB14</f>
        <v>1736.8992153282343</v>
      </c>
      <c r="AD91" s="77">
        <f>[2]T_Bericht_Energie!CC14</f>
        <v>1780.517041542673</v>
      </c>
      <c r="AE91" s="77">
        <f>[2]T_Bericht_Energie!CD14</f>
        <v>1824.1348677571118</v>
      </c>
      <c r="AF91" s="77">
        <f>[2]T_Bericht_Energie!CE14</f>
        <v>1848.849273134693</v>
      </c>
      <c r="AG91" s="77">
        <f>[2]T_Bericht_Energie!CF14</f>
        <v>1873.5636785122742</v>
      </c>
      <c r="AH91" s="77">
        <f>[2]T_Bericht_Energie!CG14</f>
        <v>1898.2780838898557</v>
      </c>
      <c r="AI91" s="77">
        <f>[2]T_Bericht_Energie!CH14</f>
        <v>1922.9924892674369</v>
      </c>
      <c r="AJ91" s="77">
        <f>[2]T_Bericht_Energie!CI14</f>
        <v>1947.7068946450181</v>
      </c>
      <c r="AK91" s="77"/>
      <c r="AL91" s="77"/>
      <c r="AM91" s="77"/>
      <c r="AN91" s="77"/>
      <c r="AO91" s="77"/>
    </row>
    <row r="92" spans="1:41">
      <c r="A92" s="75" t="s">
        <v>134</v>
      </c>
      <c r="B92" s="75" t="s">
        <v>157</v>
      </c>
      <c r="C92" s="75" t="str">
        <f>VLOOKUP(B92,[3]codes!A:F,3,FALSE)</f>
        <v>Primärenergieverbrauch (inkl. NEV) - Wasserkraft</v>
      </c>
      <c r="D92" s="75" t="s">
        <v>65</v>
      </c>
      <c r="E92" s="75" t="s">
        <v>158</v>
      </c>
      <c r="F92" s="75" t="s">
        <v>137</v>
      </c>
      <c r="G92" s="75" t="s">
        <v>54</v>
      </c>
      <c r="H92" s="76" t="s">
        <v>55</v>
      </c>
      <c r="K92" s="77">
        <f>[2]T_Bericht_Energie!BJ15</f>
        <v>74.101758881125548</v>
      </c>
      <c r="L92" s="77">
        <f>[2]T_Bericht_Energie!BK15</f>
        <v>74.168858175060407</v>
      </c>
      <c r="M92" s="77">
        <f>[2]T_Bericht_Energie!BL15</f>
        <v>74.235964395731543</v>
      </c>
      <c r="N92" s="77">
        <f>[2]T_Bericht_Energie!BM15</f>
        <v>74.303063689666388</v>
      </c>
      <c r="O92" s="77">
        <f>[2]T_Bericht_Energie!BN15</f>
        <v>74.370169910337509</v>
      </c>
      <c r="P92" s="77">
        <f>[2]T_Bericht_Energie!BO15</f>
        <v>74.437269204272368</v>
      </c>
      <c r="Q92" s="77">
        <f>[2]T_Bericht_Energie!BP15</f>
        <v>74.504375424943504</v>
      </c>
      <c r="R92" s="77">
        <f>[2]T_Bericht_Energie!BQ15</f>
        <v>74.571481645614611</v>
      </c>
      <c r="S92" s="77">
        <f>[2]T_Bericht_Energie!BR15</f>
        <v>74.638580939549485</v>
      </c>
      <c r="T92" s="77">
        <f>[2]T_Bericht_Energie!BS15</f>
        <v>74.705687160220577</v>
      </c>
      <c r="U92" s="77">
        <f>[2]T_Bericht_Energie!BT15</f>
        <v>74.772786454155479</v>
      </c>
      <c r="V92" s="77">
        <f>[2]T_Bericht_Energie!BU15</f>
        <v>74.839889904132079</v>
      </c>
      <c r="W92" s="77">
        <f>[2]T_Bericht_Energie!BV15</f>
        <v>74.906993354108693</v>
      </c>
      <c r="X92" s="77">
        <f>[2]T_Bericht_Energie!BW15</f>
        <v>74.97409680408532</v>
      </c>
      <c r="Y92" s="77">
        <f>[2]T_Bericht_Energie!BX15</f>
        <v>75.04120025406192</v>
      </c>
      <c r="Z92" s="77">
        <f>[2]T_Bericht_Energie!BY15</f>
        <v>75.108303704038534</v>
      </c>
      <c r="AA92" s="77">
        <f>[2]T_Bericht_Energie!BZ15</f>
        <v>75.175407154015147</v>
      </c>
      <c r="AB92" s="77">
        <f>[2]T_Bericht_Energie!CA15</f>
        <v>75.242510603991775</v>
      </c>
      <c r="AC92" s="77">
        <f>[2]T_Bericht_Energie!CB15</f>
        <v>75.309614053968374</v>
      </c>
      <c r="AD92" s="77">
        <f>[2]T_Bericht_Energie!CC15</f>
        <v>75.376717503945002</v>
      </c>
      <c r="AE92" s="77">
        <f>[2]T_Bericht_Energie!CD15</f>
        <v>75.443820953921602</v>
      </c>
      <c r="AF92" s="77">
        <f>[2]T_Bericht_Energie!CE15</f>
        <v>75.51092440389823</v>
      </c>
      <c r="AG92" s="77">
        <f>[2]T_Bericht_Energie!CF15</f>
        <v>75.578027853874843</v>
      </c>
      <c r="AH92" s="77">
        <f>[2]T_Bericht_Energie!CG15</f>
        <v>75.645131303851485</v>
      </c>
      <c r="AI92" s="77">
        <f>[2]T_Bericht_Energie!CH15</f>
        <v>75.712234753828085</v>
      </c>
      <c r="AJ92" s="77">
        <f>[2]T_Bericht_Energie!CI15</f>
        <v>75.779338203804713</v>
      </c>
      <c r="AK92" s="77"/>
      <c r="AL92" s="77"/>
      <c r="AM92" s="77"/>
      <c r="AN92" s="77"/>
      <c r="AO92" s="77"/>
    </row>
    <row r="93" spans="1:41">
      <c r="A93" s="75" t="s">
        <v>134</v>
      </c>
      <c r="B93" s="75" t="s">
        <v>159</v>
      </c>
      <c r="C93" s="75" t="str">
        <f>VLOOKUP(B93,[3]codes!A:F,3,FALSE)</f>
        <v>Primärenergieverbrauch (inkl. NEV) - Solarenergie</v>
      </c>
      <c r="D93" s="75" t="s">
        <v>65</v>
      </c>
      <c r="E93" s="75" t="s">
        <v>160</v>
      </c>
      <c r="F93" s="75" t="s">
        <v>137</v>
      </c>
      <c r="G93" s="75" t="s">
        <v>54</v>
      </c>
      <c r="H93" s="76" t="s">
        <v>55</v>
      </c>
      <c r="K93" s="77">
        <f>[2]T_Bericht_Energie!BJ16</f>
        <v>411.88765717867619</v>
      </c>
      <c r="L93" s="77">
        <f>[2]T_Bericht_Energie!BK16</f>
        <v>472.19869166298753</v>
      </c>
      <c r="M93" s="77">
        <f>[2]T_Bericht_Energie!BL16</f>
        <v>536.62192450673285</v>
      </c>
      <c r="N93" s="77">
        <f>[2]T_Bericht_Energie!BM16</f>
        <v>602.45338892386587</v>
      </c>
      <c r="O93" s="77">
        <f>[2]T_Bericht_Energie!BN16</f>
        <v>670.79756102483157</v>
      </c>
      <c r="P93" s="77">
        <f>[2]T_Bericht_Energie!BO16</f>
        <v>741.23482982230939</v>
      </c>
      <c r="Q93" s="77">
        <f>[2]T_Bericht_Energie!BP16</f>
        <v>809.0034185291222</v>
      </c>
      <c r="R93" s="77">
        <f>[2]T_Bericht_Energie!BQ16</f>
        <v>875.57873653062848</v>
      </c>
      <c r="S93" s="77">
        <f>[2]T_Bericht_Energie!BR16</f>
        <v>939.47996336968276</v>
      </c>
      <c r="T93" s="77">
        <f>[2]T_Bericht_Energie!BS16</f>
        <v>996.63367345781467</v>
      </c>
      <c r="U93" s="77">
        <f>[2]T_Bericht_Energie!BT16</f>
        <v>1044.1298529697403</v>
      </c>
      <c r="V93" s="77">
        <f>[2]T_Bericht_Energie!BU16</f>
        <v>1093.1667563421797</v>
      </c>
      <c r="W93" s="77">
        <f>[2]T_Bericht_Energie!BV16</f>
        <v>1141.1921259734754</v>
      </c>
      <c r="X93" s="77">
        <f>[2]T_Bericht_Energie!BW16</f>
        <v>1189.1320941595259</v>
      </c>
      <c r="Y93" s="77">
        <f>[2]T_Bericht_Energie!BX16</f>
        <v>1236.9154057584558</v>
      </c>
      <c r="Z93" s="77">
        <f>[2]T_Bericht_Energie!BY16</f>
        <v>1284.8733248339456</v>
      </c>
      <c r="AA93" s="77">
        <f>[2]T_Bericht_Energie!BZ16</f>
        <v>1285.3367405670899</v>
      </c>
      <c r="AB93" s="77">
        <f>[2]T_Bericht_Energie!CA16</f>
        <v>1286.0918754398274</v>
      </c>
      <c r="AC93" s="77">
        <f>[2]T_Bericht_Energie!CB16</f>
        <v>1286.6971500639136</v>
      </c>
      <c r="AD93" s="77">
        <f>[2]T_Bericht_Energie!CC16</f>
        <v>1287.1208824162868</v>
      </c>
      <c r="AE93" s="77">
        <f>[2]T_Bericht_Energie!CD16</f>
        <v>1287.3955689512043</v>
      </c>
      <c r="AF93" s="77">
        <f>[2]T_Bericht_Energie!CE16</f>
        <v>1279.5039021192972</v>
      </c>
      <c r="AG93" s="77">
        <f>[2]T_Bericht_Energie!CF16</f>
        <v>1271.4393059067779</v>
      </c>
      <c r="AH93" s="77">
        <f>[2]T_Bericht_Energie!CG16</f>
        <v>1263.4691545433084</v>
      </c>
      <c r="AI93" s="77">
        <f>[2]T_Bericht_Energie!CH16</f>
        <v>1255.5335709553237</v>
      </c>
      <c r="AJ93" s="77">
        <f>[2]T_Bericht_Energie!CI16</f>
        <v>1247.5346590843119</v>
      </c>
      <c r="AK93" s="77"/>
      <c r="AL93" s="77"/>
      <c r="AM93" s="77"/>
      <c r="AN93" s="77"/>
      <c r="AO93" s="77"/>
    </row>
    <row r="94" spans="1:41">
      <c r="A94" s="75" t="s">
        <v>134</v>
      </c>
      <c r="B94" s="75" t="s">
        <v>161</v>
      </c>
      <c r="C94" s="75" t="str">
        <f>VLOOKUP(B94,[3]codes!A:F,3,FALSE)</f>
        <v>Primärenergieverbrauch (inkl. NEV) - Geothermie und Umweltwärme</v>
      </c>
      <c r="D94" s="75" t="s">
        <v>65</v>
      </c>
      <c r="E94" s="75" t="s">
        <v>162</v>
      </c>
      <c r="F94" s="75" t="s">
        <v>137</v>
      </c>
      <c r="G94" s="75" t="s">
        <v>54</v>
      </c>
      <c r="H94" s="76" t="s">
        <v>55</v>
      </c>
      <c r="K94" s="77">
        <f>[2]T_Bericht_Energie!BJ17</f>
        <v>133.22000534150894</v>
      </c>
      <c r="L94" s="77">
        <f>[2]T_Bericht_Energie!BK17</f>
        <v>160.8716064906958</v>
      </c>
      <c r="M94" s="77">
        <f>[2]T_Bericht_Energie!BL17</f>
        <v>187.52607112637125</v>
      </c>
      <c r="N94" s="77">
        <f>[2]T_Bericht_Energie!BM17</f>
        <v>234.90227838779612</v>
      </c>
      <c r="O94" s="77">
        <f>[2]T_Bericht_Energie!BN17</f>
        <v>309.46754450245538</v>
      </c>
      <c r="P94" s="77">
        <f>[2]T_Bericht_Energie!BO17</f>
        <v>385.12146412995787</v>
      </c>
      <c r="Q94" s="77">
        <f>[2]T_Bericht_Energie!BP17</f>
        <v>444.55977441598361</v>
      </c>
      <c r="R94" s="77">
        <f>[2]T_Bericht_Energie!BQ17</f>
        <v>496.59305706020541</v>
      </c>
      <c r="S94" s="77">
        <f>[2]T_Bericht_Energie!BR17</f>
        <v>536.01689013432917</v>
      </c>
      <c r="T94" s="77">
        <f>[2]T_Bericht_Energie!BS17</f>
        <v>570.27357445958194</v>
      </c>
      <c r="U94" s="77">
        <f>[2]T_Bericht_Energie!BT17</f>
        <v>599.05815720834801</v>
      </c>
      <c r="V94" s="77">
        <f>[2]T_Bericht_Energie!BU17</f>
        <v>623.25747987183604</v>
      </c>
      <c r="W94" s="77">
        <f>[2]T_Bericht_Energie!BV17</f>
        <v>635.21829835376207</v>
      </c>
      <c r="X94" s="77">
        <f>[2]T_Bericht_Energie!BW17</f>
        <v>646.14277222498674</v>
      </c>
      <c r="Y94" s="77">
        <f>[2]T_Bericht_Energie!BX17</f>
        <v>654.73281969676259</v>
      </c>
      <c r="Z94" s="77">
        <f>[2]T_Bericht_Energie!BY17</f>
        <v>664.6089437439515</v>
      </c>
      <c r="AA94" s="77">
        <f>[2]T_Bericht_Energie!BZ17</f>
        <v>671.18300496702079</v>
      </c>
      <c r="AB94" s="77">
        <f>[2]T_Bericht_Energie!CA17</f>
        <v>676.69003858558187</v>
      </c>
      <c r="AC94" s="77">
        <f>[2]T_Bericht_Energie!CB17</f>
        <v>683.14083899291415</v>
      </c>
      <c r="AD94" s="77">
        <f>[2]T_Bericht_Energie!CC17</f>
        <v>690.34083097789107</v>
      </c>
      <c r="AE94" s="77">
        <f>[2]T_Bericht_Energie!CD17</f>
        <v>697.19303376124208</v>
      </c>
      <c r="AF94" s="77">
        <f>[2]T_Bericht_Energie!CE17</f>
        <v>699.66338416501503</v>
      </c>
      <c r="AG94" s="77">
        <f>[2]T_Bericht_Energie!CF17</f>
        <v>702.53670815635542</v>
      </c>
      <c r="AH94" s="77">
        <f>[2]T_Bericht_Energie!CG17</f>
        <v>707.56722357260264</v>
      </c>
      <c r="AI94" s="77">
        <f>[2]T_Bericht_Energie!CH17</f>
        <v>712.46521665724094</v>
      </c>
      <c r="AJ94" s="77">
        <f>[2]T_Bericht_Energie!CI17</f>
        <v>716.73078993267666</v>
      </c>
      <c r="AK94" s="77"/>
      <c r="AL94" s="77"/>
      <c r="AM94" s="77"/>
      <c r="AN94" s="77"/>
      <c r="AO94" s="77"/>
    </row>
    <row r="95" spans="1:41">
      <c r="A95" s="75" t="s">
        <v>134</v>
      </c>
      <c r="B95" s="75" t="s">
        <v>163</v>
      </c>
      <c r="C95" s="75" t="str">
        <f>VLOOKUP(B95,[3]codes!A:F,3,FALSE)</f>
        <v>Primärenergieverbrauch (inkl. NEV) - Sonstige EE</v>
      </c>
      <c r="D95" s="75" t="s">
        <v>65</v>
      </c>
      <c r="E95" s="75" t="s">
        <v>164</v>
      </c>
      <c r="F95" s="75" t="s">
        <v>137</v>
      </c>
      <c r="G95" s="75" t="s">
        <v>54</v>
      </c>
      <c r="H95" s="76" t="s">
        <v>55</v>
      </c>
      <c r="K95" s="77">
        <f>[2]T_Bericht_Energie!BJ18</f>
        <v>0</v>
      </c>
      <c r="L95" s="77">
        <f>[2]T_Bericht_Energie!BK18</f>
        <v>0</v>
      </c>
      <c r="M95" s="77">
        <f>[2]T_Bericht_Energie!BL18</f>
        <v>0</v>
      </c>
      <c r="N95" s="77">
        <f>[2]T_Bericht_Energie!BM18</f>
        <v>0</v>
      </c>
      <c r="O95" s="77">
        <f>[2]T_Bericht_Energie!BN18</f>
        <v>0</v>
      </c>
      <c r="P95" s="77">
        <f>[2]T_Bericht_Energie!BO18</f>
        <v>0</v>
      </c>
      <c r="Q95" s="77">
        <f>[2]T_Bericht_Energie!BP18</f>
        <v>0</v>
      </c>
      <c r="R95" s="77">
        <f>[2]T_Bericht_Energie!BQ18</f>
        <v>0</v>
      </c>
      <c r="S95" s="77">
        <f>[2]T_Bericht_Energie!BR18</f>
        <v>0</v>
      </c>
      <c r="T95" s="77">
        <f>[2]T_Bericht_Energie!BS18</f>
        <v>0</v>
      </c>
      <c r="U95" s="77">
        <f>[2]T_Bericht_Energie!BT18</f>
        <v>0</v>
      </c>
      <c r="V95" s="77">
        <f>[2]T_Bericht_Energie!BU18</f>
        <v>0</v>
      </c>
      <c r="W95" s="77">
        <f>[2]T_Bericht_Energie!BV18</f>
        <v>0</v>
      </c>
      <c r="X95" s="77">
        <f>[2]T_Bericht_Energie!BW18</f>
        <v>0</v>
      </c>
      <c r="Y95" s="77">
        <f>[2]T_Bericht_Energie!BX18</f>
        <v>0</v>
      </c>
      <c r="Z95" s="77">
        <f>[2]T_Bericht_Energie!BY18</f>
        <v>0</v>
      </c>
      <c r="AA95" s="77">
        <f>[2]T_Bericht_Energie!BZ18</f>
        <v>0</v>
      </c>
      <c r="AB95" s="77">
        <f>[2]T_Bericht_Energie!CA18</f>
        <v>0</v>
      </c>
      <c r="AC95" s="77">
        <f>[2]T_Bericht_Energie!CB18</f>
        <v>0</v>
      </c>
      <c r="AD95" s="77">
        <f>[2]T_Bericht_Energie!CC18</f>
        <v>0</v>
      </c>
      <c r="AE95" s="77">
        <f>[2]T_Bericht_Energie!CD18</f>
        <v>0</v>
      </c>
      <c r="AF95" s="77">
        <f>[2]T_Bericht_Energie!CE18</f>
        <v>0</v>
      </c>
      <c r="AG95" s="77">
        <f>[2]T_Bericht_Energie!CF18</f>
        <v>0</v>
      </c>
      <c r="AH95" s="77">
        <f>[2]T_Bericht_Energie!CG18</f>
        <v>0</v>
      </c>
      <c r="AI95" s="77">
        <f>[2]T_Bericht_Energie!CH18</f>
        <v>0</v>
      </c>
      <c r="AJ95" s="77">
        <f>[2]T_Bericht_Energie!CI18</f>
        <v>0</v>
      </c>
      <c r="AK95" s="77"/>
      <c r="AL95" s="77"/>
      <c r="AM95" s="77"/>
      <c r="AN95" s="77"/>
      <c r="AO95" s="77"/>
    </row>
    <row r="96" spans="1:41">
      <c r="A96" s="75" t="s">
        <v>134</v>
      </c>
      <c r="B96" s="75" t="s">
        <v>165</v>
      </c>
      <c r="C96" s="75" t="str">
        <f>VLOOKUP(B96,[3]codes!A:F,3,FALSE)</f>
        <v>Primärenergieverbrauch (inkl. NEV) - Stromhandelssaldo</v>
      </c>
      <c r="D96" s="75" t="s">
        <v>65</v>
      </c>
      <c r="E96" s="75" t="s">
        <v>166</v>
      </c>
      <c r="F96" s="75" t="s">
        <v>137</v>
      </c>
      <c r="G96" s="75" t="s">
        <v>54</v>
      </c>
      <c r="H96" s="76" t="s">
        <v>55</v>
      </c>
      <c r="K96" s="77">
        <f>[2]T_Bericht_Energie!BJ19</f>
        <v>5.4401000976562504</v>
      </c>
      <c r="L96" s="77">
        <f>[2]T_Bericht_Energie!BK19</f>
        <v>-11.588790893554689</v>
      </c>
      <c r="M96" s="77">
        <f>[2]T_Bericht_Energie!BL19</f>
        <v>-0.3511505126953125</v>
      </c>
      <c r="N96" s="77">
        <f>[2]T_Bericht_Energie!BM19</f>
        <v>13.236163330078124</v>
      </c>
      <c r="O96" s="77">
        <f>[2]T_Bericht_Energie!BN19</f>
        <v>10.17111511230469</v>
      </c>
      <c r="P96" s="77">
        <f>[2]T_Bericht_Energie!BO19</f>
        <v>-40.152694702148423</v>
      </c>
      <c r="Q96" s="77">
        <f>[2]T_Bericht_Energie!BP19</f>
        <v>-107.62984313964843</v>
      </c>
      <c r="R96" s="77">
        <f>[2]T_Bericht_Energie!BQ19</f>
        <v>-133.1744293212891</v>
      </c>
      <c r="S96" s="77">
        <f>[2]T_Bericht_Energie!BR19</f>
        <v>-131.7659820556641</v>
      </c>
      <c r="T96" s="77">
        <f>[2]T_Bericht_Energie!BS19</f>
        <v>-131.6180511474609</v>
      </c>
      <c r="U96" s="77">
        <f>[2]T_Bericht_Energie!BT19</f>
        <v>-137.2036102294922</v>
      </c>
      <c r="V96" s="77">
        <f>[2]T_Bericht_Energie!BU19</f>
        <v>-152.60762603759767</v>
      </c>
      <c r="W96" s="77">
        <f>[2]T_Bericht_Energie!BV19</f>
        <v>-168.01164184570314</v>
      </c>
      <c r="X96" s="77">
        <f>[2]T_Bericht_Energie!BW19</f>
        <v>-183.41565765380861</v>
      </c>
      <c r="Y96" s="77">
        <f>[2]T_Bericht_Energie!BX19</f>
        <v>-198.81967346191408</v>
      </c>
      <c r="Z96" s="77">
        <f>[2]T_Bericht_Energie!BY19</f>
        <v>-214.22368927001955</v>
      </c>
      <c r="AA96" s="77">
        <f>[2]T_Bericht_Energie!BZ19</f>
        <v>-221.04965972900391</v>
      </c>
      <c r="AB96" s="77">
        <f>[2]T_Bericht_Energie!CA19</f>
        <v>-227.87563018798829</v>
      </c>
      <c r="AC96" s="77">
        <f>[2]T_Bericht_Energie!CB19</f>
        <v>-234.70160064697265</v>
      </c>
      <c r="AD96" s="77">
        <f>[2]T_Bericht_Energie!CC19</f>
        <v>-241.52757110595704</v>
      </c>
      <c r="AE96" s="77">
        <f>[2]T_Bericht_Energie!CD19</f>
        <v>-248.35354156494142</v>
      </c>
      <c r="AF96" s="77">
        <f>[2]T_Bericht_Energie!CE19</f>
        <v>-249.02620971679687</v>
      </c>
      <c r="AG96" s="77">
        <f>[2]T_Bericht_Energie!CF19</f>
        <v>-249.69887786865235</v>
      </c>
      <c r="AH96" s="77">
        <f>[2]T_Bericht_Energie!CG19</f>
        <v>-250.37154602050782</v>
      </c>
      <c r="AI96" s="77">
        <f>[2]T_Bericht_Energie!CH19</f>
        <v>-251.0442141723633</v>
      </c>
      <c r="AJ96" s="77">
        <f>[2]T_Bericht_Energie!CI19</f>
        <v>-251.71688232421874</v>
      </c>
      <c r="AK96" s="77"/>
      <c r="AL96" s="77"/>
      <c r="AM96" s="77"/>
      <c r="AN96" s="77"/>
      <c r="AO96" s="77"/>
    </row>
    <row r="97" spans="1:41">
      <c r="A97" s="75" t="s">
        <v>134</v>
      </c>
      <c r="B97" s="75" t="s">
        <v>167</v>
      </c>
      <c r="C97" s="75" t="str">
        <f>VLOOKUP(B97,[3]codes!A:F,3,FALSE)</f>
        <v>Primärenergieverbrauch (inkl. NEV) - Synthetische Kraftstoffe</v>
      </c>
      <c r="D97" s="75" t="s">
        <v>65</v>
      </c>
      <c r="E97" s="75" t="s">
        <v>168</v>
      </c>
      <c r="F97" s="75" t="s">
        <v>137</v>
      </c>
      <c r="G97" s="75" t="s">
        <v>54</v>
      </c>
      <c r="H97" s="76" t="s">
        <v>55</v>
      </c>
      <c r="K97" s="77">
        <f>SUM([2]T_Bericht_Energie!BJ$20:BJ$21)</f>
        <v>6.3582859771527476</v>
      </c>
      <c r="L97" s="77">
        <f>SUM([2]T_Bericht_Energie!BK$20:BK$21)</f>
        <v>11.477441818592565</v>
      </c>
      <c r="M97" s="77">
        <f>SUM([2]T_Bericht_Energie!BL$20:BL$21)</f>
        <v>15.911822130282589</v>
      </c>
      <c r="N97" s="77">
        <f>SUM([2]T_Bericht_Energie!BM$20:BM$21)</f>
        <v>39.261256661047298</v>
      </c>
      <c r="O97" s="77">
        <f>SUM([2]T_Bericht_Energie!BN$20:BN$21)</f>
        <v>71.530424851653279</v>
      </c>
      <c r="P97" s="77">
        <f>SUM([2]T_Bericht_Energie!BO$20:BO$21)</f>
        <v>114.04652903007511</v>
      </c>
      <c r="Q97" s="77">
        <f>SUM([2]T_Bericht_Energie!BP$20:BP$21)</f>
        <v>145.22310548061492</v>
      </c>
      <c r="R97" s="77">
        <f>SUM([2]T_Bericht_Energie!BQ$20:BQ$21)</f>
        <v>182.70214089930025</v>
      </c>
      <c r="S97" s="77">
        <f>SUM([2]T_Bericht_Energie!BR$20:BR$21)</f>
        <v>233.09824198134771</v>
      </c>
      <c r="T97" s="77">
        <f>SUM([2]T_Bericht_Energie!BS$20:BS$21)</f>
        <v>287.72473849954321</v>
      </c>
      <c r="U97" s="77">
        <f>SUM([2]T_Bericht_Energie!BT$20:BT$21)</f>
        <v>334.58886899828968</v>
      </c>
      <c r="V97" s="77">
        <f>SUM([2]T_Bericht_Energie!BU$20:BU$21)</f>
        <v>363.41704990870028</v>
      </c>
      <c r="W97" s="77">
        <f>SUM([2]T_Bericht_Energie!BV$20:BV$21)</f>
        <v>375.02692536402634</v>
      </c>
      <c r="X97" s="77">
        <f>SUM([2]T_Bericht_Energie!BW$20:BW$21)</f>
        <v>382.34666930446161</v>
      </c>
      <c r="Y97" s="77">
        <f>SUM([2]T_Bericht_Energie!BX$20:BX$21)</f>
        <v>393.20431510228872</v>
      </c>
      <c r="Z97" s="77">
        <f>SUM([2]T_Bericht_Energie!BY$20:BY$21)</f>
        <v>411.36056316976067</v>
      </c>
      <c r="AA97" s="77">
        <f>SUM([2]T_Bericht_Energie!BZ$20:BZ$21)</f>
        <v>432.14830112716618</v>
      </c>
      <c r="AB97" s="77">
        <f>SUM([2]T_Bericht_Energie!CA$20:CA$21)</f>
        <v>451.92352745833909</v>
      </c>
      <c r="AC97" s="77">
        <f>SUM([2]T_Bericht_Energie!CB$20:CB$21)</f>
        <v>474.35474248981404</v>
      </c>
      <c r="AD97" s="77">
        <f>SUM([2]T_Bericht_Energie!CC$20:CC$21)</f>
        <v>499.89411533710597</v>
      </c>
      <c r="AE97" s="77">
        <f>SUM([2]T_Bericht_Energie!CD$20:CD$21)</f>
        <v>531.68624341968314</v>
      </c>
      <c r="AF97" s="77">
        <f>SUM([2]T_Bericht_Energie!CE$20:CE$21)</f>
        <v>532.3914980200218</v>
      </c>
      <c r="AG97" s="77">
        <f>SUM([2]T_Bericht_Energie!CF$20:CF$21)</f>
        <v>537.93949897542359</v>
      </c>
      <c r="AH97" s="77">
        <f>SUM([2]T_Bericht_Energie!CG$20:CG$21)</f>
        <v>549.08453988639803</v>
      </c>
      <c r="AI97" s="77">
        <f>SUM([2]T_Bericht_Energie!CH$20:CH$21)</f>
        <v>566.97634262718407</v>
      </c>
      <c r="AJ97" s="77">
        <f>SUM([2]T_Bericht_Energie!CI$20:CI$21)</f>
        <v>607.91591999743832</v>
      </c>
      <c r="AK97" s="77"/>
      <c r="AL97" s="77"/>
      <c r="AM97" s="77"/>
      <c r="AN97" s="77"/>
      <c r="AO97" s="77"/>
    </row>
    <row r="98" spans="1:41" ht="14.65" customHeight="1">
      <c r="A98" s="75" t="s">
        <v>134</v>
      </c>
      <c r="B98" s="75" t="s">
        <v>169</v>
      </c>
      <c r="C98" s="75" t="str">
        <f>VLOOKUP(B98,[3]codes!A:F,3,FALSE)</f>
        <v>Primärenergieverbrauch (inkl. NEV) -  gesamt</v>
      </c>
      <c r="D98" s="75" t="s">
        <v>65</v>
      </c>
      <c r="E98" s="75" t="s">
        <v>170</v>
      </c>
      <c r="F98" s="75" t="s">
        <v>137</v>
      </c>
      <c r="G98" s="75" t="s">
        <v>54</v>
      </c>
      <c r="H98" s="76" t="s">
        <v>55</v>
      </c>
      <c r="K98" s="77">
        <f>[2]T_Bericht_Energie!BJ$37</f>
        <v>10713.363352792239</v>
      </c>
      <c r="L98" s="77">
        <f>[2]T_Bericht_Energie!BK$37</f>
        <v>10540.221062550996</v>
      </c>
      <c r="M98" s="77">
        <f>[2]T_Bericht_Energie!BL$37</f>
        <v>10346.450658644973</v>
      </c>
      <c r="N98" s="77">
        <f>[2]T_Bericht_Energie!BM$37</f>
        <v>10145.302262155496</v>
      </c>
      <c r="O98" s="77">
        <f>[2]T_Bericht_Energie!BN$37</f>
        <v>9949.2069711541862</v>
      </c>
      <c r="P98" s="77">
        <f>[2]T_Bericht_Energie!BO$37</f>
        <v>9816.9253432160531</v>
      </c>
      <c r="Q98" s="77">
        <f>[2]T_Bericht_Energie!BP$37</f>
        <v>9664.185832843239</v>
      </c>
      <c r="R98" s="77">
        <f>[2]T_Bericht_Energie!BQ$37</f>
        <v>9521.0696676705211</v>
      </c>
      <c r="S98" s="77">
        <f>[2]T_Bericht_Energie!BR$37</f>
        <v>9364.3586397328418</v>
      </c>
      <c r="T98" s="77">
        <f>[2]T_Bericht_Energie!BS$37</f>
        <v>9212.0604319604226</v>
      </c>
      <c r="U98" s="77">
        <f>[2]T_Bericht_Energie!BT$37</f>
        <v>9064.9157989605537</v>
      </c>
      <c r="V98" s="77">
        <f>[2]T_Bericht_Energie!BU$37</f>
        <v>8904.6124240980353</v>
      </c>
      <c r="W98" s="77">
        <f>[2]T_Bericht_Energie!BV$37</f>
        <v>8771.9680843386595</v>
      </c>
      <c r="X98" s="77">
        <f>[2]T_Bericht_Energie!BW$37</f>
        <v>8652.3207640472683</v>
      </c>
      <c r="Y98" s="77">
        <f>[2]T_Bericht_Energie!BX$37</f>
        <v>8552.1549910892445</v>
      </c>
      <c r="Z98" s="77">
        <f>[2]T_Bericht_Energie!BY$37</f>
        <v>8464.110020871165</v>
      </c>
      <c r="AA98" s="77">
        <f>[2]T_Bericht_Energie!BZ$37</f>
        <v>8373.6129110718557</v>
      </c>
      <c r="AB98" s="77">
        <f>[2]T_Bericht_Energie!CA$37</f>
        <v>8295.6247917537985</v>
      </c>
      <c r="AC98" s="77">
        <f>[2]T_Bericht_Energie!CB$37</f>
        <v>8235.0936327524523</v>
      </c>
      <c r="AD98" s="77">
        <f>[2]T_Bericht_Energie!CC$37</f>
        <v>8180.6398780061254</v>
      </c>
      <c r="AE98" s="77">
        <f>[2]T_Bericht_Energie!CD$37</f>
        <v>8134.9537599069718</v>
      </c>
      <c r="AF98" s="77">
        <f>[2]T_Bericht_Energie!CE$37</f>
        <v>8091.1845704230591</v>
      </c>
      <c r="AG98" s="77">
        <f>[2]T_Bericht_Energie!CF$37</f>
        <v>8051.3130972005529</v>
      </c>
      <c r="AH98" s="77">
        <f>[2]T_Bericht_Energie!CG$37</f>
        <v>8015.1884371696351</v>
      </c>
      <c r="AI98" s="77">
        <f>[2]T_Bericht_Energie!CH$37</f>
        <v>7984.5297067993251</v>
      </c>
      <c r="AJ98" s="77">
        <f>[2]T_Bericht_Energie!CI$37</f>
        <v>7958.9213613131187</v>
      </c>
      <c r="AK98" s="77"/>
      <c r="AL98" s="77"/>
      <c r="AM98" s="77"/>
      <c r="AN98" s="77"/>
      <c r="AO98" s="77"/>
    </row>
    <row r="99" spans="1:41">
      <c r="A99" s="75" t="s">
        <v>134</v>
      </c>
      <c r="B99" s="75" t="s">
        <v>171</v>
      </c>
      <c r="C99" s="75" t="str">
        <f>VLOOKUP(B99,[3]codes!A:F,3,FALSE)</f>
        <v>Primärenergieverbrauch (inkl. NEV) -  gesamt - Änderung ggü. 2008</v>
      </c>
      <c r="D99" s="75" t="s">
        <v>65</v>
      </c>
      <c r="E99" s="75" t="s">
        <v>172</v>
      </c>
      <c r="F99" s="75" t="s">
        <v>56</v>
      </c>
      <c r="G99" s="75" t="s">
        <v>54</v>
      </c>
      <c r="H99" s="76" t="s">
        <v>55</v>
      </c>
      <c r="K99" s="77">
        <f>[2]T_Bericht_Energie!BJ$38*100</f>
        <v>-24.698660758538825</v>
      </c>
      <c r="L99" s="77">
        <f>[2]T_Bericht_Energie!BK$38*100</f>
        <v>-25.915631181846777</v>
      </c>
      <c r="M99" s="77">
        <f>[2]T_Bericht_Energie!BL$38*100</f>
        <v>-27.277591048136518</v>
      </c>
      <c r="N99" s="77">
        <f>[2]T_Bericht_Energie!BM$38*100</f>
        <v>-28.691408832817778</v>
      </c>
      <c r="O99" s="77">
        <f>[2]T_Bericht_Energie!BN$38*100</f>
        <v>-30.069709702963664</v>
      </c>
      <c r="P99" s="77">
        <f>[2]T_Bericht_Energie!BO$38*100</f>
        <v>-30.999481560107476</v>
      </c>
      <c r="Q99" s="77">
        <f>[2]T_Bericht_Energie!BP$38*100</f>
        <v>-32.073046350865773</v>
      </c>
      <c r="R99" s="77">
        <f>[2]T_Bericht_Energie!BQ$38*100</f>
        <v>-33.078971245758751</v>
      </c>
      <c r="S99" s="77">
        <f>[2]T_Bericht_Energie!BR$38*100</f>
        <v>-34.180450761483172</v>
      </c>
      <c r="T99" s="77">
        <f>[2]T_Bericht_Energie!BS$38*100</f>
        <v>-35.250913755380267</v>
      </c>
      <c r="U99" s="77">
        <f>[2]T_Bericht_Energie!BT$38*100</f>
        <v>-36.285153663260886</v>
      </c>
      <c r="V99" s="77">
        <f>[2]T_Bericht_Energie!BU$38*100</f>
        <v>-37.411882815868921</v>
      </c>
      <c r="W99" s="77">
        <f>[2]T_Bericht_Energie!BV$38*100</f>
        <v>-38.344204076500596</v>
      </c>
      <c r="X99" s="77">
        <f>[2]T_Bericht_Energie!BW$38*100</f>
        <v>-39.185172795464617</v>
      </c>
      <c r="Y99" s="77">
        <f>[2]T_Bericht_Energie!BX$38*100</f>
        <v>-39.889210976707624</v>
      </c>
      <c r="Z99" s="77">
        <f>[2]T_Bericht_Energie!BY$38*100</f>
        <v>-40.508055307154798</v>
      </c>
      <c r="AA99" s="77">
        <f>[2]T_Bericht_Energie!BZ$38*100</f>
        <v>-41.144135064833641</v>
      </c>
      <c r="AB99" s="77">
        <f>[2]T_Bericht_Energie!CA$38*100</f>
        <v>-41.692292504863161</v>
      </c>
      <c r="AC99" s="77">
        <f>[2]T_Bericht_Energie!CB$38*100</f>
        <v>-42.117749682832503</v>
      </c>
      <c r="AD99" s="77">
        <f>[2]T_Bericht_Energie!CC$38*100</f>
        <v>-42.500490426714379</v>
      </c>
      <c r="AE99" s="77">
        <f>[2]T_Bericht_Energie!CD$38*100</f>
        <v>-42.821605819175431</v>
      </c>
      <c r="AF99" s="77">
        <f>[2]T_Bericht_Energie!CE$38*100</f>
        <v>-43.129247637819887</v>
      </c>
      <c r="AG99" s="77">
        <f>[2]T_Bericht_Energie!CF$38*100</f>
        <v>-43.4094934609397</v>
      </c>
      <c r="AH99" s="77">
        <f>[2]T_Bericht_Energie!CG$38*100</f>
        <v>-43.663403945480624</v>
      </c>
      <c r="AI99" s="77">
        <f>[2]T_Bericht_Energie!CH$38*100</f>
        <v>-43.878895885808177</v>
      </c>
      <c r="AJ99" s="77">
        <f>[2]T_Bericht_Energie!CI$38*100</f>
        <v>-44.058890033991972</v>
      </c>
      <c r="AK99" s="77"/>
      <c r="AL99" s="77"/>
      <c r="AM99" s="77"/>
      <c r="AN99" s="77"/>
      <c r="AO99" s="77"/>
    </row>
    <row r="100" spans="1:41">
      <c r="A100" s="75" t="s">
        <v>134</v>
      </c>
      <c r="B100" s="75" t="s">
        <v>173</v>
      </c>
      <c r="C100" s="75" t="str">
        <f>VLOOKUP(B100,[3]codes!A:F,3,FALSE)</f>
        <v>Primärenergieverbrauch (inkl. NEV) - gesamt - nach EU-Definition (ohne nichtenergtischen Verbrauch, ohne Endenergieverbrauch an Umweltwärme)</v>
      </c>
      <c r="D100" s="75" t="s">
        <v>65</v>
      </c>
      <c r="E100" s="75" t="s">
        <v>174</v>
      </c>
      <c r="F100" s="75" t="s">
        <v>137</v>
      </c>
      <c r="G100" s="75" t="s">
        <v>54</v>
      </c>
      <c r="H100" s="76" t="s">
        <v>55</v>
      </c>
      <c r="K100" s="77">
        <f>[2]T_Bericht_Energie!BJ$39</f>
        <v>9779.9127981576621</v>
      </c>
      <c r="L100" s="77">
        <f>[2]T_Bericht_Energie!BK$39</f>
        <v>9570.8255327983643</v>
      </c>
      <c r="M100" s="77">
        <f>[2]T_Bericht_Energie!BL$39</f>
        <v>9314.521470878135</v>
      </c>
      <c r="N100" s="77">
        <f>[2]T_Bericht_Energie!BM$39</f>
        <v>9034.4083588935409</v>
      </c>
      <c r="O100" s="77">
        <f>[2]T_Bericht_Energie!BN$39</f>
        <v>8733.2157184693824</v>
      </c>
      <c r="P100" s="77">
        <f>[2]T_Bericht_Energie!BO$39</f>
        <v>8503.2160225757252</v>
      </c>
      <c r="Q100" s="77">
        <f>[2]T_Bericht_Energie!BP$39</f>
        <v>8283.5850420001771</v>
      </c>
      <c r="R100" s="77">
        <f>[2]T_Bericht_Energie!BQ$39</f>
        <v>8077.7005395122696</v>
      </c>
      <c r="S100" s="77">
        <f>[2]T_Bericht_Energie!BR$39</f>
        <v>7869.4345021134877</v>
      </c>
      <c r="T100" s="77">
        <f>[2]T_Bericht_Energie!BS$39</f>
        <v>7670.197303664474</v>
      </c>
      <c r="U100" s="77">
        <f>[2]T_Bericht_Energie!BT$39</f>
        <v>7482.1718419562558</v>
      </c>
      <c r="V100" s="77">
        <f>[2]T_Bericht_Energie!BU$39</f>
        <v>7292.538230293203</v>
      </c>
      <c r="W100" s="77">
        <f>[2]T_Bericht_Energie!BV$39</f>
        <v>7142.8009746698599</v>
      </c>
      <c r="X100" s="77">
        <f>[2]T_Bericht_Energie!BW$39</f>
        <v>7007.095859272199</v>
      </c>
      <c r="Y100" s="77">
        <f>[2]T_Bericht_Energie!BX$39</f>
        <v>6893.2055079053553</v>
      </c>
      <c r="Z100" s="77">
        <f>[2]T_Bericht_Energie!BY$39</f>
        <v>6790.1486405580372</v>
      </c>
      <c r="AA100" s="77">
        <f>[2]T_Bericht_Energie!BZ$39</f>
        <v>6686.6252209135837</v>
      </c>
      <c r="AB100" s="77">
        <f>[2]T_Bericht_Energie!CA$39</f>
        <v>6596.6756766308872</v>
      </c>
      <c r="AC100" s="77">
        <f>[2]T_Bericht_Energie!CB$39</f>
        <v>6523.2371620471313</v>
      </c>
      <c r="AD100" s="77">
        <f>[2]T_Bericht_Energie!CC$39</f>
        <v>6455.1247425417469</v>
      </c>
      <c r="AE100" s="77">
        <f>[2]T_Bericht_Energie!CD$39</f>
        <v>6396.1256324961641</v>
      </c>
      <c r="AF100" s="77">
        <f>[2]T_Bericht_Energie!CE$39</f>
        <v>6341.6107519454736</v>
      </c>
      <c r="AG100" s="77">
        <f>[2]T_Bericht_Energie!CF$39</f>
        <v>6290.5849426626237</v>
      </c>
      <c r="AH100" s="77">
        <f>[2]T_Bericht_Energie!CG$39</f>
        <v>6241.1430181624537</v>
      </c>
      <c r="AI100" s="77">
        <f>[2]T_Bericht_Energie!CH$39</f>
        <v>6197.293870271501</v>
      </c>
      <c r="AJ100" s="77">
        <f>[2]T_Bericht_Energie!CI$39</f>
        <v>6159.1218209168555</v>
      </c>
      <c r="AK100" s="77"/>
      <c r="AL100" s="77"/>
      <c r="AM100" s="77"/>
      <c r="AN100" s="77"/>
      <c r="AO100" s="77"/>
    </row>
    <row r="101" spans="1:41">
      <c r="A101" s="75" t="s">
        <v>134</v>
      </c>
      <c r="B101" s="75" t="s">
        <v>175</v>
      </c>
      <c r="C101" s="75" t="str">
        <f>VLOOKUP(B101,[3]codes!A:F,3,FALSE)</f>
        <v>Primärenergieverbrauch (inkl. NEV) - gesamt - nach EU-Definition (ohne nichtenergtischen Verbrauch, ohne Endenergieverbrauch an Umweltwärme) - Änderung gegenüber 2008</v>
      </c>
      <c r="D101" s="75" t="s">
        <v>65</v>
      </c>
      <c r="E101" s="75" t="s">
        <v>176</v>
      </c>
      <c r="F101" s="75" t="s">
        <v>56</v>
      </c>
      <c r="G101" s="75" t="s">
        <v>54</v>
      </c>
      <c r="H101" s="76" t="s">
        <v>55</v>
      </c>
      <c r="K101" s="77">
        <f>[2]T_Bericht_Energie!BJ$40*100</f>
        <v>-25.858876917970587</v>
      </c>
      <c r="L101" s="77">
        <f>[2]T_Bericht_Energie!BK$40*100</f>
        <v>-27.443959013877304</v>
      </c>
      <c r="M101" s="77">
        <f>[2]T_Bericht_Energie!BL$40*100</f>
        <v>-29.386989733418233</v>
      </c>
      <c r="N101" s="77">
        <f>[2]T_Bericht_Energie!BM$40*100</f>
        <v>-31.51051589782865</v>
      </c>
      <c r="O101" s="77">
        <f>[2]T_Bericht_Energie!BN$40*100</f>
        <v>-33.793845114147999</v>
      </c>
      <c r="P101" s="77">
        <f>[2]T_Bericht_Energie!BO$40*100</f>
        <v>-35.53746349950756</v>
      </c>
      <c r="Q101" s="77">
        <f>[2]T_Bericht_Energie!BP$40*100</f>
        <v>-37.202477073713055</v>
      </c>
      <c r="R101" s="77">
        <f>[2]T_Bericht_Energie!BQ$40*100</f>
        <v>-38.7632791539232</v>
      </c>
      <c r="S101" s="77">
        <f>[2]T_Bericht_Energie!BR$40*100</f>
        <v>-40.342135553900349</v>
      </c>
      <c r="T101" s="77">
        <f>[2]T_Bericht_Energie!BS$40*100</f>
        <v>-41.852544691240489</v>
      </c>
      <c r="U101" s="77">
        <f>[2]T_Bericht_Energie!BT$40*100</f>
        <v>-43.277958106142357</v>
      </c>
      <c r="V101" s="77">
        <f>[2]T_Bericht_Energie!BU$40*100</f>
        <v>-44.715562840762146</v>
      </c>
      <c r="W101" s="77">
        <f>[2]T_Bericht_Energie!BV$40*100</f>
        <v>-45.850714915045153</v>
      </c>
      <c r="X101" s="77">
        <f>[2]T_Bericht_Energie!BW$40*100</f>
        <v>-46.879489902226467</v>
      </c>
      <c r="Y101" s="77">
        <f>[2]T_Bericht_Energie!BX$40*100</f>
        <v>-47.742888046240118</v>
      </c>
      <c r="Z101" s="77">
        <f>[2]T_Bericht_Energie!BY$40*100</f>
        <v>-48.524157986385731</v>
      </c>
      <c r="AA101" s="77">
        <f>[2]T_Bericht_Energie!BZ$40*100</f>
        <v>-49.308964840612269</v>
      </c>
      <c r="AB101" s="77">
        <f>[2]T_Bericht_Energie!CA$40*100</f>
        <v>-49.990868695122316</v>
      </c>
      <c r="AC101" s="77">
        <f>[2]T_Bericht_Energie!CB$40*100</f>
        <v>-50.547603101766647</v>
      </c>
      <c r="AD101" s="77">
        <f>[2]T_Bericht_Energie!CC$40*100</f>
        <v>-51.063960597194914</v>
      </c>
      <c r="AE101" s="77">
        <f>[2]T_Bericht_Energie!CD$40*100</f>
        <v>-51.511230462468539</v>
      </c>
      <c r="AF101" s="77">
        <f>[2]T_Bericht_Energie!CE$40*100</f>
        <v>-51.924505565440036</v>
      </c>
      <c r="AG101" s="77">
        <f>[2]T_Bericht_Energie!CF$40*100</f>
        <v>-52.311330160349776</v>
      </c>
      <c r="AH101" s="77">
        <f>[2]T_Bericht_Energie!CG$40*100</f>
        <v>-52.686147388829575</v>
      </c>
      <c r="AI101" s="77">
        <f>[2]T_Bericht_Energie!CH$40*100</f>
        <v>-53.018566004201851</v>
      </c>
      <c r="AJ101" s="77">
        <f>[2]T_Bericht_Energie!CI$40*100</f>
        <v>-53.30794676535028</v>
      </c>
      <c r="AK101" s="77"/>
      <c r="AL101" s="77"/>
      <c r="AM101" s="77"/>
      <c r="AN101" s="77"/>
      <c r="AO101" s="77"/>
    </row>
    <row r="102" spans="1:41">
      <c r="A102" s="75" t="s">
        <v>134</v>
      </c>
      <c r="B102" s="75" t="s">
        <v>177</v>
      </c>
      <c r="C102" s="75" t="str">
        <f>VLOOKUP(B102,[3]codes!A:F,3,FALSE)</f>
        <v>Primärenergieverbrauch (inkl. NEV) - gesamt - Erneuerbarer Anteil am Primärenergieverbrauch</v>
      </c>
      <c r="D102" s="75" t="s">
        <v>65</v>
      </c>
      <c r="E102" s="75" t="s">
        <v>178</v>
      </c>
      <c r="F102" s="75" t="s">
        <v>56</v>
      </c>
      <c r="G102" s="75" t="s">
        <v>54</v>
      </c>
      <c r="H102" s="76" t="s">
        <v>55</v>
      </c>
      <c r="K102" s="77">
        <f>[2]T_Bericht_Energie!BJ$41*100</f>
        <v>22.78051220635761</v>
      </c>
      <c r="L102" s="77">
        <f>[2]T_Bericht_Energie!BK$41*100</f>
        <v>24.290089335403493</v>
      </c>
      <c r="M102" s="77">
        <f>[2]T_Bericht_Energie!BL$41*100</f>
        <v>25.57911744952165</v>
      </c>
      <c r="N102" s="77">
        <f>[2]T_Bericht_Energie!BM$41*100</f>
        <v>27.832938063033719</v>
      </c>
      <c r="O102" s="77">
        <f>[2]T_Bericht_Energie!BN$41*100</f>
        <v>30.827229105484726</v>
      </c>
      <c r="P102" s="77">
        <f>[2]T_Bericht_Energie!BO$41*100</f>
        <v>32.873293690188859</v>
      </c>
      <c r="Q102" s="77">
        <f>[2]T_Bericht_Energie!BP$41*100</f>
        <v>35.569985473229401</v>
      </c>
      <c r="R102" s="77">
        <f>[2]T_Bericht_Energie!BQ$41*100</f>
        <v>37.792456956552876</v>
      </c>
      <c r="S102" s="77">
        <f>[2]T_Bericht_Energie!BR$41*100</f>
        <v>39.720996300745178</v>
      </c>
      <c r="T102" s="77">
        <f>[2]T_Bericht_Energie!BS$41*100</f>
        <v>41.845770003242883</v>
      </c>
      <c r="U102" s="77">
        <f>[2]T_Bericht_Energie!BT$41*100</f>
        <v>44.897538585015631</v>
      </c>
      <c r="V102" s="77">
        <f>[2]T_Bericht_Energie!BU$41*100</f>
        <v>46.936475328368267</v>
      </c>
      <c r="W102" s="77">
        <f>[2]T_Bericht_Energie!BV$41*100</f>
        <v>48.752032208396066</v>
      </c>
      <c r="X102" s="77">
        <f>[2]T_Bericht_Energie!BW$41*100</f>
        <v>50.546036109128757</v>
      </c>
      <c r="Y102" s="77">
        <f>[2]T_Bericht_Energie!BX$41*100</f>
        <v>52.347416311635342</v>
      </c>
      <c r="Z102" s="77">
        <f>[2]T_Bericht_Energie!BY$41*100</f>
        <v>54.79033723425745</v>
      </c>
      <c r="AA102" s="77">
        <f>[2]T_Bericht_Energie!BZ$41*100</f>
        <v>55.915761194244254</v>
      </c>
      <c r="AB102" s="77">
        <f>[2]T_Bericht_Energie!CA$41*100</f>
        <v>57.007159979008634</v>
      </c>
      <c r="AC102" s="77">
        <f>[2]T_Bericht_Energie!CB$41*100</f>
        <v>58.009473598320092</v>
      </c>
      <c r="AD102" s="77">
        <f>[2]T_Bericht_Energie!CC$41*100</f>
        <v>58.997295573992339</v>
      </c>
      <c r="AE102" s="77">
        <f>[2]T_Bericht_Energie!CD$41*100</f>
        <v>60.770692325577144</v>
      </c>
      <c r="AF102" s="77">
        <f>[2]T_Bericht_Energie!CE$41*100</f>
        <v>61.197224738909142</v>
      </c>
      <c r="AG102" s="77">
        <f>[2]T_Bericht_Energie!CF$41*100</f>
        <v>61.631976616776704</v>
      </c>
      <c r="AH102" s="77">
        <f>[2]T_Bericht_Energie!CG$41*100</f>
        <v>62.09576220938856</v>
      </c>
      <c r="AI102" s="77">
        <f>[2]T_Bericht_Energie!CH$41*100</f>
        <v>62.561457536031853</v>
      </c>
      <c r="AJ102" s="77">
        <f>[2]T_Bericht_Energie!CI$41*100</f>
        <v>63.092666437787145</v>
      </c>
      <c r="AK102" s="77"/>
      <c r="AL102" s="77"/>
      <c r="AM102" s="77"/>
      <c r="AN102" s="77"/>
      <c r="AO102" s="77"/>
    </row>
    <row r="103" spans="1:41">
      <c r="A103" s="77" t="s">
        <v>134</v>
      </c>
      <c r="B103" s="77" t="s">
        <v>141</v>
      </c>
      <c r="C103" s="77" t="str">
        <f>VLOOKUP(B103,[3]codes!A:F,3,FALSE)</f>
        <v>Primärenergieverbrauch (inkl. NEV) - Braunkohle</v>
      </c>
      <c r="D103" s="77" t="s">
        <v>65</v>
      </c>
      <c r="E103" s="77" t="s">
        <v>142</v>
      </c>
      <c r="F103" s="77" t="s">
        <v>137</v>
      </c>
      <c r="G103" s="77" t="s">
        <v>28</v>
      </c>
      <c r="H103" s="77" t="s">
        <v>55</v>
      </c>
      <c r="I103" s="77"/>
      <c r="J103" s="77"/>
      <c r="K103" s="77">
        <f>[1]T_Bericht_Energie!BJ7</f>
        <v>700.92035174453611</v>
      </c>
      <c r="L103" s="77">
        <f>[1]T_Bericht_Energie!BK7</f>
        <v>621.57398198708086</v>
      </c>
      <c r="M103" s="77">
        <f>[1]T_Bericht_Energie!BL7</f>
        <v>442.70199562212667</v>
      </c>
      <c r="N103" s="77">
        <f>[1]T_Bericht_Energie!BM7</f>
        <v>275.9964322968849</v>
      </c>
      <c r="O103" s="77">
        <f>[1]T_Bericht_Energie!BN7</f>
        <v>114.67257874635776</v>
      </c>
      <c r="P103" s="77">
        <f>[1]T_Bericht_Energie!BO7</f>
        <v>64.000628372084236</v>
      </c>
      <c r="Q103" s="77">
        <f>[1]T_Bericht_Energie!BP7</f>
        <v>56.763104793977575</v>
      </c>
      <c r="R103" s="77">
        <f>[1]T_Bericht_Energie!BQ7</f>
        <v>39.303871533829074</v>
      </c>
      <c r="S103" s="77">
        <f>[1]T_Bericht_Energie!BR7</f>
        <v>36.977126856493371</v>
      </c>
      <c r="T103" s="77">
        <f>[1]T_Bericht_Energie!BS7</f>
        <v>34.961015141233666</v>
      </c>
      <c r="U103" s="77">
        <f>[1]T_Bericht_Energie!BT7</f>
        <v>30.665153455623436</v>
      </c>
      <c r="V103" s="77">
        <f>[1]T_Bericht_Energie!BU7</f>
        <v>26.325732350942268</v>
      </c>
      <c r="W103" s="77">
        <f>[1]T_Bericht_Energie!BV7</f>
        <v>21.927496243693007</v>
      </c>
      <c r="X103" s="77">
        <f>[1]T_Bericht_Energie!BW7</f>
        <v>17.626197551911517</v>
      </c>
      <c r="Y103" s="77">
        <f>[1]T_Bericht_Energie!BX7</f>
        <v>13.376609163095468</v>
      </c>
      <c r="Z103" s="77">
        <f>[1]T_Bericht_Energie!BY7</f>
        <v>8.9475924263451851</v>
      </c>
      <c r="AA103" s="77">
        <f>[1]T_Bericht_Energie!BZ7</f>
        <v>7.4456977434497693</v>
      </c>
      <c r="AB103" s="77">
        <f>[1]T_Bericht_Energie!CA7</f>
        <v>5.918484364888732</v>
      </c>
      <c r="AC103" s="77">
        <f>[1]T_Bericht_Energie!CB7</f>
        <v>4.2116009790840545</v>
      </c>
      <c r="AD103" s="77">
        <f>[1]T_Bericht_Energie!CC7</f>
        <v>3.1165277936072724</v>
      </c>
      <c r="AE103" s="77">
        <f>[1]T_Bericht_Energie!CD7</f>
        <v>2.5855787734836948</v>
      </c>
      <c r="AF103" s="77"/>
      <c r="AG103" s="77"/>
      <c r="AH103" s="77"/>
      <c r="AI103" s="77"/>
      <c r="AJ103" s="77"/>
      <c r="AK103" s="77"/>
      <c r="AL103" s="77"/>
      <c r="AM103" s="77"/>
      <c r="AN103" s="77"/>
      <c r="AO103" s="77"/>
    </row>
    <row r="104" spans="1:41">
      <c r="A104" s="77" t="s">
        <v>134</v>
      </c>
      <c r="B104" s="77" t="s">
        <v>143</v>
      </c>
      <c r="C104" s="77" t="str">
        <f>VLOOKUP(B104,[3]codes!A:F,3,FALSE)</f>
        <v>Primärenergieverbrauch (inkl. NEV) - Steinkohle</v>
      </c>
      <c r="D104" s="77" t="s">
        <v>65</v>
      </c>
      <c r="E104" s="77" t="s">
        <v>144</v>
      </c>
      <c r="F104" s="77" t="s">
        <v>137</v>
      </c>
      <c r="G104" s="77" t="s">
        <v>28</v>
      </c>
      <c r="H104" s="77" t="s">
        <v>55</v>
      </c>
      <c r="I104" s="77"/>
      <c r="J104" s="77"/>
      <c r="K104" s="77">
        <f>[1]T_Bericht_Energie!BJ8</f>
        <v>536.83742612610035</v>
      </c>
      <c r="L104" s="77">
        <f>[1]T_Bericht_Energie!BK8</f>
        <v>475.88133916311631</v>
      </c>
      <c r="M104" s="77">
        <f>[1]T_Bericht_Energie!BL8</f>
        <v>439.12422503814389</v>
      </c>
      <c r="N104" s="77">
        <f>[1]T_Bericht_Energie!BM8</f>
        <v>397.33426377978617</v>
      </c>
      <c r="O104" s="77">
        <f>[1]T_Bericht_Energie!BN8</f>
        <v>349.45346114672799</v>
      </c>
      <c r="P104" s="77">
        <f>[1]T_Bericht_Energie!BO8</f>
        <v>281.35156056530911</v>
      </c>
      <c r="Q104" s="77">
        <f>[1]T_Bericht_Energie!BP8</f>
        <v>243.30652617807266</v>
      </c>
      <c r="R104" s="77">
        <f>[1]T_Bericht_Energie!BQ8</f>
        <v>212.51908487932391</v>
      </c>
      <c r="S104" s="77">
        <f>[1]T_Bericht_Energie!BR8</f>
        <v>170.15881586989971</v>
      </c>
      <c r="T104" s="77">
        <f>[1]T_Bericht_Energie!BS8</f>
        <v>132.22345847694052</v>
      </c>
      <c r="U104" s="77">
        <f>[1]T_Bericht_Energie!BT8</f>
        <v>111.42115821595428</v>
      </c>
      <c r="V104" s="77">
        <f>[1]T_Bericht_Energie!BU8</f>
        <v>94.245688986340951</v>
      </c>
      <c r="W104" s="77">
        <f>[1]T_Bericht_Energie!BV8</f>
        <v>81.511893899591797</v>
      </c>
      <c r="X104" s="77">
        <f>[1]T_Bericht_Energie!BW8</f>
        <v>70.500663954420673</v>
      </c>
      <c r="Y104" s="77">
        <f>[1]T_Bericht_Energie!BX8</f>
        <v>59.705706325675067</v>
      </c>
      <c r="Z104" s="77">
        <f>[1]T_Bericht_Energie!BY8</f>
        <v>48.665802722864065</v>
      </c>
      <c r="AA104" s="77">
        <f>[1]T_Bericht_Energie!BZ8</f>
        <v>34.286520695576655</v>
      </c>
      <c r="AB104" s="77">
        <f>[1]T_Bericht_Energie!CA8</f>
        <v>21.296101539137894</v>
      </c>
      <c r="AC104" s="77">
        <f>[1]T_Bericht_Energie!CB8</f>
        <v>8.0030375291701237</v>
      </c>
      <c r="AD104" s="77">
        <f>[1]T_Bericht_Energie!CC8</f>
        <v>1.4116906511308149</v>
      </c>
      <c r="AE104" s="77">
        <f>[1]T_Bericht_Energie!CD8</f>
        <v>0.89151120449691534</v>
      </c>
      <c r="AF104" s="77"/>
      <c r="AG104" s="77"/>
      <c r="AH104" s="77"/>
      <c r="AI104" s="77"/>
      <c r="AJ104" s="77"/>
      <c r="AK104" s="77"/>
      <c r="AL104" s="77"/>
      <c r="AM104" s="77"/>
      <c r="AN104" s="77"/>
      <c r="AO104" s="77"/>
    </row>
    <row r="105" spans="1:41">
      <c r="A105" s="77" t="s">
        <v>134</v>
      </c>
      <c r="B105" s="77" t="s">
        <v>145</v>
      </c>
      <c r="C105" s="77" t="str">
        <f>VLOOKUP(B105,[3]codes!A:F,3,FALSE)</f>
        <v>Primärenergieverbrauch (inkl. NEV) - Mineralöl</v>
      </c>
      <c r="D105" s="77" t="s">
        <v>65</v>
      </c>
      <c r="E105" s="77" t="s">
        <v>146</v>
      </c>
      <c r="F105" s="77" t="s">
        <v>137</v>
      </c>
      <c r="G105" s="77" t="s">
        <v>28</v>
      </c>
      <c r="H105" s="77" t="s">
        <v>55</v>
      </c>
      <c r="I105" s="77"/>
      <c r="J105" s="77"/>
      <c r="K105" s="77">
        <f>[1]T_Bericht_Energie!BJ9</f>
        <v>3963.3554366974099</v>
      </c>
      <c r="L105" s="77">
        <f>[1]T_Bericht_Energie!BK9</f>
        <v>3764.0979812309001</v>
      </c>
      <c r="M105" s="77">
        <f>[1]T_Bericht_Energie!BL9</f>
        <v>3645.4965540433946</v>
      </c>
      <c r="N105" s="77">
        <f>[1]T_Bericht_Energie!BM9</f>
        <v>3532.7208935494259</v>
      </c>
      <c r="O105" s="77">
        <f>[1]T_Bericht_Energie!BN9</f>
        <v>3407.4609278672383</v>
      </c>
      <c r="P105" s="77">
        <f>[1]T_Bericht_Energie!BO9</f>
        <v>3226.1305667261804</v>
      </c>
      <c r="Q105" s="77">
        <f>[1]T_Bericht_Energie!BP9</f>
        <v>3003.6314729284131</v>
      </c>
      <c r="R105" s="77">
        <f>[1]T_Bericht_Energie!BQ9</f>
        <v>2793.6140163789651</v>
      </c>
      <c r="S105" s="77">
        <f>[1]T_Bericht_Energie!BR9</f>
        <v>2581.714583363721</v>
      </c>
      <c r="T105" s="77">
        <f>[1]T_Bericht_Energie!BS9</f>
        <v>2386.008515742235</v>
      </c>
      <c r="U105" s="77">
        <f>[1]T_Bericht_Energie!BT9</f>
        <v>2174.2188932902582</v>
      </c>
      <c r="V105" s="77">
        <f>[1]T_Bericht_Energie!BU9</f>
        <v>1983.1014823506368</v>
      </c>
      <c r="W105" s="77">
        <f>[1]T_Bericht_Energie!BV9</f>
        <v>1812.1861679156086</v>
      </c>
      <c r="X105" s="77">
        <f>[1]T_Bericht_Energie!BW9</f>
        <v>1538.6492401756045</v>
      </c>
      <c r="Y105" s="77">
        <f>[1]T_Bericht_Energie!BX9</f>
        <v>1319.4624153705072</v>
      </c>
      <c r="Z105" s="77">
        <f>[1]T_Bericht_Energie!BY9</f>
        <v>1086.6081527530737</v>
      </c>
      <c r="AA105" s="77">
        <f>[1]T_Bericht_Energie!BZ9</f>
        <v>819.27839099437563</v>
      </c>
      <c r="AB105" s="77">
        <f>[1]T_Bericht_Energie!CA9</f>
        <v>566.29648533405896</v>
      </c>
      <c r="AC105" s="77">
        <f>[1]T_Bericht_Energie!CB9</f>
        <v>366.79155256870035</v>
      </c>
      <c r="AD105" s="77">
        <f>[1]T_Bericht_Energie!CC9</f>
        <v>245.56685928219846</v>
      </c>
      <c r="AE105" s="77">
        <f>[1]T_Bericht_Energie!CD9</f>
        <v>123.69564390729418</v>
      </c>
      <c r="AF105" s="77"/>
      <c r="AG105" s="77"/>
      <c r="AH105" s="77"/>
      <c r="AI105" s="77"/>
      <c r="AJ105" s="77"/>
      <c r="AK105" s="77"/>
      <c r="AL105" s="77"/>
      <c r="AM105" s="77"/>
      <c r="AN105" s="77"/>
      <c r="AO105" s="77"/>
    </row>
    <row r="106" spans="1:41">
      <c r="A106" s="77" t="s">
        <v>134</v>
      </c>
      <c r="B106" s="77" t="s">
        <v>147</v>
      </c>
      <c r="C106" s="77" t="str">
        <f>VLOOKUP(B106,[3]codes!A:F,3,FALSE)</f>
        <v>Primärenergieverbrauch (inkl. NEV) - Fossile Gase</v>
      </c>
      <c r="D106" s="77" t="s">
        <v>65</v>
      </c>
      <c r="E106" s="77" t="s">
        <v>148</v>
      </c>
      <c r="F106" s="77" t="s">
        <v>137</v>
      </c>
      <c r="G106" s="77" t="s">
        <v>28</v>
      </c>
      <c r="H106" s="77" t="s">
        <v>55</v>
      </c>
      <c r="I106" s="77"/>
      <c r="J106" s="77"/>
      <c r="K106" s="77">
        <f>[1]T_Bericht_Energie!BJ10</f>
        <v>2660.1170190071844</v>
      </c>
      <c r="L106" s="77">
        <f>[1]T_Bericht_Energie!BK10</f>
        <v>2577.5182117412664</v>
      </c>
      <c r="M106" s="77">
        <f>[1]T_Bericht_Energie!BL10</f>
        <v>2512.8607980246866</v>
      </c>
      <c r="N106" s="77">
        <f>[1]T_Bericht_Energie!BM10</f>
        <v>2424.848217433856</v>
      </c>
      <c r="O106" s="77">
        <f>[1]T_Bericht_Energie!BN10</f>
        <v>2333.5544740630326</v>
      </c>
      <c r="P106" s="77">
        <f>[1]T_Bericht_Energie!BO10</f>
        <v>2319.1371364578999</v>
      </c>
      <c r="Q106" s="77">
        <f>[1]T_Bericht_Energie!BP10</f>
        <v>2237.9981308323026</v>
      </c>
      <c r="R106" s="77">
        <f>[1]T_Bericht_Energie!BQ10</f>
        <v>2128.2125780487418</v>
      </c>
      <c r="S106" s="77">
        <f>[1]T_Bericht_Energie!BR10</f>
        <v>2022.7913484036992</v>
      </c>
      <c r="T106" s="77">
        <f>[1]T_Bericht_Energie!BS10</f>
        <v>1926.8468313061621</v>
      </c>
      <c r="U106" s="77">
        <f>[1]T_Bericht_Energie!BT10</f>
        <v>1716.4502727129357</v>
      </c>
      <c r="V106" s="77">
        <f>[1]T_Bericht_Energie!BU10</f>
        <v>1505.8231536550588</v>
      </c>
      <c r="W106" s="77">
        <f>[1]T_Bericht_Energie!BV10</f>
        <v>1302.6901433195458</v>
      </c>
      <c r="X106" s="77">
        <f>[1]T_Bericht_Energie!BW10</f>
        <v>1082.9333887877285</v>
      </c>
      <c r="Y106" s="77">
        <f>[1]T_Bericht_Energie!BX10</f>
        <v>867.87040625373379</v>
      </c>
      <c r="Z106" s="77">
        <f>[1]T_Bericht_Energie!BY10</f>
        <v>652.63899283544959</v>
      </c>
      <c r="AA106" s="77">
        <f>[1]T_Bericht_Energie!BZ10</f>
        <v>466.19315122685015</v>
      </c>
      <c r="AB106" s="77">
        <f>[1]T_Bericht_Energie!CA10</f>
        <v>261.58524882518759</v>
      </c>
      <c r="AC106" s="77">
        <f>[1]T_Bericht_Energie!CB10</f>
        <v>148.91185255291322</v>
      </c>
      <c r="AD106" s="77">
        <f>[1]T_Bericht_Energie!CC10</f>
        <v>76.931011813768066</v>
      </c>
      <c r="AE106" s="77">
        <f>[1]T_Bericht_Energie!CD10</f>
        <v>8.7912098175187445</v>
      </c>
      <c r="AF106" s="77"/>
      <c r="AG106" s="77"/>
      <c r="AH106" s="77"/>
      <c r="AI106" s="77"/>
      <c r="AJ106" s="77"/>
      <c r="AK106" s="77"/>
      <c r="AL106" s="77"/>
      <c r="AM106" s="77"/>
      <c r="AN106" s="77"/>
      <c r="AO106" s="77"/>
    </row>
    <row r="107" spans="1:41" ht="14.65" customHeight="1">
      <c r="A107" s="77" t="s">
        <v>134</v>
      </c>
      <c r="B107" s="77" t="s">
        <v>149</v>
      </c>
      <c r="C107" s="77" t="str">
        <f>VLOOKUP(B107,[3]codes!A:F,3,FALSE)</f>
        <v>Primärenergieverbrauch (inkl. NEV) - Müll</v>
      </c>
      <c r="D107" s="77" t="s">
        <v>65</v>
      </c>
      <c r="E107" s="77" t="s">
        <v>150</v>
      </c>
      <c r="F107" s="77" t="s">
        <v>137</v>
      </c>
      <c r="G107" s="77" t="s">
        <v>28</v>
      </c>
      <c r="H107" s="77" t="s">
        <v>55</v>
      </c>
      <c r="I107" s="77"/>
      <c r="J107" s="77"/>
      <c r="K107" s="77">
        <f>[1]T_Bericht_Energie!BJ11</f>
        <v>254.55899409286445</v>
      </c>
      <c r="L107" s="77">
        <f>[1]T_Bericht_Energie!BK11</f>
        <v>257.02157880082382</v>
      </c>
      <c r="M107" s="77">
        <f>[1]T_Bericht_Energie!BL11</f>
        <v>258.22158147396641</v>
      </c>
      <c r="N107" s="77">
        <f>[1]T_Bericht_Energie!BM11</f>
        <v>267.93276993129325</v>
      </c>
      <c r="O107" s="77">
        <f>[1]T_Bericht_Energie!BN11</f>
        <v>268.52779003180325</v>
      </c>
      <c r="P107" s="77">
        <f>[1]T_Bericht_Energie!BO11</f>
        <v>268.16310635349708</v>
      </c>
      <c r="Q107" s="77">
        <f>[1]T_Bericht_Energie!BP11</f>
        <v>267.13863759849721</v>
      </c>
      <c r="R107" s="77">
        <f>[1]T_Bericht_Energie!BQ11</f>
        <v>265.38042466749727</v>
      </c>
      <c r="S107" s="77">
        <f>[1]T_Bericht_Energie!BR11</f>
        <v>263.82299082249727</v>
      </c>
      <c r="T107" s="77">
        <f>[1]T_Bericht_Energie!BS11</f>
        <v>264.49977688149704</v>
      </c>
      <c r="U107" s="77">
        <f>[1]T_Bericht_Energie!BT11</f>
        <v>265.86420797849729</v>
      </c>
      <c r="V107" s="77">
        <f>[1]T_Bericht_Energie!BU11</f>
        <v>266.01443077249706</v>
      </c>
      <c r="W107" s="77">
        <f>[1]T_Bericht_Energie!BV11</f>
        <v>266.14345876649719</v>
      </c>
      <c r="X107" s="77">
        <f>[1]T_Bericht_Energie!BW11</f>
        <v>261.26747056135474</v>
      </c>
      <c r="Y107" s="77">
        <f>[1]T_Bericht_Energie!BX11</f>
        <v>259.52578201728363</v>
      </c>
      <c r="Z107" s="77">
        <f>[1]T_Bericht_Energie!BY11</f>
        <v>255.26991321889614</v>
      </c>
      <c r="AA107" s="77">
        <f>[1]T_Bericht_Energie!BZ11</f>
        <v>249.67424065919244</v>
      </c>
      <c r="AB107" s="77">
        <f>[1]T_Bericht_Energie!CA11</f>
        <v>239.95185705017261</v>
      </c>
      <c r="AC107" s="77">
        <f>[1]T_Bericht_Energie!CB11</f>
        <v>226.76227502727519</v>
      </c>
      <c r="AD107" s="77">
        <f>[1]T_Bericht_Energie!CC11</f>
        <v>228.15852546976527</v>
      </c>
      <c r="AE107" s="77">
        <f>[1]T_Bericht_Energie!CD11</f>
        <v>226.75133598162287</v>
      </c>
      <c r="AF107" s="77"/>
      <c r="AG107" s="77"/>
      <c r="AH107" s="77"/>
      <c r="AI107" s="77"/>
      <c r="AJ107" s="77"/>
      <c r="AK107" s="77"/>
      <c r="AL107" s="77"/>
      <c r="AM107" s="77"/>
      <c r="AN107" s="77"/>
      <c r="AO107" s="77"/>
    </row>
    <row r="108" spans="1:41">
      <c r="A108" s="77" t="s">
        <v>134</v>
      </c>
      <c r="B108" s="77" t="s">
        <v>151</v>
      </c>
      <c r="C108" s="77" t="str">
        <f>VLOOKUP(B108,[3]codes!A:F,3,FALSE)</f>
        <v>Primärenergieverbrauch (inkl. NEV) - Kernenergie</v>
      </c>
      <c r="D108" s="77" t="s">
        <v>65</v>
      </c>
      <c r="E108" s="77" t="s">
        <v>152</v>
      </c>
      <c r="F108" s="77" t="s">
        <v>137</v>
      </c>
      <c r="G108" s="77" t="s">
        <v>28</v>
      </c>
      <c r="H108" s="77" t="s">
        <v>55</v>
      </c>
      <c r="I108" s="77"/>
      <c r="J108" s="77"/>
      <c r="K108" s="77">
        <f>[1]T_Bericht_Energie!BJ12</f>
        <v>0</v>
      </c>
      <c r="L108" s="77">
        <f>[1]T_Bericht_Energie!BK12</f>
        <v>0</v>
      </c>
      <c r="M108" s="77">
        <f>[1]T_Bericht_Energie!BL12</f>
        <v>0</v>
      </c>
      <c r="N108" s="77">
        <f>[1]T_Bericht_Energie!BM12</f>
        <v>0</v>
      </c>
      <c r="O108" s="77">
        <f>[1]T_Bericht_Energie!BN12</f>
        <v>0</v>
      </c>
      <c r="P108" s="77">
        <f>[1]T_Bericht_Energie!BO12</f>
        <v>0</v>
      </c>
      <c r="Q108" s="77">
        <f>[1]T_Bericht_Energie!BP12</f>
        <v>0</v>
      </c>
      <c r="R108" s="77">
        <f>[1]T_Bericht_Energie!BQ12</f>
        <v>0</v>
      </c>
      <c r="S108" s="77">
        <f>[1]T_Bericht_Energie!BR12</f>
        <v>0</v>
      </c>
      <c r="T108" s="77">
        <f>[1]T_Bericht_Energie!BS12</f>
        <v>0</v>
      </c>
      <c r="U108" s="77">
        <f>[1]T_Bericht_Energie!BT12</f>
        <v>0</v>
      </c>
      <c r="V108" s="77">
        <f>[1]T_Bericht_Energie!BU12</f>
        <v>0</v>
      </c>
      <c r="W108" s="77">
        <f>[1]T_Bericht_Energie!BV12</f>
        <v>0</v>
      </c>
      <c r="X108" s="77">
        <f>[1]T_Bericht_Energie!BW12</f>
        <v>0</v>
      </c>
      <c r="Y108" s="77">
        <f>[1]T_Bericht_Energie!BX12</f>
        <v>0</v>
      </c>
      <c r="Z108" s="77">
        <f>[1]T_Bericht_Energie!BY12</f>
        <v>0</v>
      </c>
      <c r="AA108" s="77">
        <f>[1]T_Bericht_Energie!BZ12</f>
        <v>0</v>
      </c>
      <c r="AB108" s="77">
        <f>[1]T_Bericht_Energie!CA12</f>
        <v>0</v>
      </c>
      <c r="AC108" s="77">
        <f>[1]T_Bericht_Energie!CB12</f>
        <v>0</v>
      </c>
      <c r="AD108" s="77">
        <f>[1]T_Bericht_Energie!CC12</f>
        <v>0</v>
      </c>
      <c r="AE108" s="77">
        <f>[1]T_Bericht_Energie!CD12</f>
        <v>0</v>
      </c>
      <c r="AF108" s="77"/>
      <c r="AG108" s="77"/>
      <c r="AH108" s="77"/>
      <c r="AI108" s="77"/>
      <c r="AJ108" s="77"/>
      <c r="AK108" s="77"/>
      <c r="AL108" s="77"/>
      <c r="AM108" s="77"/>
      <c r="AN108" s="77"/>
      <c r="AO108" s="77"/>
    </row>
    <row r="109" spans="1:41">
      <c r="A109" s="77" t="s">
        <v>134</v>
      </c>
      <c r="B109" s="77" t="s">
        <v>153</v>
      </c>
      <c r="C109" s="77" t="str">
        <f>VLOOKUP(B109,[3]codes!A:F,3,FALSE)</f>
        <v>Primärenergieverbrauch (inkl. NEV) - Biomasse</v>
      </c>
      <c r="D109" s="77" t="s">
        <v>65</v>
      </c>
      <c r="E109" s="77" t="s">
        <v>154</v>
      </c>
      <c r="F109" s="77" t="s">
        <v>137</v>
      </c>
      <c r="G109" s="77" t="s">
        <v>28</v>
      </c>
      <c r="H109" s="77" t="s">
        <v>55</v>
      </c>
      <c r="I109" s="77"/>
      <c r="J109" s="77"/>
      <c r="K109" s="77">
        <f>[1]T_Bericht_Energie!BJ13</f>
        <v>1180.3092171105311</v>
      </c>
      <c r="L109" s="77">
        <f>[1]T_Bericht_Energie!BK13</f>
        <v>1155.4485703449516</v>
      </c>
      <c r="M109" s="77">
        <f>[1]T_Bericht_Energie!BL13</f>
        <v>1132.0154199244232</v>
      </c>
      <c r="N109" s="77">
        <f>[1]T_Bericht_Energie!BM13</f>
        <v>1082.6832310227533</v>
      </c>
      <c r="O109" s="77">
        <f>[1]T_Bericht_Energie!BN13</f>
        <v>1041.82575050639</v>
      </c>
      <c r="P109" s="77">
        <f>[1]T_Bericht_Energie!BO13</f>
        <v>962.56185362950441</v>
      </c>
      <c r="Q109" s="77">
        <f>[1]T_Bericht_Energie!BP13</f>
        <v>920.66254778111647</v>
      </c>
      <c r="R109" s="77">
        <f>[1]T_Bericht_Energie!BQ13</f>
        <v>886.7417284008485</v>
      </c>
      <c r="S109" s="77">
        <f>[1]T_Bericht_Energie!BR13</f>
        <v>844.95808420269589</v>
      </c>
      <c r="T109" s="77">
        <f>[1]T_Bericht_Energie!BS13</f>
        <v>817.32979154494751</v>
      </c>
      <c r="U109" s="77">
        <f>[1]T_Bericht_Energie!BT13</f>
        <v>806.24979825948799</v>
      </c>
      <c r="V109" s="77">
        <f>[1]T_Bericht_Energie!BU13</f>
        <v>804.38244834477848</v>
      </c>
      <c r="W109" s="77">
        <f>[1]T_Bericht_Energie!BV13</f>
        <v>798.51258650809996</v>
      </c>
      <c r="X109" s="77">
        <f>[1]T_Bericht_Energie!BW13</f>
        <v>795.1284775677376</v>
      </c>
      <c r="Y109" s="77">
        <f>[1]T_Bericht_Energie!BX13</f>
        <v>789.54595593703789</v>
      </c>
      <c r="Z109" s="77">
        <f>[1]T_Bericht_Energie!BY13</f>
        <v>785.80265825624247</v>
      </c>
      <c r="AA109" s="77">
        <f>[1]T_Bericht_Energie!BZ13</f>
        <v>791.72221131194306</v>
      </c>
      <c r="AB109" s="77">
        <f>[1]T_Bericht_Energie!CA13</f>
        <v>792.02155306055818</v>
      </c>
      <c r="AC109" s="77">
        <f>[1]T_Bericht_Energie!CB13</f>
        <v>753.84151885290476</v>
      </c>
      <c r="AD109" s="77">
        <f>[1]T_Bericht_Energie!CC13</f>
        <v>733.85973940685176</v>
      </c>
      <c r="AE109" s="77">
        <f>[1]T_Bericht_Energie!CD13</f>
        <v>729.2474855011194</v>
      </c>
      <c r="AF109" s="77"/>
      <c r="AG109" s="77"/>
      <c r="AH109" s="77"/>
      <c r="AI109" s="77"/>
      <c r="AJ109" s="77"/>
      <c r="AK109" s="77"/>
      <c r="AL109" s="77"/>
      <c r="AM109" s="77"/>
      <c r="AN109" s="77"/>
      <c r="AO109" s="77"/>
    </row>
    <row r="110" spans="1:41">
      <c r="A110" s="77" t="s">
        <v>134</v>
      </c>
      <c r="B110" s="77" t="s">
        <v>155</v>
      </c>
      <c r="C110" s="77" t="str">
        <f>VLOOKUP(B110,[3]codes!A:F,3,FALSE)</f>
        <v>Primärenergieverbrauch (inkl. NEV) - Windenergie</v>
      </c>
      <c r="D110" s="77" t="s">
        <v>65</v>
      </c>
      <c r="E110" s="77" t="s">
        <v>156</v>
      </c>
      <c r="F110" s="77" t="s">
        <v>137</v>
      </c>
      <c r="G110" s="77" t="s">
        <v>28</v>
      </c>
      <c r="H110" s="77" t="s">
        <v>55</v>
      </c>
      <c r="I110" s="77"/>
      <c r="J110" s="77"/>
      <c r="K110" s="77">
        <f>[1]T_Bericht_Energie!BJ14</f>
        <v>597.49746837605483</v>
      </c>
      <c r="L110" s="77">
        <f>[1]T_Bericht_Energie!BK14</f>
        <v>641.3038213218407</v>
      </c>
      <c r="M110" s="77">
        <f>[1]T_Bericht_Energie!BL14</f>
        <v>684.19319029873213</v>
      </c>
      <c r="N110" s="77">
        <f>[1]T_Bericht_Energie!BM14</f>
        <v>754.57905799109392</v>
      </c>
      <c r="O110" s="77">
        <f>[1]T_Bericht_Energie!BN14</f>
        <v>850.78669537122084</v>
      </c>
      <c r="P110" s="77">
        <f>[1]T_Bericht_Energie!BO14</f>
        <v>970.8045650201143</v>
      </c>
      <c r="Q110" s="77">
        <f>[1]T_Bericht_Energie!BP14</f>
        <v>1107.6208808836921</v>
      </c>
      <c r="R110" s="77">
        <f>[1]T_Bericht_Energie!BQ14</f>
        <v>1194.7547997412926</v>
      </c>
      <c r="S110" s="77">
        <f>[1]T_Bericht_Energie!BR14</f>
        <v>1255.0531564589703</v>
      </c>
      <c r="T110" s="77">
        <f>[1]T_Bericht_Energie!BS14</f>
        <v>1320.70478370553</v>
      </c>
      <c r="U110" s="77">
        <f>[1]T_Bericht_Energie!BT14</f>
        <v>1393.1620120073385</v>
      </c>
      <c r="V110" s="77">
        <f>[1]T_Bericht_Energie!BU14</f>
        <v>1454.7157934889672</v>
      </c>
      <c r="W110" s="77">
        <f>[1]T_Bericht_Energie!BV14</f>
        <v>1516.2695749705961</v>
      </c>
      <c r="X110" s="77">
        <f>[1]T_Bericht_Energie!BW14</f>
        <v>1577.8233564522252</v>
      </c>
      <c r="Y110" s="77">
        <f>[1]T_Bericht_Energie!BX14</f>
        <v>1639.3771379338541</v>
      </c>
      <c r="Z110" s="77">
        <f>[1]T_Bericht_Energie!BY14</f>
        <v>1700.9309194154832</v>
      </c>
      <c r="AA110" s="77">
        <f>[1]T_Bericht_Energie!BZ14</f>
        <v>1749.6161144660787</v>
      </c>
      <c r="AB110" s="77">
        <f>[1]T_Bericht_Energie!CA14</f>
        <v>1798.3013095166734</v>
      </c>
      <c r="AC110" s="77">
        <f>[1]T_Bericht_Energie!CB14</f>
        <v>1846.9865045672689</v>
      </c>
      <c r="AD110" s="77">
        <f>[1]T_Bericht_Energie!CC14</f>
        <v>1895.6716996178636</v>
      </c>
      <c r="AE110" s="77">
        <f>[1]T_Bericht_Energie!CD14</f>
        <v>1944.3568946684591</v>
      </c>
      <c r="AF110" s="77"/>
      <c r="AG110" s="77"/>
      <c r="AH110" s="77"/>
      <c r="AI110" s="77"/>
      <c r="AJ110" s="77"/>
      <c r="AK110" s="77"/>
      <c r="AL110" s="77"/>
      <c r="AM110" s="77"/>
      <c r="AN110" s="77"/>
      <c r="AO110" s="77"/>
    </row>
    <row r="111" spans="1:41">
      <c r="A111" s="77" t="s">
        <v>134</v>
      </c>
      <c r="B111" s="77" t="s">
        <v>157</v>
      </c>
      <c r="C111" s="77" t="str">
        <f>VLOOKUP(B111,[3]codes!A:F,3,FALSE)</f>
        <v>Primärenergieverbrauch (inkl. NEV) - Wasserkraft</v>
      </c>
      <c r="D111" s="77" t="s">
        <v>65</v>
      </c>
      <c r="E111" s="77" t="s">
        <v>158</v>
      </c>
      <c r="F111" s="77" t="s">
        <v>137</v>
      </c>
      <c r="G111" s="77" t="s">
        <v>28</v>
      </c>
      <c r="H111" s="77" t="s">
        <v>55</v>
      </c>
      <c r="I111" s="77"/>
      <c r="J111" s="77"/>
      <c r="K111" s="77">
        <f>[1]T_Bericht_Energie!BJ15</f>
        <v>74.101758881125548</v>
      </c>
      <c r="L111" s="77">
        <f>[1]T_Bericht_Energie!BK15</f>
        <v>74.168858175060407</v>
      </c>
      <c r="M111" s="77">
        <f>[1]T_Bericht_Energie!BL15</f>
        <v>74.235964395731543</v>
      </c>
      <c r="N111" s="77">
        <f>[1]T_Bericht_Energie!BM15</f>
        <v>74.303063689666388</v>
      </c>
      <c r="O111" s="77">
        <f>[1]T_Bericht_Energie!BN15</f>
        <v>74.370169910337509</v>
      </c>
      <c r="P111" s="77">
        <f>[1]T_Bericht_Energie!BO15</f>
        <v>74.437269204272368</v>
      </c>
      <c r="Q111" s="77">
        <f>[1]T_Bericht_Energie!BP15</f>
        <v>74.504375424943504</v>
      </c>
      <c r="R111" s="77">
        <f>[1]T_Bericht_Energie!BQ15</f>
        <v>74.571481645614611</v>
      </c>
      <c r="S111" s="77">
        <f>[1]T_Bericht_Energie!BR15</f>
        <v>74.638580939549485</v>
      </c>
      <c r="T111" s="77">
        <f>[1]T_Bericht_Energie!BS15</f>
        <v>74.705687160220577</v>
      </c>
      <c r="U111" s="77">
        <f>[1]T_Bericht_Energie!BT15</f>
        <v>74.772786454155479</v>
      </c>
      <c r="V111" s="77">
        <f>[1]T_Bericht_Energie!BU15</f>
        <v>74.839889904132079</v>
      </c>
      <c r="W111" s="77">
        <f>[1]T_Bericht_Energie!BV15</f>
        <v>74.906993354108693</v>
      </c>
      <c r="X111" s="77">
        <f>[1]T_Bericht_Energie!BW15</f>
        <v>74.97409680408532</v>
      </c>
      <c r="Y111" s="77">
        <f>[1]T_Bericht_Energie!BX15</f>
        <v>75.04120025406192</v>
      </c>
      <c r="Z111" s="77">
        <f>[1]T_Bericht_Energie!BY15</f>
        <v>75.108303704038534</v>
      </c>
      <c r="AA111" s="77">
        <f>[1]T_Bericht_Energie!BZ15</f>
        <v>75.175407154015147</v>
      </c>
      <c r="AB111" s="77">
        <f>[1]T_Bericht_Energie!CA15</f>
        <v>75.242510603991775</v>
      </c>
      <c r="AC111" s="77">
        <f>[1]T_Bericht_Energie!CB15</f>
        <v>75.309614053968374</v>
      </c>
      <c r="AD111" s="77">
        <f>[1]T_Bericht_Energie!CC15</f>
        <v>75.376717503945002</v>
      </c>
      <c r="AE111" s="77">
        <f>[1]T_Bericht_Energie!CD15</f>
        <v>75.443820953921602</v>
      </c>
      <c r="AF111" s="77"/>
      <c r="AG111" s="77"/>
      <c r="AH111" s="77"/>
      <c r="AI111" s="77"/>
      <c r="AJ111" s="77"/>
      <c r="AK111" s="77"/>
      <c r="AL111" s="77"/>
      <c r="AM111" s="77"/>
      <c r="AN111" s="77"/>
      <c r="AO111" s="77"/>
    </row>
    <row r="112" spans="1:41">
      <c r="A112" s="77" t="s">
        <v>134</v>
      </c>
      <c r="B112" s="77" t="s">
        <v>159</v>
      </c>
      <c r="C112" s="77" t="str">
        <f>VLOOKUP(B112,[3]codes!A:F,3,FALSE)</f>
        <v>Primärenergieverbrauch (inkl. NEV) - Solarenergie</v>
      </c>
      <c r="D112" s="77" t="s">
        <v>65</v>
      </c>
      <c r="E112" s="77" t="s">
        <v>160</v>
      </c>
      <c r="F112" s="77" t="s">
        <v>137</v>
      </c>
      <c r="G112" s="77" t="s">
        <v>28</v>
      </c>
      <c r="H112" s="77" t="s">
        <v>55</v>
      </c>
      <c r="I112" s="77"/>
      <c r="J112" s="77"/>
      <c r="K112" s="77">
        <f>[1]T_Bericht_Energie!BJ16</f>
        <v>403.58544917973245</v>
      </c>
      <c r="L112" s="77">
        <f>[1]T_Bericht_Energie!BK16</f>
        <v>460.45593662687054</v>
      </c>
      <c r="M112" s="77">
        <f>[1]T_Bericht_Energie!BL16</f>
        <v>519.79022032548255</v>
      </c>
      <c r="N112" s="77">
        <f>[1]T_Bericht_Energie!BM16</f>
        <v>580.89621880881873</v>
      </c>
      <c r="O112" s="77">
        <f>[1]T_Bericht_Energie!BN16</f>
        <v>644.2253518324826</v>
      </c>
      <c r="P112" s="77">
        <f>[1]T_Bericht_Energie!BO16</f>
        <v>709.03965167951424</v>
      </c>
      <c r="Q112" s="77">
        <f>[1]T_Bericht_Energie!BP16</f>
        <v>771.94315252132003</v>
      </c>
      <c r="R112" s="77">
        <f>[1]T_Bericht_Energie!BQ16</f>
        <v>832.89979470716719</v>
      </c>
      <c r="S112" s="77">
        <f>[1]T_Bericht_Energie!BR16</f>
        <v>890.14129984642341</v>
      </c>
      <c r="T112" s="77">
        <f>[1]T_Bericht_Energie!BS16</f>
        <v>941.72769805729274</v>
      </c>
      <c r="U112" s="77">
        <f>[1]T_Bericht_Energie!BT16</f>
        <v>984.93472017863041</v>
      </c>
      <c r="V112" s="77">
        <f>[1]T_Bericht_Energie!BU16</f>
        <v>1025.7959700931835</v>
      </c>
      <c r="W112" s="77">
        <f>[1]T_Bericht_Energie!BV16</f>
        <v>1066.5200370861626</v>
      </c>
      <c r="X112" s="77">
        <f>[1]T_Bericht_Energie!BW16</f>
        <v>1107.4321582759078</v>
      </c>
      <c r="Y112" s="77">
        <f>[1]T_Bericht_Energie!BX16</f>
        <v>1148.0156568276191</v>
      </c>
      <c r="Z112" s="77">
        <f>[1]T_Bericht_Energie!BY16</f>
        <v>1189.0403570391309</v>
      </c>
      <c r="AA112" s="77">
        <f>[1]T_Bericht_Energie!BZ16</f>
        <v>1192.5781261081427</v>
      </c>
      <c r="AB112" s="77">
        <f>[1]T_Bericht_Energie!CA16</f>
        <v>1195.654557222131</v>
      </c>
      <c r="AC112" s="77">
        <f>[1]T_Bericht_Energie!CB16</f>
        <v>1200.0533220758848</v>
      </c>
      <c r="AD112" s="77">
        <f>[1]T_Bericht_Energie!CC16</f>
        <v>1206.099160680528</v>
      </c>
      <c r="AE112" s="77">
        <f>[1]T_Bericht_Energie!CD16</f>
        <v>1212.2632870933182</v>
      </c>
      <c r="AF112" s="77"/>
      <c r="AG112" s="77"/>
      <c r="AH112" s="77"/>
      <c r="AI112" s="77"/>
      <c r="AJ112" s="77"/>
      <c r="AK112" s="77"/>
      <c r="AL112" s="77"/>
      <c r="AM112" s="77"/>
      <c r="AN112" s="77"/>
      <c r="AO112" s="77"/>
    </row>
    <row r="113" spans="1:41">
      <c r="A113" s="77" t="s">
        <v>134</v>
      </c>
      <c r="B113" s="77" t="s">
        <v>161</v>
      </c>
      <c r="C113" s="77" t="str">
        <f>VLOOKUP(B113,[3]codes!A:F,3,FALSE)</f>
        <v>Primärenergieverbrauch (inkl. NEV) - Geothermie und Umweltwärme</v>
      </c>
      <c r="D113" s="77" t="s">
        <v>65</v>
      </c>
      <c r="E113" s="77" t="s">
        <v>162</v>
      </c>
      <c r="F113" s="77" t="s">
        <v>137</v>
      </c>
      <c r="G113" s="77" t="s">
        <v>28</v>
      </c>
      <c r="H113" s="77" t="s">
        <v>55</v>
      </c>
      <c r="I113" s="77"/>
      <c r="J113" s="77"/>
      <c r="K113" s="77">
        <f>[1]T_Bericht_Energie!BJ17</f>
        <v>169.45787498918864</v>
      </c>
      <c r="L113" s="77">
        <f>[1]T_Bericht_Energie!BK17</f>
        <v>207.65007171874868</v>
      </c>
      <c r="M113" s="77">
        <f>[1]T_Bericht_Energie!BL17</f>
        <v>248.5676064643043</v>
      </c>
      <c r="N113" s="77">
        <f>[1]T_Bericht_Energie!BM17</f>
        <v>292.70040704257758</v>
      </c>
      <c r="O113" s="77">
        <f>[1]T_Bericht_Energie!BN17</f>
        <v>334.94250021988671</v>
      </c>
      <c r="P113" s="77">
        <f>[1]T_Bericht_Energie!BO17</f>
        <v>389.27972631723412</v>
      </c>
      <c r="Q113" s="77">
        <f>[1]T_Bericht_Energie!BP17</f>
        <v>445.84518163222396</v>
      </c>
      <c r="R113" s="77">
        <f>[1]T_Bericht_Energie!BQ17</f>
        <v>504.19926969076897</v>
      </c>
      <c r="S113" s="77">
        <f>[1]T_Bericht_Energie!BR17</f>
        <v>552.27755863776599</v>
      </c>
      <c r="T113" s="77">
        <f>[1]T_Bericht_Energie!BS17</f>
        <v>604.9448110263238</v>
      </c>
      <c r="U113" s="77">
        <f>[1]T_Bericht_Energie!BT17</f>
        <v>659.07817829652572</v>
      </c>
      <c r="V113" s="77">
        <f>[1]T_Bericht_Energie!BU17</f>
        <v>702.0129759760664</v>
      </c>
      <c r="W113" s="77">
        <f>[1]T_Bericht_Energie!BV17</f>
        <v>746.55893315842866</v>
      </c>
      <c r="X113" s="77">
        <f>[1]T_Bericht_Energie!BW17</f>
        <v>786.03201008026917</v>
      </c>
      <c r="Y113" s="77">
        <f>[1]T_Bericht_Energie!BX17</f>
        <v>826.27885037844374</v>
      </c>
      <c r="Z113" s="77">
        <f>[1]T_Bericht_Energie!BY17</f>
        <v>869.51511218285373</v>
      </c>
      <c r="AA113" s="77">
        <f>[1]T_Bericht_Energie!BZ17</f>
        <v>929.22119098967619</v>
      </c>
      <c r="AB113" s="77">
        <f>[1]T_Bericht_Energie!CA17</f>
        <v>1003.0609808594983</v>
      </c>
      <c r="AC113" s="77">
        <f>[1]T_Bericht_Energie!CB17</f>
        <v>1043.6672451530051</v>
      </c>
      <c r="AD113" s="77">
        <f>[1]T_Bericht_Energie!CC17</f>
        <v>1055.7583700975954</v>
      </c>
      <c r="AE113" s="77">
        <f>[1]T_Bericht_Energie!CD17</f>
        <v>1054.3131335860824</v>
      </c>
      <c r="AF113" s="77"/>
      <c r="AG113" s="77"/>
      <c r="AH113" s="77"/>
      <c r="AI113" s="77"/>
      <c r="AJ113" s="77"/>
      <c r="AK113" s="77"/>
      <c r="AL113" s="77"/>
      <c r="AM113" s="77"/>
      <c r="AN113" s="77"/>
      <c r="AO113" s="77"/>
    </row>
    <row r="114" spans="1:41">
      <c r="A114" s="77" t="s">
        <v>134</v>
      </c>
      <c r="B114" s="77" t="s">
        <v>163</v>
      </c>
      <c r="C114" s="77" t="str">
        <f>VLOOKUP(B114,[3]codes!A:F,3,FALSE)</f>
        <v>Primärenergieverbrauch (inkl. NEV) - Sonstige EE</v>
      </c>
      <c r="D114" s="77" t="s">
        <v>65</v>
      </c>
      <c r="E114" s="77" t="s">
        <v>164</v>
      </c>
      <c r="F114" s="77" t="s">
        <v>137</v>
      </c>
      <c r="G114" s="77" t="s">
        <v>28</v>
      </c>
      <c r="H114" s="77" t="s">
        <v>55</v>
      </c>
      <c r="I114" s="77"/>
      <c r="J114" s="77"/>
      <c r="K114" s="77">
        <f>[1]T_Bericht_Energie!BJ18</f>
        <v>0</v>
      </c>
      <c r="L114" s="77">
        <f>[1]T_Bericht_Energie!BK18</f>
        <v>0</v>
      </c>
      <c r="M114" s="77">
        <f>[1]T_Bericht_Energie!BL18</f>
        <v>0</v>
      </c>
      <c r="N114" s="77">
        <f>[1]T_Bericht_Energie!BM18</f>
        <v>0</v>
      </c>
      <c r="O114" s="77">
        <f>[1]T_Bericht_Energie!BN18</f>
        <v>0</v>
      </c>
      <c r="P114" s="77">
        <f>[1]T_Bericht_Energie!BO18</f>
        <v>0</v>
      </c>
      <c r="Q114" s="77">
        <f>[1]T_Bericht_Energie!BP18</f>
        <v>0</v>
      </c>
      <c r="R114" s="77">
        <f>[1]T_Bericht_Energie!BQ18</f>
        <v>0</v>
      </c>
      <c r="S114" s="77">
        <f>[1]T_Bericht_Energie!BR18</f>
        <v>0</v>
      </c>
      <c r="T114" s="77">
        <f>[1]T_Bericht_Energie!BS18</f>
        <v>0</v>
      </c>
      <c r="U114" s="77">
        <f>[1]T_Bericht_Energie!BT18</f>
        <v>0</v>
      </c>
      <c r="V114" s="77">
        <f>[1]T_Bericht_Energie!BU18</f>
        <v>0</v>
      </c>
      <c r="W114" s="77">
        <f>[1]T_Bericht_Energie!BV18</f>
        <v>0</v>
      </c>
      <c r="X114" s="77">
        <f>[1]T_Bericht_Energie!BW18</f>
        <v>0</v>
      </c>
      <c r="Y114" s="77">
        <f>[1]T_Bericht_Energie!BX18</f>
        <v>0</v>
      </c>
      <c r="Z114" s="77">
        <f>[1]T_Bericht_Energie!BY18</f>
        <v>0</v>
      </c>
      <c r="AA114" s="77">
        <f>[1]T_Bericht_Energie!BZ18</f>
        <v>0</v>
      </c>
      <c r="AB114" s="77">
        <f>[1]T_Bericht_Energie!CA18</f>
        <v>0</v>
      </c>
      <c r="AC114" s="77">
        <f>[1]T_Bericht_Energie!CB18</f>
        <v>0</v>
      </c>
      <c r="AD114" s="77">
        <f>[1]T_Bericht_Energie!CC18</f>
        <v>0</v>
      </c>
      <c r="AE114" s="77">
        <f>[1]T_Bericht_Energie!CD18</f>
        <v>0</v>
      </c>
      <c r="AF114" s="77"/>
      <c r="AG114" s="77"/>
      <c r="AH114" s="77"/>
      <c r="AI114" s="77"/>
      <c r="AJ114" s="77"/>
      <c r="AK114" s="77"/>
      <c r="AL114" s="77"/>
      <c r="AM114" s="77"/>
      <c r="AN114" s="77"/>
      <c r="AO114" s="77"/>
    </row>
    <row r="115" spans="1:41">
      <c r="A115" s="77" t="s">
        <v>134</v>
      </c>
      <c r="B115" s="77" t="s">
        <v>165</v>
      </c>
      <c r="C115" s="77" t="str">
        <f>VLOOKUP(B115,[3]codes!A:F,3,FALSE)</f>
        <v>Primärenergieverbrauch (inkl. NEV) - Stromhandelssaldo</v>
      </c>
      <c r="D115" s="77" t="s">
        <v>65</v>
      </c>
      <c r="E115" s="77" t="s">
        <v>166</v>
      </c>
      <c r="F115" s="77" t="s">
        <v>137</v>
      </c>
      <c r="G115" s="77" t="s">
        <v>28</v>
      </c>
      <c r="H115" s="77" t="s">
        <v>55</v>
      </c>
      <c r="I115" s="77"/>
      <c r="J115" s="77"/>
      <c r="K115" s="77">
        <f>[1]T_Bericht_Energie!BJ19</f>
        <v>27.91680908203125</v>
      </c>
      <c r="L115" s="77">
        <f>[1]T_Bericht_Energie!BK19</f>
        <v>16.983654785156251</v>
      </c>
      <c r="M115" s="77">
        <f>[1]T_Bericht_Energie!BL19</f>
        <v>25.310632324218751</v>
      </c>
      <c r="N115" s="77">
        <f>[1]T_Bericht_Energie!BM19</f>
        <v>37.138732910156229</v>
      </c>
      <c r="O115" s="77">
        <f>[1]T_Bericht_Energie!BN19</f>
        <v>34.273278808593751</v>
      </c>
      <c r="P115" s="77">
        <f>[1]T_Bericht_Energie!BO19</f>
        <v>-34.591964721679688</v>
      </c>
      <c r="Q115" s="77">
        <f>[1]T_Bericht_Energie!BP19</f>
        <v>-100.3002868652344</v>
      </c>
      <c r="R115" s="77">
        <f>[1]T_Bericht_Energie!BQ19</f>
        <v>-119.92670288085938</v>
      </c>
      <c r="S115" s="77">
        <f>[1]T_Bericht_Energie!BR19</f>
        <v>-116.17399291992187</v>
      </c>
      <c r="T115" s="77">
        <f>[1]T_Bericht_Energie!BS19</f>
        <v>-112.49623718261719</v>
      </c>
      <c r="U115" s="77">
        <f>[1]T_Bericht_Energie!BT19</f>
        <v>-74.654928588867193</v>
      </c>
      <c r="V115" s="77">
        <f>[1]T_Bericht_Energie!BU19</f>
        <v>-58.437817382812504</v>
      </c>
      <c r="W115" s="77">
        <f>[1]T_Bericht_Energie!BV19</f>
        <v>-42.220706176757815</v>
      </c>
      <c r="X115" s="77">
        <f>[1]T_Bericht_Energie!BW19</f>
        <v>-26.003594970703126</v>
      </c>
      <c r="Y115" s="77">
        <f>[1]T_Bericht_Energie!BX19</f>
        <v>-9.7864837646484375</v>
      </c>
      <c r="Z115" s="77">
        <f>[1]T_Bericht_Energie!BY19</f>
        <v>6.4306274414062505</v>
      </c>
      <c r="AA115" s="77">
        <f>[1]T_Bericht_Energie!BZ19</f>
        <v>26.522973632812501</v>
      </c>
      <c r="AB115" s="77">
        <f>[1]T_Bericht_Energie!CA19</f>
        <v>46.615319824218751</v>
      </c>
      <c r="AC115" s="77">
        <f>[1]T_Bericht_Energie!CB19</f>
        <v>66.707666015624994</v>
      </c>
      <c r="AD115" s="77">
        <f>[1]T_Bericht_Energie!CC19</f>
        <v>86.800012207031259</v>
      </c>
      <c r="AE115" s="77">
        <f>[1]T_Bericht_Energie!CD19</f>
        <v>106.89235839843751</v>
      </c>
      <c r="AF115" s="77"/>
      <c r="AG115" s="77"/>
      <c r="AH115" s="77"/>
      <c r="AI115" s="77"/>
      <c r="AJ115" s="77"/>
      <c r="AK115" s="77"/>
      <c r="AL115" s="77"/>
      <c r="AM115" s="77"/>
      <c r="AN115" s="77"/>
      <c r="AO115" s="77"/>
    </row>
    <row r="116" spans="1:41">
      <c r="A116" s="77" t="s">
        <v>134</v>
      </c>
      <c r="B116" s="77" t="s">
        <v>167</v>
      </c>
      <c r="C116" s="77" t="str">
        <f>VLOOKUP(B116,[3]codes!A:F,3,FALSE)</f>
        <v>Primärenergieverbrauch (inkl. NEV) - Synthetische Kraftstoffe</v>
      </c>
      <c r="D116" s="77" t="s">
        <v>65</v>
      </c>
      <c r="E116" s="77" t="s">
        <v>168</v>
      </c>
      <c r="F116" s="77" t="s">
        <v>137</v>
      </c>
      <c r="G116" s="77" t="s">
        <v>28</v>
      </c>
      <c r="H116" s="77" t="s">
        <v>55</v>
      </c>
      <c r="I116" s="77"/>
      <c r="J116" s="77"/>
      <c r="K116" s="77">
        <f>SUM([1]T_Bericht_Energie!BJ$20:BJ$21)</f>
        <v>3.0896666422122627</v>
      </c>
      <c r="L116" s="77">
        <f>SUM([1]T_Bericht_Energie!BK$20:BK$21)</f>
        <v>3.9851721389159702</v>
      </c>
      <c r="M116" s="77">
        <f>SUM([1]T_Bericht_Energie!BL$20:BL$21)</f>
        <v>-5.3837091825212795</v>
      </c>
      <c r="N116" s="77">
        <f>SUM([1]T_Bericht_Energie!BM$20:BM$21)</f>
        <v>-10.592144644124447</v>
      </c>
      <c r="O116" s="77">
        <f>SUM([1]T_Bericht_Energie!BN$20:BN$21)</f>
        <v>-8.3345575474126115</v>
      </c>
      <c r="P116" s="77">
        <f>SUM([1]T_Bericht_Energie!BO$20:BO$21)</f>
        <v>23.640702950617403</v>
      </c>
      <c r="Q116" s="77">
        <f>SUM([1]T_Bericht_Energie!BP$20:BP$21)</f>
        <v>36.467141182355235</v>
      </c>
      <c r="R116" s="77">
        <f>SUM([1]T_Bericht_Energie!BQ$20:BQ$21)</f>
        <v>53.763529262703024</v>
      </c>
      <c r="S116" s="77">
        <f>SUM([1]T_Bericht_Energie!BR$20:BR$21)</f>
        <v>85.133599075973905</v>
      </c>
      <c r="T116" s="77">
        <f>SUM([1]T_Bericht_Energie!BS$20:BS$21)</f>
        <v>120.19406110372972</v>
      </c>
      <c r="U116" s="77">
        <f>SUM([1]T_Bericht_Energie!BT$20:BT$21)</f>
        <v>176.81402892864077</v>
      </c>
      <c r="V116" s="77">
        <f>SUM([1]T_Bericht_Energie!BU$20:BU$21)</f>
        <v>270.24871736344141</v>
      </c>
      <c r="W116" s="77">
        <f>SUM([1]T_Bericht_Energie!BV$20:BV$21)</f>
        <v>348.71332425804343</v>
      </c>
      <c r="X116" s="77">
        <f>SUM([1]T_Bericht_Energie!BW$20:BW$21)</f>
        <v>452.46099409488215</v>
      </c>
      <c r="Y116" s="77">
        <f>SUM([1]T_Bericht_Energie!BX$20:BX$21)</f>
        <v>569.78482708829915</v>
      </c>
      <c r="Z116" s="77">
        <f>SUM([1]T_Bericht_Energie!BY$20:BY$21)</f>
        <v>702.55913977358273</v>
      </c>
      <c r="AA116" s="77">
        <f>SUM([1]T_Bericht_Energie!BZ$20:BZ$21)</f>
        <v>829.80909415829672</v>
      </c>
      <c r="AB116" s="77">
        <f>SUM([1]T_Bericht_Energie!CA$20:CA$21)</f>
        <v>978.47864305470364</v>
      </c>
      <c r="AC116" s="77">
        <f>SUM([1]T_Bericht_Energie!CB$20:CB$21)</f>
        <v>1145.6528690811672</v>
      </c>
      <c r="AD116" s="77">
        <f>SUM([1]T_Bericht_Energie!CC$20:CC$21)</f>
        <v>1259.6117145730323</v>
      </c>
      <c r="AE116" s="77">
        <f>SUM([1]T_Bericht_Energie!CD$20:CD$21)</f>
        <v>1407.1231686653766</v>
      </c>
      <c r="AF116" s="77"/>
      <c r="AG116" s="77"/>
      <c r="AH116" s="77"/>
      <c r="AI116" s="77"/>
      <c r="AJ116" s="77"/>
      <c r="AK116" s="77"/>
      <c r="AL116" s="77"/>
      <c r="AM116" s="77"/>
      <c r="AN116" s="77"/>
      <c r="AO116" s="77"/>
    </row>
    <row r="117" spans="1:41" ht="15" customHeight="1">
      <c r="A117" s="77" t="s">
        <v>134</v>
      </c>
      <c r="B117" s="77" t="s">
        <v>169</v>
      </c>
      <c r="C117" s="77" t="str">
        <f>VLOOKUP(B117,[3]codes!A:F,3,FALSE)</f>
        <v>Primärenergieverbrauch (inkl. NEV) -  gesamt</v>
      </c>
      <c r="D117" s="77" t="s">
        <v>65</v>
      </c>
      <c r="E117" s="77" t="s">
        <v>170</v>
      </c>
      <c r="F117" s="77" t="s">
        <v>137</v>
      </c>
      <c r="G117" s="77" t="s">
        <v>28</v>
      </c>
      <c r="H117" s="77" t="s">
        <v>55</v>
      </c>
      <c r="I117" s="77"/>
      <c r="J117" s="77"/>
      <c r="K117" s="77">
        <f>[1]T_Bericht_Energie!BJ$37</f>
        <v>10575.027940583606</v>
      </c>
      <c r="L117" s="77">
        <f>[1]T_Bericht_Energie!BK$37</f>
        <v>10261.700280329653</v>
      </c>
      <c r="M117" s="77">
        <f>[1]T_Bericht_Energie!BL$37</f>
        <v>9997.0703452993184</v>
      </c>
      <c r="N117" s="77">
        <f>[1]T_Bericht_Energie!BM$37</f>
        <v>9756.1195362224662</v>
      </c>
      <c r="O117" s="77">
        <f>[1]T_Bericht_Energie!BN$37</f>
        <v>9522.0008945589525</v>
      </c>
      <c r="P117" s="77">
        <f>[1]T_Bericht_Energie!BO$37</f>
        <v>9346.1403814730056</v>
      </c>
      <c r="Q117" s="77">
        <f>[1]T_Bericht_Energie!BP$37</f>
        <v>9179.3945894095032</v>
      </c>
      <c r="R117" s="77">
        <f>[1]T_Bericht_Energie!BQ$37</f>
        <v>9001.477778663786</v>
      </c>
      <c r="S117" s="77">
        <f>[1]T_Bericht_Energie!BR$37</f>
        <v>8825.991346443021</v>
      </c>
      <c r="T117" s="77">
        <f>[1]T_Bericht_Energie!BS$37</f>
        <v>8707.6391044014836</v>
      </c>
      <c r="U117" s="77">
        <f>[1]T_Bericht_Energie!BT$37</f>
        <v>8564.5109369508973</v>
      </c>
      <c r="V117" s="77">
        <f>[1]T_Bericht_Energie!BU$37</f>
        <v>8415.7715072850679</v>
      </c>
      <c r="W117" s="77">
        <f>[1]T_Bericht_Energie!BV$37</f>
        <v>8281.5913303055713</v>
      </c>
      <c r="X117" s="77">
        <f>[1]T_Bericht_Energie!BW$37</f>
        <v>8047.8642719574937</v>
      </c>
      <c r="Y117" s="77">
        <f>[1]T_Bericht_Energie!BX$37</f>
        <v>7888.4062620271498</v>
      </c>
      <c r="Z117" s="77">
        <f>[1]T_Bericht_Energie!BY$37</f>
        <v>7732.8941556316713</v>
      </c>
      <c r="AA117" s="77">
        <f>[1]T_Bericht_Energie!BZ$37</f>
        <v>7526.8693050534948</v>
      </c>
      <c r="AB117" s="77">
        <f>[1]T_Bericht_Energie!CA$37</f>
        <v>7343.7388392190878</v>
      </c>
      <c r="AC117" s="77">
        <f>[1]T_Bericht_Energie!CB$37</f>
        <v>7250.1844484716157</v>
      </c>
      <c r="AD117" s="77">
        <f>[1]T_Bericht_Energie!CC$37</f>
        <v>7235.6170211627468</v>
      </c>
      <c r="AE117" s="77">
        <f>[1]T_Bericht_Energie!CD$37</f>
        <v>7263.5800226673418</v>
      </c>
      <c r="AF117" s="77"/>
      <c r="AG117" s="77"/>
      <c r="AH117" s="77"/>
      <c r="AI117" s="77"/>
      <c r="AJ117" s="77"/>
      <c r="AK117" s="77"/>
      <c r="AL117" s="77"/>
      <c r="AM117" s="77"/>
      <c r="AN117" s="77"/>
      <c r="AO117" s="77"/>
    </row>
    <row r="118" spans="1:41" ht="14.65" customHeight="1">
      <c r="A118" s="77" t="s">
        <v>134</v>
      </c>
      <c r="B118" s="77" t="s">
        <v>171</v>
      </c>
      <c r="C118" s="77" t="str">
        <f>VLOOKUP(B118,[3]codes!A:F,3,FALSE)</f>
        <v>Primärenergieverbrauch (inkl. NEV) -  gesamt - Änderung ggü. 2008</v>
      </c>
      <c r="D118" s="77" t="s">
        <v>65</v>
      </c>
      <c r="E118" s="77" t="s">
        <v>172</v>
      </c>
      <c r="F118" s="77" t="s">
        <v>56</v>
      </c>
      <c r="G118" s="77" t="s">
        <v>28</v>
      </c>
      <c r="H118" s="77" t="s">
        <v>55</v>
      </c>
      <c r="I118" s="77"/>
      <c r="J118" s="77"/>
      <c r="K118" s="77">
        <f>[1]T_Bericht_Energie!BJ$38*100</f>
        <v>-25.670983031274464</v>
      </c>
      <c r="L118" s="77">
        <f>[1]T_Bericht_Energie!BK$38*100</f>
        <v>-27.873278581379836</v>
      </c>
      <c r="M118" s="77">
        <f>[1]T_Bericht_Energie!BL$38*100</f>
        <v>-29.733290965443281</v>
      </c>
      <c r="N118" s="77">
        <f>[1]T_Bericht_Energie!BM$38*100</f>
        <v>-31.426869164680937</v>
      </c>
      <c r="O118" s="77">
        <f>[1]T_Bericht_Energie!BN$38*100</f>
        <v>-33.072425903317971</v>
      </c>
      <c r="P118" s="77">
        <f>[1]T_Bericht_Energie!BO$38*100</f>
        <v>-34.308501981295002</v>
      </c>
      <c r="Q118" s="77">
        <f>[1]T_Bericht_Energie!BP$38*100</f>
        <v>-35.480513145462922</v>
      </c>
      <c r="R118" s="77">
        <f>[1]T_Bericht_Energie!BQ$38*100</f>
        <v>-36.731042384651879</v>
      </c>
      <c r="S118" s="77">
        <f>[1]T_Bericht_Energie!BR$38*100</f>
        <v>-37.964489149199956</v>
      </c>
      <c r="T118" s="77">
        <f>[1]T_Bericht_Energie!BS$38*100</f>
        <v>-38.796355112714998</v>
      </c>
      <c r="U118" s="77">
        <f>[1]T_Bericht_Energie!BT$38*100</f>
        <v>-39.802364368379436</v>
      </c>
      <c r="V118" s="77">
        <f>[1]T_Bericht_Energie!BU$38*100</f>
        <v>-40.847813671555457</v>
      </c>
      <c r="W118" s="77">
        <f>[1]T_Bericht_Energie!BV$38*100</f>
        <v>-41.790929917452125</v>
      </c>
      <c r="X118" s="77">
        <f>[1]T_Bericht_Energie!BW$38*100</f>
        <v>-43.433734322661657</v>
      </c>
      <c r="Y118" s="77">
        <f>[1]T_Bericht_Energie!BX$38*100</f>
        <v>-44.554521633343469</v>
      </c>
      <c r="Z118" s="77">
        <f>[1]T_Bericht_Energie!BY$38*100</f>
        <v>-45.647574253162247</v>
      </c>
      <c r="AA118" s="77">
        <f>[1]T_Bericht_Energie!BZ$38*100</f>
        <v>-47.09566731737398</v>
      </c>
      <c r="AB118" s="77">
        <f>[1]T_Bericht_Energie!CA$38*100</f>
        <v>-48.382841930904604</v>
      </c>
      <c r="AC118" s="77">
        <f>[1]T_Bericht_Energie!CB$38*100</f>
        <v>-49.040410491142751</v>
      </c>
      <c r="AD118" s="77">
        <f>[1]T_Bericht_Energie!CC$38*100</f>
        <v>-49.142801005637395</v>
      </c>
      <c r="AE118" s="77">
        <f>[1]T_Bericht_Energie!CD$38*100</f>
        <v>-48.94625661587223</v>
      </c>
      <c r="AF118" s="77"/>
      <c r="AG118" s="77"/>
      <c r="AH118" s="77"/>
      <c r="AI118" s="77"/>
      <c r="AJ118" s="77"/>
      <c r="AK118" s="77"/>
      <c r="AL118" s="77"/>
      <c r="AM118" s="77"/>
      <c r="AN118" s="77"/>
      <c r="AO118" s="77"/>
    </row>
    <row r="119" spans="1:41">
      <c r="A119" s="77" t="s">
        <v>134</v>
      </c>
      <c r="B119" s="77" t="s">
        <v>173</v>
      </c>
      <c r="C119" s="77" t="str">
        <f>VLOOKUP(B119,[3]codes!A:F,3,FALSE)</f>
        <v>Primärenergieverbrauch (inkl. NEV) - gesamt - nach EU-Definition (ohne nichtenergtischen Verbrauch, ohne Endenergieverbrauch an Umweltwärme)</v>
      </c>
      <c r="D119" s="77" t="s">
        <v>65</v>
      </c>
      <c r="E119" s="77" t="s">
        <v>174</v>
      </c>
      <c r="F119" s="77" t="s">
        <v>137</v>
      </c>
      <c r="G119" s="77" t="s">
        <v>28</v>
      </c>
      <c r="H119" s="77" t="s">
        <v>55</v>
      </c>
      <c r="I119" s="77"/>
      <c r="J119" s="77"/>
      <c r="K119" s="77">
        <f>[1]T_Bericht_Energie!BJ$39</f>
        <v>9605.9818656282005</v>
      </c>
      <c r="L119" s="77">
        <f>[1]T_Bericht_Energie!BK$39</f>
        <v>9245.659742048636</v>
      </c>
      <c r="M119" s="77">
        <f>[1]T_Bericht_Energie!BL$39</f>
        <v>8914.0048326015385</v>
      </c>
      <c r="N119" s="77">
        <f>[1]T_Bericht_Energie!BM$39</f>
        <v>8598.246136564685</v>
      </c>
      <c r="O119" s="77">
        <f>[1]T_Bericht_Energie!BN$39</f>
        <v>8285.5352482170292</v>
      </c>
      <c r="P119" s="77">
        <f>[1]T_Bericht_Energie!BO$39</f>
        <v>8045.0612028132527</v>
      </c>
      <c r="Q119" s="77">
        <f>[1]T_Bericht_Energie!BP$39</f>
        <v>7830.2453910600798</v>
      </c>
      <c r="R119" s="77">
        <f>[1]T_Bericht_Energie!BQ$39</f>
        <v>7598.1852646657153</v>
      </c>
      <c r="S119" s="77">
        <f>[1]T_Bericht_Energie!BR$39</f>
        <v>7367.5173655605549</v>
      </c>
      <c r="T119" s="77">
        <f>[1]T_Bericht_Energie!BS$39</f>
        <v>7187.4199944114771</v>
      </c>
      <c r="U119" s="77">
        <f>[1]T_Bericht_Energie!BT$39</f>
        <v>6964.9566452470071</v>
      </c>
      <c r="V119" s="77">
        <f>[1]T_Bericht_Energie!BU$39</f>
        <v>6775.905777121623</v>
      </c>
      <c r="W119" s="77">
        <f>[1]T_Bericht_Energie!BV$39</f>
        <v>6599.6938044867529</v>
      </c>
      <c r="X119" s="77">
        <f>[1]T_Bericht_Energie!BW$39</f>
        <v>6512.8537647091416</v>
      </c>
      <c r="Y119" s="77">
        <f>[1]T_Bericht_Energie!BX$39</f>
        <v>6395.8890011681897</v>
      </c>
      <c r="Z119" s="77">
        <f>[1]T_Bericht_Energie!BY$39</f>
        <v>6303.0982812285929</v>
      </c>
      <c r="AA119" s="77">
        <f>[1]T_Bericht_Energie!BZ$39</f>
        <v>6164.8657118220772</v>
      </c>
      <c r="AB119" s="77">
        <f>[1]T_Bericht_Energie!CA$39</f>
        <v>6031.6293701347731</v>
      </c>
      <c r="AC119" s="77">
        <f>[1]T_Bericht_Energie!CB$39</f>
        <v>5993.8481292558781</v>
      </c>
      <c r="AD119" s="77">
        <f>[1]T_Bericht_Energie!CC$39</f>
        <v>6002.633866446331</v>
      </c>
      <c r="AE119" s="77">
        <f>[1]T_Bericht_Energie!CD$39</f>
        <v>6066.9668512217495</v>
      </c>
      <c r="AF119" s="77"/>
      <c r="AG119" s="77"/>
      <c r="AH119" s="77"/>
      <c r="AI119" s="77"/>
      <c r="AJ119" s="77"/>
      <c r="AK119" s="77"/>
      <c r="AL119" s="77"/>
      <c r="AM119" s="77"/>
      <c r="AN119" s="77"/>
      <c r="AO119" s="77"/>
    </row>
    <row r="120" spans="1:41">
      <c r="A120" s="77" t="s">
        <v>134</v>
      </c>
      <c r="B120" s="77" t="s">
        <v>175</v>
      </c>
      <c r="C120" s="77" t="str">
        <f>VLOOKUP(B120,[3]codes!A:F,3,FALSE)</f>
        <v>Primärenergieverbrauch (inkl. NEV) - gesamt - nach EU-Definition (ohne nichtenergtischen Verbrauch, ohne Endenergieverbrauch an Umweltwärme) - Änderung gegenüber 2008</v>
      </c>
      <c r="D120" s="77" t="s">
        <v>65</v>
      </c>
      <c r="E120" s="77" t="s">
        <v>176</v>
      </c>
      <c r="F120" s="77" t="s">
        <v>56</v>
      </c>
      <c r="G120" s="77" t="s">
        <v>28</v>
      </c>
      <c r="H120" s="77" t="s">
        <v>55</v>
      </c>
      <c r="I120" s="77"/>
      <c r="J120" s="77"/>
      <c r="K120" s="77">
        <f>[1]T_Bericht_Energie!BJ$40*100</f>
        <v>-27.177440277642695</v>
      </c>
      <c r="L120" s="77">
        <f>[1]T_Bericht_Energie!BK$40*100</f>
        <v>-29.9090277125044</v>
      </c>
      <c r="M120" s="77">
        <f>[1]T_Bericht_Energie!BL$40*100</f>
        <v>-32.423290157329951</v>
      </c>
      <c r="N120" s="77">
        <f>[1]T_Bericht_Energie!BM$40*100</f>
        <v>-34.817044051689784</v>
      </c>
      <c r="O120" s="77">
        <f>[1]T_Bericht_Energie!BN$40*100</f>
        <v>-37.187692639317461</v>
      </c>
      <c r="P120" s="77">
        <f>[1]T_Bericht_Energie!BO$40*100</f>
        <v>-39.010716644365196</v>
      </c>
      <c r="Q120" s="77">
        <f>[1]T_Bericht_Energie!BP$40*100</f>
        <v>-40.639226618621635</v>
      </c>
      <c r="R120" s="77">
        <f>[1]T_Bericht_Energie!BQ$40*100</f>
        <v>-42.398465044211385</v>
      </c>
      <c r="S120" s="77">
        <f>[1]T_Bericht_Energie!BR$40*100</f>
        <v>-44.147149051071906</v>
      </c>
      <c r="T120" s="77">
        <f>[1]T_Bericht_Energie!BS$40*100</f>
        <v>-45.512459932333449</v>
      </c>
      <c r="U120" s="77">
        <f>[1]T_Bericht_Energie!BT$40*100</f>
        <v>-47.198945578171781</v>
      </c>
      <c r="V120" s="77">
        <f>[1]T_Bericht_Energie!BU$40*100</f>
        <v>-48.632132557618981</v>
      </c>
      <c r="W120" s="77">
        <f>[1]T_Bericht_Energie!BV$40*100</f>
        <v>-49.96798839000536</v>
      </c>
      <c r="X120" s="77">
        <f>[1]T_Bericht_Energie!BW$40*100</f>
        <v>-50.626319216719182</v>
      </c>
      <c r="Y120" s="77">
        <f>[1]T_Bericht_Energie!BX$40*100</f>
        <v>-51.513024354988289</v>
      </c>
      <c r="Z120" s="77">
        <f>[1]T_Bericht_Energie!BY$40*100</f>
        <v>-52.216467047157053</v>
      </c>
      <c r="AA120" s="77">
        <f>[1]T_Bericht_Energie!BZ$40*100</f>
        <v>-53.264402560881095</v>
      </c>
      <c r="AB120" s="77">
        <f>[1]T_Bericht_Energie!CA$40*100</f>
        <v>-54.2744618744875</v>
      </c>
      <c r="AC120" s="77">
        <f>[1]T_Bericht_Energie!CB$40*100</f>
        <v>-54.560879932399196</v>
      </c>
      <c r="AD120" s="77">
        <f>[1]T_Bericht_Energie!CC$40*100</f>
        <v>-54.494275614360035</v>
      </c>
      <c r="AE120" s="77">
        <f>[1]T_Bericht_Energie!CD$40*100</f>
        <v>-54.006569860647467</v>
      </c>
      <c r="AF120" s="77"/>
      <c r="AG120" s="77"/>
      <c r="AH120" s="77"/>
      <c r="AI120" s="77"/>
      <c r="AJ120" s="77"/>
      <c r="AK120" s="77"/>
      <c r="AL120" s="77"/>
      <c r="AM120" s="77"/>
      <c r="AN120" s="77"/>
      <c r="AO120" s="77"/>
    </row>
    <row r="121" spans="1:41">
      <c r="A121" s="77" t="s">
        <v>134</v>
      </c>
      <c r="B121" s="77" t="s">
        <v>177</v>
      </c>
      <c r="C121" s="77" t="str">
        <f>VLOOKUP(B121,[3]codes!A:F,3,FALSE)</f>
        <v>Primärenergieverbrauch (inkl. NEV) - gesamt - Erneuerbarer Anteil am Primärenergieverbrauch</v>
      </c>
      <c r="D121" s="77" t="s">
        <v>65</v>
      </c>
      <c r="E121" s="77" t="s">
        <v>178</v>
      </c>
      <c r="F121" s="77" t="s">
        <v>56</v>
      </c>
      <c r="G121" s="77" t="s">
        <v>28</v>
      </c>
      <c r="H121" s="77" t="s">
        <v>55</v>
      </c>
      <c r="I121" s="77"/>
      <c r="J121" s="77"/>
      <c r="K121" s="77">
        <f>[1]T_Bericht_Energie!BJ$41*100</f>
        <v>22.930925404276582</v>
      </c>
      <c r="L121" s="77">
        <f>[1]T_Bericht_Energie!BK$41*100</f>
        <v>24.742754015671824</v>
      </c>
      <c r="M121" s="77">
        <f>[1]T_Bericht_Energie!BL$41*100</f>
        <v>26.595815669726271</v>
      </c>
      <c r="N121" s="77">
        <f>[1]T_Bericht_Energie!BM$41*100</f>
        <v>28.547845977226665</v>
      </c>
      <c r="O121" s="77">
        <f>[1]T_Bericht_Energie!BN$41*100</f>
        <v>30.940455692708479</v>
      </c>
      <c r="P121" s="77">
        <f>[1]T_Bericht_Energie!BO$41*100</f>
        <v>33.234286444144942</v>
      </c>
      <c r="Q121" s="77">
        <f>[1]T_Bericht_Energie!BP$41*100</f>
        <v>36.174239007813512</v>
      </c>
      <c r="R121" s="77">
        <f>[1]T_Bericht_Energie!BQ$41*100</f>
        <v>38.806595539962899</v>
      </c>
      <c r="S121" s="77">
        <f>[1]T_Bericht_Energie!BR$41*100</f>
        <v>40.98201027064372</v>
      </c>
      <c r="T121" s="77">
        <f>[1]T_Bericht_Energie!BS$41*100</f>
        <v>43.173732011861055</v>
      </c>
      <c r="U121" s="77">
        <f>[1]T_Bericht_Energie!BT$41*100</f>
        <v>45.749226360274569</v>
      </c>
      <c r="V121" s="77">
        <f>[1]T_Bericht_Energie!BU$41*100</f>
        <v>48.263514216029961</v>
      </c>
      <c r="W121" s="77">
        <f>[1]T_Bericht_Energie!BV$41*100</f>
        <v>50.748315842365088</v>
      </c>
      <c r="X121" s="77">
        <f>[1]T_Bericht_Energie!BW$41*100</f>
        <v>53.944623722192354</v>
      </c>
      <c r="Y121" s="77">
        <f>[1]T_Bericht_Energie!BX$41*100</f>
        <v>56.770133948200098</v>
      </c>
      <c r="Z121" s="77">
        <f>[1]T_Bericht_Energie!BY$41*100</f>
        <v>59.749910675200837</v>
      </c>
      <c r="AA121" s="77">
        <f>[1]T_Bericht_Energie!BZ$41*100</f>
        <v>62.951977216458118</v>
      </c>
      <c r="AB121" s="77">
        <f>[1]T_Bericht_Energie!CA$41*100</f>
        <v>66.23711732891779</v>
      </c>
      <c r="AC121" s="77">
        <f>[1]T_Bericht_Energie!CB$41*100</f>
        <v>67.858386771665778</v>
      </c>
      <c r="AD121" s="77">
        <f>[1]T_Bericht_Energie!CC$41*100</f>
        <v>68.643291550395475</v>
      </c>
      <c r="AE121" s="77">
        <f>[1]T_Bericht_Energie!CD$41*100</f>
        <v>69.051688095274216</v>
      </c>
      <c r="AF121" s="77"/>
      <c r="AG121" s="77"/>
      <c r="AH121" s="77"/>
      <c r="AI121" s="77"/>
      <c r="AJ121" s="77"/>
      <c r="AK121" s="77"/>
      <c r="AL121" s="77"/>
      <c r="AM121" s="77"/>
      <c r="AN121" s="77"/>
      <c r="AO121" s="77"/>
    </row>
    <row r="122" spans="1:41">
      <c r="A122" s="75" t="s">
        <v>134</v>
      </c>
      <c r="B122" s="75" t="s">
        <v>179</v>
      </c>
      <c r="C122" s="75" t="str">
        <f>VLOOKUP(B122,[3]codes!A:F,3,FALSE)</f>
        <v>Endenergieverbrauch - Braunkohle</v>
      </c>
      <c r="D122" s="75" t="s">
        <v>65</v>
      </c>
      <c r="E122" s="75" t="s">
        <v>180</v>
      </c>
      <c r="F122" s="75" t="s">
        <v>137</v>
      </c>
      <c r="G122" s="75" t="s">
        <v>54</v>
      </c>
      <c r="H122" s="76" t="s">
        <v>55</v>
      </c>
      <c r="K122" s="77">
        <f>[2]T_Bericht_Energie!BJ50</f>
        <v>54.260341241177159</v>
      </c>
      <c r="L122" s="77">
        <f>[2]T_Bericht_Energie!BK50</f>
        <v>49.351716078330199</v>
      </c>
      <c r="M122" s="77">
        <f>[2]T_Bericht_Energie!BL50</f>
        <v>44.266074497480439</v>
      </c>
      <c r="N122" s="77">
        <f>[2]T_Bericht_Energie!BM50</f>
        <v>39.960030712856941</v>
      </c>
      <c r="O122" s="77">
        <f>[2]T_Bericht_Energie!BN50</f>
        <v>35.630813453440318</v>
      </c>
      <c r="P122" s="77">
        <f>[2]T_Bericht_Energie!BO50</f>
        <v>31.789271044505977</v>
      </c>
      <c r="Q122" s="77">
        <f>[2]T_Bericht_Energie!BP50</f>
        <v>29.133859207794668</v>
      </c>
      <c r="R122" s="77">
        <f>[2]T_Bericht_Energie!BQ50</f>
        <v>26.495510728720237</v>
      </c>
      <c r="S122" s="77">
        <f>[2]T_Bericht_Energie!BR50</f>
        <v>24.446561689197253</v>
      </c>
      <c r="T122" s="77">
        <f>[2]T_Bericht_Energie!BS50</f>
        <v>22.483581193827842</v>
      </c>
      <c r="U122" s="77">
        <f>[2]T_Bericht_Energie!BT50</f>
        <v>20.574562223021267</v>
      </c>
      <c r="V122" s="77">
        <f>[2]T_Bericht_Energie!BU50</f>
        <v>18.487352379602843</v>
      </c>
      <c r="W122" s="77">
        <f>[2]T_Bericht_Energie!BV50</f>
        <v>16.484911977960099</v>
      </c>
      <c r="X122" s="77">
        <f>[2]T_Bericht_Energie!BW50</f>
        <v>14.602518967494445</v>
      </c>
      <c r="Y122" s="77">
        <f>[2]T_Bericht_Energie!BX50</f>
        <v>13.578791771407197</v>
      </c>
      <c r="Z122" s="77">
        <f>[2]T_Bericht_Energie!BY50</f>
        <v>12.976618703700504</v>
      </c>
      <c r="AA122" s="77">
        <f>[2]T_Bericht_Energie!BZ50</f>
        <v>11.086308409399324</v>
      </c>
      <c r="AB122" s="77">
        <f>[2]T_Bericht_Energie!CA50</f>
        <v>10.694084753485843</v>
      </c>
      <c r="AC122" s="77">
        <f>[2]T_Bericht_Energie!CB50</f>
        <v>10.350515545432602</v>
      </c>
      <c r="AD122" s="77">
        <f>[2]T_Bericht_Energie!CC50</f>
        <v>10.07395856891722</v>
      </c>
      <c r="AE122" s="77">
        <f>[2]T_Bericht_Energie!CD50</f>
        <v>9.8348818663638049</v>
      </c>
      <c r="AF122" s="77">
        <f>[2]T_Bericht_Energie!CE50</f>
        <v>9.6272231623827285</v>
      </c>
      <c r="AG122" s="77">
        <f>[2]T_Bericht_Energie!CF50</f>
        <v>9.4531508564738687</v>
      </c>
      <c r="AH122" s="77">
        <f>[2]T_Bericht_Energie!CG50</f>
        <v>9.300098294477479</v>
      </c>
      <c r="AI122" s="77">
        <f>[2]T_Bericht_Energie!CH50</f>
        <v>9.2028239465637203</v>
      </c>
      <c r="AJ122" s="77">
        <f>[2]T_Bericht_Energie!CI50</f>
        <v>8.9838160132708023</v>
      </c>
      <c r="AK122" s="77"/>
      <c r="AL122" s="77"/>
      <c r="AM122" s="77"/>
      <c r="AN122" s="77"/>
      <c r="AO122" s="77"/>
    </row>
    <row r="123" spans="1:41">
      <c r="A123" s="75" t="s">
        <v>134</v>
      </c>
      <c r="B123" s="75" t="s">
        <v>181</v>
      </c>
      <c r="C123" s="75" t="str">
        <f>VLOOKUP(B123,[3]codes!A:F,3,FALSE)</f>
        <v>Endenergieverbrauch - Steinkohle</v>
      </c>
      <c r="D123" s="75" t="s">
        <v>65</v>
      </c>
      <c r="E123" s="75" t="s">
        <v>182</v>
      </c>
      <c r="F123" s="75" t="s">
        <v>137</v>
      </c>
      <c r="G123" s="75" t="s">
        <v>54</v>
      </c>
      <c r="H123" s="76" t="s">
        <v>55</v>
      </c>
      <c r="K123" s="77">
        <f>[2]T_Bericht_Energie!BJ51</f>
        <v>312.23529872350133</v>
      </c>
      <c r="L123" s="77">
        <f>[2]T_Bericht_Energie!BK51</f>
        <v>296.12379813469431</v>
      </c>
      <c r="M123" s="77">
        <f>[2]T_Bericht_Energie!BL51</f>
        <v>276.54775297150712</v>
      </c>
      <c r="N123" s="77">
        <f>[2]T_Bericht_Energie!BM51</f>
        <v>250.6137440998682</v>
      </c>
      <c r="O123" s="77">
        <f>[2]T_Bericht_Energie!BN51</f>
        <v>222.54088296034107</v>
      </c>
      <c r="P123" s="77">
        <f>[2]T_Bericht_Energie!BO51</f>
        <v>201.26237477319486</v>
      </c>
      <c r="Q123" s="77">
        <f>[2]T_Bericht_Energie!BP51</f>
        <v>188.45971277513269</v>
      </c>
      <c r="R123" s="77">
        <f>[2]T_Bericht_Energie!BQ51</f>
        <v>172.3869895044804</v>
      </c>
      <c r="S123" s="77">
        <f>[2]T_Bericht_Energie!BR51</f>
        <v>146.30025277121825</v>
      </c>
      <c r="T123" s="77">
        <f>[2]T_Bericht_Energie!BS51</f>
        <v>116.54629732175989</v>
      </c>
      <c r="U123" s="77">
        <f>[2]T_Bericht_Energie!BT51</f>
        <v>98.959214006062595</v>
      </c>
      <c r="V123" s="77">
        <f>[2]T_Bericht_Energie!BU51</f>
        <v>81.85344814513688</v>
      </c>
      <c r="W123" s="77">
        <f>[2]T_Bericht_Energie!BV51</f>
        <v>73.152518701000304</v>
      </c>
      <c r="X123" s="77">
        <f>[2]T_Bericht_Energie!BW51</f>
        <v>66.754116039467448</v>
      </c>
      <c r="Y123" s="77">
        <f>[2]T_Bericht_Energie!BX51</f>
        <v>60.968122941143413</v>
      </c>
      <c r="Z123" s="77">
        <f>[2]T_Bericht_Energie!BY51</f>
        <v>55.435751208814985</v>
      </c>
      <c r="AA123" s="77">
        <f>[2]T_Bericht_Energie!BZ51</f>
        <v>48.175690973260608</v>
      </c>
      <c r="AB123" s="77">
        <f>[2]T_Bericht_Energie!CA51</f>
        <v>43.134699305332148</v>
      </c>
      <c r="AC123" s="77">
        <f>[2]T_Bericht_Energie!CB51</f>
        <v>38.065418330337884</v>
      </c>
      <c r="AD123" s="77">
        <f>[2]T_Bericht_Energie!CC51</f>
        <v>33.239655911598774</v>
      </c>
      <c r="AE123" s="77">
        <f>[2]T_Bericht_Energie!CD51</f>
        <v>28.504671631362093</v>
      </c>
      <c r="AF123" s="77">
        <f>[2]T_Bericht_Energie!CE51</f>
        <v>28.303344231853835</v>
      </c>
      <c r="AG123" s="77">
        <f>[2]T_Bericht_Energie!CF51</f>
        <v>28.134404869747705</v>
      </c>
      <c r="AH123" s="77">
        <f>[2]T_Bericht_Energie!CG51</f>
        <v>27.986764943940258</v>
      </c>
      <c r="AI123" s="77">
        <f>[2]T_Bericht_Energie!CH51</f>
        <v>27.884870799376955</v>
      </c>
      <c r="AJ123" s="77">
        <f>[2]T_Bericht_Energie!CI51</f>
        <v>28.010915809073865</v>
      </c>
      <c r="AK123" s="77"/>
      <c r="AL123" s="77"/>
      <c r="AM123" s="77"/>
      <c r="AN123" s="77"/>
      <c r="AO123" s="77"/>
    </row>
    <row r="124" spans="1:41">
      <c r="A124" s="75" t="s">
        <v>134</v>
      </c>
      <c r="B124" s="75" t="s">
        <v>183</v>
      </c>
      <c r="C124" s="75" t="str">
        <f>VLOOKUP(B124,[3]codes!A:F,3,FALSE)</f>
        <v>Endenergieverbrauch - Mineralöl</v>
      </c>
      <c r="D124" s="75" t="s">
        <v>65</v>
      </c>
      <c r="E124" s="75" t="s">
        <v>184</v>
      </c>
      <c r="F124" s="75" t="s">
        <v>137</v>
      </c>
      <c r="G124" s="75" t="s">
        <v>54</v>
      </c>
      <c r="H124" s="76" t="s">
        <v>55</v>
      </c>
      <c r="K124" s="77">
        <f>[2]T_Bericht_Energie!BJ52</f>
        <v>2984.3386887097263</v>
      </c>
      <c r="L124" s="77">
        <f>[2]T_Bericht_Energie!BK52</f>
        <v>2897.4942876814089</v>
      </c>
      <c r="M124" s="77">
        <f>[2]T_Bericht_Energie!BL52</f>
        <v>2832.728604683824</v>
      </c>
      <c r="N124" s="77">
        <f>[2]T_Bericht_Energie!BM52</f>
        <v>2706.2179784955956</v>
      </c>
      <c r="O124" s="77">
        <f>[2]T_Bericht_Energie!BN52</f>
        <v>2585.855239260487</v>
      </c>
      <c r="P124" s="77">
        <f>[2]T_Bericht_Energie!BO52</f>
        <v>2472.7361042910843</v>
      </c>
      <c r="Q124" s="77">
        <f>[2]T_Bericht_Energie!BP52</f>
        <v>2307.597701368406</v>
      </c>
      <c r="R124" s="77">
        <f>[2]T_Bericht_Energie!BQ52</f>
        <v>2149.2982301821567</v>
      </c>
      <c r="S124" s="77">
        <f>[2]T_Bericht_Energie!BR52</f>
        <v>1976.5611616943766</v>
      </c>
      <c r="T124" s="77">
        <f>[2]T_Bericht_Energie!BS52</f>
        <v>1796.9862204388821</v>
      </c>
      <c r="U124" s="77">
        <f>[2]T_Bericht_Energie!BT52</f>
        <v>1598.041099753015</v>
      </c>
      <c r="V124" s="77">
        <f>[2]T_Bericht_Energie!BU52</f>
        <v>1447.1690006885426</v>
      </c>
      <c r="W124" s="77">
        <f>[2]T_Bericht_Energie!BV52</f>
        <v>1317.1574379695935</v>
      </c>
      <c r="X124" s="77">
        <f>[2]T_Bericht_Energie!BW52</f>
        <v>1198.7996769007398</v>
      </c>
      <c r="Y124" s="77">
        <f>[2]T_Bericht_Energie!BX52</f>
        <v>1083.4553084657568</v>
      </c>
      <c r="Z124" s="77">
        <f>[2]T_Bericht_Energie!BY52</f>
        <v>952.84809091685702</v>
      </c>
      <c r="AA124" s="77">
        <f>[2]T_Bericht_Energie!BZ52</f>
        <v>874.82745159686829</v>
      </c>
      <c r="AB124" s="77">
        <f>[2]T_Bericht_Energie!CA52</f>
        <v>806.47573757104249</v>
      </c>
      <c r="AC124" s="77">
        <f>[2]T_Bericht_Energie!CB52</f>
        <v>745.69041810355759</v>
      </c>
      <c r="AD124" s="77">
        <f>[2]T_Bericht_Energie!CC52</f>
        <v>686.54343198661672</v>
      </c>
      <c r="AE124" s="77">
        <f>[2]T_Bericht_Energie!CD52</f>
        <v>616.4703598211363</v>
      </c>
      <c r="AF124" s="77">
        <f>[2]T_Bericht_Energie!CE52</f>
        <v>584.35244927950941</v>
      </c>
      <c r="AG124" s="77">
        <f>[2]T_Bericht_Energie!CF52</f>
        <v>548.88154477716205</v>
      </c>
      <c r="AH124" s="77">
        <f>[2]T_Bericht_Energie!CG52</f>
        <v>509.05609844947696</v>
      </c>
      <c r="AI124" s="77">
        <f>[2]T_Bericht_Energie!CH52</f>
        <v>459.8814843284444</v>
      </c>
      <c r="AJ124" s="77">
        <f>[2]T_Bericht_Energie!CI52</f>
        <v>383.4778205999807</v>
      </c>
      <c r="AK124" s="77"/>
      <c r="AL124" s="77"/>
      <c r="AM124" s="77"/>
      <c r="AN124" s="77"/>
      <c r="AO124" s="77"/>
    </row>
    <row r="125" spans="1:41">
      <c r="A125" s="75" t="s">
        <v>134</v>
      </c>
      <c r="B125" s="75" t="s">
        <v>185</v>
      </c>
      <c r="C125" s="75" t="str">
        <f>VLOOKUP(B125,[3]codes!A:F,3,FALSE)</f>
        <v>Endenergieverbrauch - Fossile Gase</v>
      </c>
      <c r="D125" s="75" t="s">
        <v>65</v>
      </c>
      <c r="E125" s="75" t="s">
        <v>186</v>
      </c>
      <c r="F125" s="75" t="s">
        <v>137</v>
      </c>
      <c r="G125" s="75" t="s">
        <v>54</v>
      </c>
      <c r="H125" s="76" t="s">
        <v>55</v>
      </c>
      <c r="K125" s="77">
        <f>[2]T_Bericht_Energie!BJ53</f>
        <v>1850.6667683710311</v>
      </c>
      <c r="L125" s="77">
        <f>[2]T_Bericht_Energie!BK53</f>
        <v>1781.5433583301926</v>
      </c>
      <c r="M125" s="77">
        <f>[2]T_Bericht_Energie!BL53</f>
        <v>1707.8554164260911</v>
      </c>
      <c r="N125" s="77">
        <f>[2]T_Bericht_Energie!BM53</f>
        <v>1620.8654048069727</v>
      </c>
      <c r="O125" s="77">
        <f>[2]T_Bericht_Energie!BN53</f>
        <v>1454.7105083726976</v>
      </c>
      <c r="P125" s="77">
        <f>[2]T_Bericht_Energie!BO53</f>
        <v>1335.0912172111939</v>
      </c>
      <c r="Q125" s="77">
        <f>[2]T_Bericht_Energie!BP53</f>
        <v>1243.8979659952886</v>
      </c>
      <c r="R125" s="77">
        <f>[2]T_Bericht_Energie!BQ53</f>
        <v>1149.1608672485872</v>
      </c>
      <c r="S125" s="77">
        <f>[2]T_Bericht_Energie!BR53</f>
        <v>1069.4086401324171</v>
      </c>
      <c r="T125" s="77">
        <f>[2]T_Bericht_Energie!BS53</f>
        <v>991.86223758179653</v>
      </c>
      <c r="U125" s="77">
        <f>[2]T_Bericht_Energie!BT53</f>
        <v>865.01913891552795</v>
      </c>
      <c r="V125" s="77">
        <f>[2]T_Bericht_Energie!BU53</f>
        <v>805.19493003004345</v>
      </c>
      <c r="W125" s="77">
        <f>[2]T_Bericht_Energie!BV53</f>
        <v>775.77792541336601</v>
      </c>
      <c r="X125" s="77">
        <f>[2]T_Bericht_Energie!BW53</f>
        <v>749.02868264178619</v>
      </c>
      <c r="Y125" s="77">
        <f>[2]T_Bericht_Energie!BX53</f>
        <v>727.24489189828535</v>
      </c>
      <c r="Z125" s="77">
        <f>[2]T_Bericht_Energie!BY53</f>
        <v>667.6603984653799</v>
      </c>
      <c r="AA125" s="77">
        <f>[2]T_Bericht_Energie!BZ53</f>
        <v>633.89302119412014</v>
      </c>
      <c r="AB125" s="77">
        <f>[2]T_Bericht_Energie!CA53</f>
        <v>597.30161573385737</v>
      </c>
      <c r="AC125" s="77">
        <f>[2]T_Bericht_Energie!CB53</f>
        <v>566.7924660424286</v>
      </c>
      <c r="AD125" s="77">
        <f>[2]T_Bericht_Energie!CC53</f>
        <v>536.0833018455412</v>
      </c>
      <c r="AE125" s="77">
        <f>[2]T_Bericht_Energie!CD53</f>
        <v>451.11492738714315</v>
      </c>
      <c r="AF125" s="77">
        <f>[2]T_Bericht_Energie!CE53</f>
        <v>439.31555909653861</v>
      </c>
      <c r="AG125" s="77">
        <f>[2]T_Bericht_Energie!CF53</f>
        <v>427.48495603474646</v>
      </c>
      <c r="AH125" s="77">
        <f>[2]T_Bericht_Energie!CG53</f>
        <v>414.8368116809591</v>
      </c>
      <c r="AI125" s="77">
        <f>[2]T_Bericht_Energie!CH53</f>
        <v>408.86846703847777</v>
      </c>
      <c r="AJ125" s="77">
        <f>[2]T_Bericht_Energie!CI53</f>
        <v>404.29357887722415</v>
      </c>
      <c r="AK125" s="77"/>
      <c r="AL125" s="77"/>
      <c r="AM125" s="77"/>
      <c r="AN125" s="77"/>
      <c r="AO125" s="77"/>
    </row>
    <row r="126" spans="1:41" ht="14.65" customHeight="1">
      <c r="A126" s="75" t="s">
        <v>134</v>
      </c>
      <c r="B126" s="75" t="s">
        <v>187</v>
      </c>
      <c r="C126" s="75" t="str">
        <f>VLOOKUP(B126,[3]codes!A:F,3,FALSE)</f>
        <v>Endenergieverbrauch - Müll</v>
      </c>
      <c r="D126" s="75" t="s">
        <v>65</v>
      </c>
      <c r="E126" s="75" t="s">
        <v>188</v>
      </c>
      <c r="F126" s="75" t="s">
        <v>137</v>
      </c>
      <c r="G126" s="75" t="s">
        <v>54</v>
      </c>
      <c r="H126" s="76" t="s">
        <v>55</v>
      </c>
      <c r="K126" s="77">
        <f>[2]T_Bericht_Energie!BJ54</f>
        <v>86.689085207150057</v>
      </c>
      <c r="L126" s="77">
        <f>[2]T_Bericht_Energie!BK54</f>
        <v>90.957914018114948</v>
      </c>
      <c r="M126" s="77">
        <f>[2]T_Bericht_Energie!BL54</f>
        <v>93.485851035640621</v>
      </c>
      <c r="N126" s="77">
        <f>[2]T_Bericht_Energie!BM54</f>
        <v>93.923773821273244</v>
      </c>
      <c r="O126" s="77">
        <f>[2]T_Bericht_Energie!BN54</f>
        <v>93.35351389227074</v>
      </c>
      <c r="P126" s="77">
        <f>[2]T_Bericht_Energie!BO54</f>
        <v>91.906516359910114</v>
      </c>
      <c r="Q126" s="77">
        <f>[2]T_Bericht_Energie!BP54</f>
        <v>87.780599048376899</v>
      </c>
      <c r="R126" s="77">
        <f>[2]T_Bericht_Energie!BQ54</f>
        <v>83.760452919305095</v>
      </c>
      <c r="S126" s="77">
        <f>[2]T_Bericht_Energie!BR54</f>
        <v>79.813147488037842</v>
      </c>
      <c r="T126" s="77">
        <f>[2]T_Bericht_Energie!BS54</f>
        <v>76.300920424387385</v>
      </c>
      <c r="U126" s="77">
        <f>[2]T_Bericht_Energie!BT54</f>
        <v>73.612233510307036</v>
      </c>
      <c r="V126" s="77">
        <f>[2]T_Bericht_Energie!BU54</f>
        <v>71.16926367436281</v>
      </c>
      <c r="W126" s="77">
        <f>[2]T_Bericht_Energie!BV54</f>
        <v>69.1117058955072</v>
      </c>
      <c r="X126" s="77">
        <f>[2]T_Bericht_Energie!BW54</f>
        <v>67.212279733690082</v>
      </c>
      <c r="Y126" s="77">
        <f>[2]T_Bericht_Energie!BX54</f>
        <v>65.350065917258661</v>
      </c>
      <c r="Z126" s="77">
        <f>[2]T_Bericht_Energie!BY54</f>
        <v>63.624294220951022</v>
      </c>
      <c r="AA126" s="77">
        <f>[2]T_Bericht_Energie!BZ54</f>
        <v>61.932630132410686</v>
      </c>
      <c r="AB126" s="77">
        <f>[2]T_Bericht_Energie!CA54</f>
        <v>60.487580220317248</v>
      </c>
      <c r="AC126" s="77">
        <f>[2]T_Bericht_Energie!CB54</f>
        <v>59.239693012002419</v>
      </c>
      <c r="AD126" s="77">
        <f>[2]T_Bericht_Energie!CC54</f>
        <v>58.604013329094471</v>
      </c>
      <c r="AE126" s="77">
        <f>[2]T_Bericht_Energie!CD54</f>
        <v>58.074187371942799</v>
      </c>
      <c r="AF126" s="77">
        <f>[2]T_Bericht_Energie!CE54</f>
        <v>57.532550508446555</v>
      </c>
      <c r="AG126" s="77">
        <f>[2]T_Bericht_Energie!CF54</f>
        <v>57.047975075151271</v>
      </c>
      <c r="AH126" s="77">
        <f>[2]T_Bericht_Energie!CG54</f>
        <v>56.607451362864388</v>
      </c>
      <c r="AI126" s="77">
        <f>[2]T_Bericht_Energie!CH54</f>
        <v>56.209489731711926</v>
      </c>
      <c r="AJ126" s="77">
        <f>[2]T_Bericht_Energie!CI54</f>
        <v>56.577914803351597</v>
      </c>
      <c r="AK126" s="77"/>
      <c r="AL126" s="77"/>
      <c r="AM126" s="77"/>
      <c r="AN126" s="77"/>
      <c r="AO126" s="77"/>
    </row>
    <row r="127" spans="1:41">
      <c r="A127" s="75" t="s">
        <v>134</v>
      </c>
      <c r="B127" s="75" t="s">
        <v>189</v>
      </c>
      <c r="C127" s="75" t="str">
        <f>VLOOKUP(B127,[3]codes!A:F,3,FALSE)</f>
        <v>Endenergieverbrauch - Sonstige</v>
      </c>
      <c r="D127" s="75" t="s">
        <v>65</v>
      </c>
      <c r="E127" s="75" t="s">
        <v>190</v>
      </c>
      <c r="F127" s="75" t="s">
        <v>137</v>
      </c>
      <c r="G127" s="75" t="s">
        <v>54</v>
      </c>
      <c r="H127" s="76" t="s">
        <v>55</v>
      </c>
      <c r="K127" s="77">
        <f>[2]T_Bericht_Energie!BJ55</f>
        <v>0</v>
      </c>
      <c r="L127" s="77">
        <f>[2]T_Bericht_Energie!BK55</f>
        <v>0</v>
      </c>
      <c r="M127" s="77">
        <f>[2]T_Bericht_Energie!BL55</f>
        <v>0</v>
      </c>
      <c r="N127" s="77">
        <f>[2]T_Bericht_Energie!BM55</f>
        <v>0</v>
      </c>
      <c r="O127" s="77">
        <f>[2]T_Bericht_Energie!BN55</f>
        <v>0</v>
      </c>
      <c r="P127" s="77">
        <f>[2]T_Bericht_Energie!BO55</f>
        <v>0</v>
      </c>
      <c r="Q127" s="77">
        <f>[2]T_Bericht_Energie!BP55</f>
        <v>0</v>
      </c>
      <c r="R127" s="77">
        <f>[2]T_Bericht_Energie!BQ55</f>
        <v>0</v>
      </c>
      <c r="S127" s="77">
        <f>[2]T_Bericht_Energie!BR55</f>
        <v>0</v>
      </c>
      <c r="T127" s="77">
        <f>[2]T_Bericht_Energie!BS55</f>
        <v>0</v>
      </c>
      <c r="U127" s="77">
        <f>[2]T_Bericht_Energie!BT55</f>
        <v>0</v>
      </c>
      <c r="V127" s="77">
        <f>[2]T_Bericht_Energie!BU55</f>
        <v>0</v>
      </c>
      <c r="W127" s="77">
        <f>[2]T_Bericht_Energie!BV55</f>
        <v>0</v>
      </c>
      <c r="X127" s="77">
        <f>[2]T_Bericht_Energie!BW55</f>
        <v>0</v>
      </c>
      <c r="Y127" s="77">
        <f>[2]T_Bericht_Energie!BX55</f>
        <v>0</v>
      </c>
      <c r="Z127" s="77">
        <f>[2]T_Bericht_Energie!BY55</f>
        <v>0</v>
      </c>
      <c r="AA127" s="77">
        <f>[2]T_Bericht_Energie!BZ55</f>
        <v>0</v>
      </c>
      <c r="AB127" s="77">
        <f>[2]T_Bericht_Energie!CA55</f>
        <v>0</v>
      </c>
      <c r="AC127" s="77">
        <f>[2]T_Bericht_Energie!CB55</f>
        <v>0</v>
      </c>
      <c r="AD127" s="77">
        <f>[2]T_Bericht_Energie!CC55</f>
        <v>0</v>
      </c>
      <c r="AE127" s="77">
        <f>[2]T_Bericht_Energie!CD55</f>
        <v>0</v>
      </c>
      <c r="AF127" s="77">
        <f>[2]T_Bericht_Energie!CE55</f>
        <v>0</v>
      </c>
      <c r="AG127" s="77">
        <f>[2]T_Bericht_Energie!CF55</f>
        <v>0</v>
      </c>
      <c r="AH127" s="77">
        <f>[2]T_Bericht_Energie!CG55</f>
        <v>0</v>
      </c>
      <c r="AI127" s="77">
        <f>[2]T_Bericht_Energie!CH55</f>
        <v>0</v>
      </c>
      <c r="AJ127" s="77">
        <f>[2]T_Bericht_Energie!CI55</f>
        <v>0</v>
      </c>
      <c r="AK127" s="77"/>
      <c r="AL127" s="77"/>
      <c r="AM127" s="77"/>
      <c r="AN127" s="77"/>
      <c r="AO127" s="77"/>
    </row>
    <row r="128" spans="1:41">
      <c r="A128" s="75" t="s">
        <v>134</v>
      </c>
      <c r="B128" s="75" t="s">
        <v>191</v>
      </c>
      <c r="C128" s="75" t="str">
        <f>VLOOKUP(B128,[3]codes!A:F,3,FALSE)</f>
        <v>Endenergieverbrauch - Biomasse (einschließlich organischem Anteil des Mülls)</v>
      </c>
      <c r="D128" s="75" t="s">
        <v>65</v>
      </c>
      <c r="E128" s="75" t="s">
        <v>192</v>
      </c>
      <c r="F128" s="75" t="s">
        <v>137</v>
      </c>
      <c r="G128" s="75" t="s">
        <v>54</v>
      </c>
      <c r="H128" s="76" t="s">
        <v>55</v>
      </c>
      <c r="K128" s="77">
        <f>[2]T_Bericht_Energie!BJ56</f>
        <v>746.44916489032585</v>
      </c>
      <c r="L128" s="77">
        <f>[2]T_Bericht_Energie!BK56</f>
        <v>751.51199294037167</v>
      </c>
      <c r="M128" s="77">
        <f>[2]T_Bericht_Energie!BL56</f>
        <v>726.9093424017733</v>
      </c>
      <c r="N128" s="77">
        <f>[2]T_Bericht_Energie!BM56</f>
        <v>747.81401055227218</v>
      </c>
      <c r="O128" s="77">
        <f>[2]T_Bericht_Energie!BN56</f>
        <v>780.40833533726345</v>
      </c>
      <c r="P128" s="77">
        <f>[2]T_Bericht_Energie!BO56</f>
        <v>721.17104894907493</v>
      </c>
      <c r="Q128" s="77">
        <f>[2]T_Bericht_Energie!BP56</f>
        <v>698.91851222099001</v>
      </c>
      <c r="R128" s="77">
        <f>[2]T_Bericht_Energie!BQ56</f>
        <v>676.94115667973836</v>
      </c>
      <c r="S128" s="77">
        <f>[2]T_Bericht_Energie!BR56</f>
        <v>657.17934890666538</v>
      </c>
      <c r="T128" s="77">
        <f>[2]T_Bericht_Energie!BS56</f>
        <v>649.54691816494949</v>
      </c>
      <c r="U128" s="77">
        <f>[2]T_Bericht_Energie!BT56</f>
        <v>722.97458317644828</v>
      </c>
      <c r="V128" s="77">
        <f>[2]T_Bericht_Energie!BU56</f>
        <v>710.39212349009222</v>
      </c>
      <c r="W128" s="77">
        <f>[2]T_Bericht_Energie!BV56</f>
        <v>698.53161169433133</v>
      </c>
      <c r="X128" s="77">
        <f>[2]T_Bericht_Energie!BW56</f>
        <v>687.73506708228638</v>
      </c>
      <c r="Y128" s="77">
        <f>[2]T_Bericht_Energie!BX56</f>
        <v>685.98247735470829</v>
      </c>
      <c r="Z128" s="77">
        <f>[2]T_Bericht_Energie!BY56</f>
        <v>740.04111113750776</v>
      </c>
      <c r="AA128" s="77">
        <f>[2]T_Bericht_Energie!BZ56</f>
        <v>729.08624168008009</v>
      </c>
      <c r="AB128" s="77">
        <f>[2]T_Bericht_Energie!CA56</f>
        <v>721.20345431715123</v>
      </c>
      <c r="AC128" s="77">
        <f>[2]T_Bericht_Energie!CB56</f>
        <v>713.63915648048862</v>
      </c>
      <c r="AD128" s="77">
        <f>[2]T_Bericht_Energie!CC56</f>
        <v>706.71966262890953</v>
      </c>
      <c r="AE128" s="77">
        <f>[2]T_Bericht_Energie!CD56</f>
        <v>768.38957535377119</v>
      </c>
      <c r="AF128" s="77">
        <f>[2]T_Bericht_Energie!CE56</f>
        <v>750.38477115181161</v>
      </c>
      <c r="AG128" s="77">
        <f>[2]T_Bericht_Energie!CF56</f>
        <v>734.85402982146991</v>
      </c>
      <c r="AH128" s="77">
        <f>[2]T_Bericht_Energie!CG56</f>
        <v>721.40057870188571</v>
      </c>
      <c r="AI128" s="77">
        <f>[2]T_Bericht_Energie!CH56</f>
        <v>711.31663185158675</v>
      </c>
      <c r="AJ128" s="77">
        <f>[2]T_Bericht_Energie!CI56</f>
        <v>710.06008603812893</v>
      </c>
      <c r="AK128" s="77"/>
      <c r="AL128" s="77"/>
      <c r="AM128" s="77"/>
      <c r="AN128" s="77"/>
      <c r="AO128" s="77"/>
    </row>
    <row r="129" spans="1:41">
      <c r="A129" s="75" t="s">
        <v>134</v>
      </c>
      <c r="B129" s="75" t="s">
        <v>193</v>
      </c>
      <c r="C129" s="75" t="str">
        <f>VLOOKUP(B129,[3]codes!A:F,3,FALSE)</f>
        <v>Endenergieverbrauch - Solarenergie</v>
      </c>
      <c r="D129" s="75" t="s">
        <v>65</v>
      </c>
      <c r="E129" s="75" t="s">
        <v>194</v>
      </c>
      <c r="F129" s="75" t="s">
        <v>137</v>
      </c>
      <c r="G129" s="75" t="s">
        <v>54</v>
      </c>
      <c r="H129" s="76" t="s">
        <v>55</v>
      </c>
      <c r="K129" s="77">
        <f>[2]T_Bericht_Energie!BJ57</f>
        <v>50.966279693400644</v>
      </c>
      <c r="L129" s="77">
        <f>[2]T_Bericht_Energie!BK57</f>
        <v>54.634597892306004</v>
      </c>
      <c r="M129" s="77">
        <f>[2]T_Bericht_Energie!BL57</f>
        <v>58.634983682847988</v>
      </c>
      <c r="N129" s="77">
        <f>[2]T_Bericht_Energie!BM57</f>
        <v>62.326681581300178</v>
      </c>
      <c r="O129" s="77">
        <f>[2]T_Bericht_Energie!BN57</f>
        <v>65.59568884108559</v>
      </c>
      <c r="P129" s="77">
        <f>[2]T_Bericht_Energie!BO57</f>
        <v>69.532059914880151</v>
      </c>
      <c r="Q129" s="77">
        <f>[2]T_Bericht_Energie!BP57</f>
        <v>72.011593964337138</v>
      </c>
      <c r="R129" s="77">
        <f>[2]T_Bericht_Energie!BQ57</f>
        <v>74.592424558752157</v>
      </c>
      <c r="S129" s="77">
        <f>[2]T_Bericht_Energie!BR57</f>
        <v>77.055913298833786</v>
      </c>
      <c r="T129" s="77">
        <f>[2]T_Bericht_Energie!BS57</f>
        <v>78.618813261769304</v>
      </c>
      <c r="U129" s="77">
        <f>[2]T_Bericht_Energie!BT57</f>
        <v>79.979706326808554</v>
      </c>
      <c r="V129" s="77">
        <f>[2]T_Bericht_Energie!BU57</f>
        <v>81.277124427183097</v>
      </c>
      <c r="W129" s="77">
        <f>[2]T_Bericht_Energie!BV57</f>
        <v>81.563008786413661</v>
      </c>
      <c r="X129" s="77">
        <f>[2]T_Bericht_Energie!BW57</f>
        <v>81.763491700399285</v>
      </c>
      <c r="Y129" s="77">
        <f>[2]T_Bericht_Energie!BX57</f>
        <v>81.807318027264486</v>
      </c>
      <c r="Z129" s="77">
        <f>[2]T_Bericht_Energie!BY57</f>
        <v>82.025751830689103</v>
      </c>
      <c r="AA129" s="77">
        <f>[2]T_Bericht_Energie!BZ57</f>
        <v>81.743102254191584</v>
      </c>
      <c r="AB129" s="77">
        <f>[2]T_Bericht_Energie!CA57</f>
        <v>81.752171817286268</v>
      </c>
      <c r="AC129" s="77">
        <f>[2]T_Bericht_Energie!CB57</f>
        <v>81.611381131730568</v>
      </c>
      <c r="AD129" s="77">
        <f>[2]T_Bericht_Energie!CC57</f>
        <v>81.289048174461428</v>
      </c>
      <c r="AE129" s="77">
        <f>[2]T_Bericht_Energie!CD57</f>
        <v>80.817669399736587</v>
      </c>
      <c r="AF129" s="77">
        <f>[2]T_Bericht_Energie!CE57</f>
        <v>80.219533259310523</v>
      </c>
      <c r="AG129" s="77">
        <f>[2]T_Bericht_Energie!CF57</f>
        <v>79.448467738271987</v>
      </c>
      <c r="AH129" s="77">
        <f>[2]T_Bericht_Energie!CG57</f>
        <v>78.771847066283087</v>
      </c>
      <c r="AI129" s="77">
        <f>[2]T_Bericht_Energie!CH57</f>
        <v>78.129794169779672</v>
      </c>
      <c r="AJ129" s="77">
        <f>[2]T_Bericht_Energie!CI57</f>
        <v>77.424412990248484</v>
      </c>
      <c r="AK129" s="77"/>
      <c r="AL129" s="77"/>
      <c r="AM129" s="77"/>
      <c r="AN129" s="77"/>
      <c r="AO129" s="77"/>
    </row>
    <row r="130" spans="1:41">
      <c r="A130" s="75" t="s">
        <v>134</v>
      </c>
      <c r="B130" s="75" t="s">
        <v>195</v>
      </c>
      <c r="C130" s="75" t="str">
        <f>VLOOKUP(B130,[3]codes!A:F,3,FALSE)</f>
        <v>Endenergieverbrauch - Geothermie und Umweltwärme</v>
      </c>
      <c r="D130" s="75" t="s">
        <v>65</v>
      </c>
      <c r="E130" s="75" t="s">
        <v>196</v>
      </c>
      <c r="F130" s="75" t="s">
        <v>137</v>
      </c>
      <c r="G130" s="75" t="s">
        <v>54</v>
      </c>
      <c r="H130" s="76" t="s">
        <v>55</v>
      </c>
      <c r="K130" s="77">
        <f>[2]T_Bericht_Energie!BJ58</f>
        <v>109.92227178691317</v>
      </c>
      <c r="L130" s="77">
        <f>[2]T_Bericht_Energie!BK58</f>
        <v>130.52654801549423</v>
      </c>
      <c r="M130" s="77">
        <f>[2]T_Bericht_Energie!BL58</f>
        <v>154.66076302124387</v>
      </c>
      <c r="N130" s="77">
        <f>[2]T_Bericht_Energie!BM58</f>
        <v>194.62369849698112</v>
      </c>
      <c r="O130" s="77">
        <f>[2]T_Bericht_Energie!BN58</f>
        <v>260.96700294558173</v>
      </c>
      <c r="P130" s="77">
        <f>[2]T_Bericht_Energie!BO58</f>
        <v>319.92842810825846</v>
      </c>
      <c r="Q130" s="77">
        <f>[2]T_Bericht_Energie!BP58</f>
        <v>366.47847290284716</v>
      </c>
      <c r="R130" s="77">
        <f>[2]T_Bericht_Energie!BQ58</f>
        <v>408.90487288604635</v>
      </c>
      <c r="S130" s="77">
        <f>[2]T_Bericht_Energie!BR58</f>
        <v>440.12524431965534</v>
      </c>
      <c r="T130" s="77">
        <f>[2]T_Bericht_Energie!BS58</f>
        <v>466.72817714003429</v>
      </c>
      <c r="U130" s="77">
        <f>[2]T_Bericht_Energie!BT58</f>
        <v>487.24788701551847</v>
      </c>
      <c r="V130" s="77">
        <f>[2]T_Bericht_Energie!BU58</f>
        <v>504.86154958905502</v>
      </c>
      <c r="W130" s="77">
        <f>[2]T_Bericht_Energie!BV58</f>
        <v>510.23670798102944</v>
      </c>
      <c r="X130" s="77">
        <f>[2]T_Bericht_Energie!BW58</f>
        <v>514.57552176230251</v>
      </c>
      <c r="Y130" s="77">
        <f>[2]T_Bericht_Energie!BX58</f>
        <v>516.57990914412687</v>
      </c>
      <c r="Z130" s="77">
        <f>[2]T_Bericht_Energie!BY58</f>
        <v>519.87037310136429</v>
      </c>
      <c r="AA130" s="77">
        <f>[2]T_Bericht_Energie!BZ58</f>
        <v>522.05668655323097</v>
      </c>
      <c r="AB130" s="77">
        <f>[2]T_Bericht_Energie!CA58</f>
        <v>523.17597240058933</v>
      </c>
      <c r="AC130" s="77">
        <f>[2]T_Bericht_Energie!CB58</f>
        <v>525.23902503671911</v>
      </c>
      <c r="AD130" s="77">
        <f>[2]T_Bericht_Energie!CC58</f>
        <v>528.05126925049331</v>
      </c>
      <c r="AE130" s="77">
        <f>[2]T_Bericht_Energie!CD58</f>
        <v>530.51572426264147</v>
      </c>
      <c r="AF130" s="77">
        <f>[2]T_Bericht_Energie!CE58</f>
        <v>532.65709776295785</v>
      </c>
      <c r="AG130" s="77">
        <f>[2]T_Bericht_Energie!CF58</f>
        <v>535.20144485084154</v>
      </c>
      <c r="AH130" s="77">
        <f>[2]T_Bericht_Energie!CG58</f>
        <v>539.90298336363207</v>
      </c>
      <c r="AI130" s="77">
        <f>[2]T_Bericht_Energie!CH58</f>
        <v>544.47199954481368</v>
      </c>
      <c r="AJ130" s="77">
        <f>[2]T_Bericht_Energie!CI58</f>
        <v>548.40859591679271</v>
      </c>
      <c r="AK130" s="77"/>
      <c r="AL130" s="77"/>
      <c r="AM130" s="77"/>
      <c r="AN130" s="77"/>
      <c r="AO130" s="77"/>
    </row>
    <row r="131" spans="1:41">
      <c r="A131" s="75" t="s">
        <v>134</v>
      </c>
      <c r="B131" s="75" t="s">
        <v>197</v>
      </c>
      <c r="C131" s="75" t="str">
        <f>VLOOKUP(B131,[3]codes!A:F,3,FALSE)</f>
        <v>Endenergieverbrauch - Sonstige EE</v>
      </c>
      <c r="D131" s="75" t="s">
        <v>65</v>
      </c>
      <c r="E131" s="75" t="s">
        <v>198</v>
      </c>
      <c r="F131" s="75" t="s">
        <v>137</v>
      </c>
      <c r="G131" s="75" t="s">
        <v>54</v>
      </c>
      <c r="H131" s="76" t="s">
        <v>55</v>
      </c>
      <c r="K131" s="77">
        <f>[2]T_Bericht_Energie!BJ59</f>
        <v>0</v>
      </c>
      <c r="L131" s="77">
        <f>[2]T_Bericht_Energie!BK59</f>
        <v>0</v>
      </c>
      <c r="M131" s="77">
        <f>[2]T_Bericht_Energie!BL59</f>
        <v>0</v>
      </c>
      <c r="N131" s="77">
        <f>[2]T_Bericht_Energie!BM59</f>
        <v>0</v>
      </c>
      <c r="O131" s="77">
        <f>[2]T_Bericht_Energie!BN59</f>
        <v>0</v>
      </c>
      <c r="P131" s="77">
        <f>[2]T_Bericht_Energie!BO59</f>
        <v>0</v>
      </c>
      <c r="Q131" s="77">
        <f>[2]T_Bericht_Energie!BP59</f>
        <v>0</v>
      </c>
      <c r="R131" s="77">
        <f>[2]T_Bericht_Energie!BQ59</f>
        <v>0</v>
      </c>
      <c r="S131" s="77">
        <f>[2]T_Bericht_Energie!BR59</f>
        <v>0</v>
      </c>
      <c r="T131" s="77">
        <f>[2]T_Bericht_Energie!BS59</f>
        <v>0</v>
      </c>
      <c r="U131" s="77">
        <f>[2]T_Bericht_Energie!BT59</f>
        <v>0</v>
      </c>
      <c r="V131" s="77">
        <f>[2]T_Bericht_Energie!BU59</f>
        <v>0</v>
      </c>
      <c r="W131" s="77">
        <f>[2]T_Bericht_Energie!BV59</f>
        <v>0</v>
      </c>
      <c r="X131" s="77">
        <f>[2]T_Bericht_Energie!BW59</f>
        <v>0</v>
      </c>
      <c r="Y131" s="77">
        <f>[2]T_Bericht_Energie!BX59</f>
        <v>0</v>
      </c>
      <c r="Z131" s="77">
        <f>[2]T_Bericht_Energie!BY59</f>
        <v>0</v>
      </c>
      <c r="AA131" s="77">
        <f>[2]T_Bericht_Energie!BZ59</f>
        <v>0</v>
      </c>
      <c r="AB131" s="77">
        <f>[2]T_Bericht_Energie!CA59</f>
        <v>0</v>
      </c>
      <c r="AC131" s="77">
        <f>[2]T_Bericht_Energie!CB59</f>
        <v>0</v>
      </c>
      <c r="AD131" s="77">
        <f>[2]T_Bericht_Energie!CC59</f>
        <v>0</v>
      </c>
      <c r="AE131" s="77">
        <f>[2]T_Bericht_Energie!CD59</f>
        <v>0</v>
      </c>
      <c r="AF131" s="77">
        <f>[2]T_Bericht_Energie!CE59</f>
        <v>0</v>
      </c>
      <c r="AG131" s="77">
        <f>[2]T_Bericht_Energie!CF59</f>
        <v>0</v>
      </c>
      <c r="AH131" s="77">
        <f>[2]T_Bericht_Energie!CG59</f>
        <v>0</v>
      </c>
      <c r="AI131" s="77">
        <f>[2]T_Bericht_Energie!CH59</f>
        <v>0</v>
      </c>
      <c r="AJ131" s="77">
        <f>[2]T_Bericht_Energie!CI59</f>
        <v>0</v>
      </c>
      <c r="AK131" s="77"/>
      <c r="AL131" s="77"/>
      <c r="AM131" s="77"/>
      <c r="AN131" s="77"/>
      <c r="AO131" s="77"/>
    </row>
    <row r="132" spans="1:41">
      <c r="A132" s="75" t="s">
        <v>134</v>
      </c>
      <c r="B132" s="75" t="s">
        <v>199</v>
      </c>
      <c r="C132" s="75" t="str">
        <f>VLOOKUP(B132,[3]codes!A:F,3,FALSE)</f>
        <v>Endenergieverbrauch - Strom</v>
      </c>
      <c r="D132" s="75" t="s">
        <v>65</v>
      </c>
      <c r="E132" s="75" t="s">
        <v>200</v>
      </c>
      <c r="F132" s="75" t="s">
        <v>137</v>
      </c>
      <c r="G132" s="75" t="s">
        <v>54</v>
      </c>
      <c r="H132" s="76" t="s">
        <v>55</v>
      </c>
      <c r="K132" s="77">
        <f>[2]T_Bericht_Energie!BJ60</f>
        <v>1682.2891618900887</v>
      </c>
      <c r="L132" s="77">
        <f>[2]T_Bericht_Energie!BK60</f>
        <v>1713.9234366277317</v>
      </c>
      <c r="M132" s="77">
        <f>[2]T_Bericht_Energie!BL60</f>
        <v>1746.4120574377998</v>
      </c>
      <c r="N132" s="77">
        <f>[2]T_Bericht_Energie!BM60</f>
        <v>1776.7493741822782</v>
      </c>
      <c r="O132" s="77">
        <f>[2]T_Bericht_Energie!BN60</f>
        <v>1824.6202999691511</v>
      </c>
      <c r="P132" s="77">
        <f>[2]T_Bericht_Energie!BO60</f>
        <v>1885.834907435918</v>
      </c>
      <c r="Q132" s="77">
        <f>[2]T_Bericht_Energie!BP60</f>
        <v>1948.5364214040862</v>
      </c>
      <c r="R132" s="77">
        <f>[2]T_Bericht_Energie!BQ60</f>
        <v>2010.5775651298852</v>
      </c>
      <c r="S132" s="77">
        <f>[2]T_Bericht_Energie!BR60</f>
        <v>2074.2348038036162</v>
      </c>
      <c r="T132" s="77">
        <f>[2]T_Bericht_Energie!BS60</f>
        <v>2136.4140632093286</v>
      </c>
      <c r="U132" s="77">
        <f>[2]T_Bericht_Energie!BT60</f>
        <v>2192.297901602461</v>
      </c>
      <c r="V132" s="77">
        <f>[2]T_Bericht_Energie!BU60</f>
        <v>2241.4453503275158</v>
      </c>
      <c r="W132" s="77">
        <f>[2]T_Bericht_Energie!BV60</f>
        <v>2278.8725278204333</v>
      </c>
      <c r="X132" s="77">
        <f>[2]T_Bericht_Energie!BW60</f>
        <v>2311.495995413386</v>
      </c>
      <c r="Y132" s="77">
        <f>[2]T_Bericht_Energie!BX60</f>
        <v>2342.8643955060206</v>
      </c>
      <c r="Z132" s="77">
        <f>[2]T_Bericht_Energie!BY60</f>
        <v>2373.6873120437685</v>
      </c>
      <c r="AA132" s="77">
        <f>[2]T_Bericht_Energie!BZ60</f>
        <v>2387.0253438949758</v>
      </c>
      <c r="AB132" s="77">
        <f>[2]T_Bericht_Energie!CA60</f>
        <v>2396.796151545273</v>
      </c>
      <c r="AC132" s="77">
        <f>[2]T_Bericht_Energie!CB60</f>
        <v>2407.2948397667237</v>
      </c>
      <c r="AD132" s="77">
        <f>[2]T_Bericht_Energie!CC60</f>
        <v>2418.5120485402713</v>
      </c>
      <c r="AE132" s="77">
        <f>[2]T_Bericht_Energie!CD60</f>
        <v>2428.1647861600186</v>
      </c>
      <c r="AF132" s="77">
        <f>[2]T_Bericht_Energie!CE60</f>
        <v>2429.7672445860908</v>
      </c>
      <c r="AG132" s="77">
        <f>[2]T_Bericht_Energie!CF60</f>
        <v>2430.3839470983698</v>
      </c>
      <c r="AH132" s="77">
        <f>[2]T_Bericht_Energie!CG60</f>
        <v>2434.0047844952664</v>
      </c>
      <c r="AI132" s="77">
        <f>[2]T_Bericht_Energie!CH60</f>
        <v>2435.9034495632004</v>
      </c>
      <c r="AJ132" s="77">
        <f>[2]T_Bericht_Energie!CI60</f>
        <v>2434.2564320018464</v>
      </c>
      <c r="AK132" s="77"/>
      <c r="AL132" s="77"/>
      <c r="AM132" s="77"/>
      <c r="AN132" s="77"/>
      <c r="AO132" s="77"/>
    </row>
    <row r="133" spans="1:41">
      <c r="A133" s="75" t="s">
        <v>134</v>
      </c>
      <c r="B133" s="75" t="s">
        <v>201</v>
      </c>
      <c r="C133" s="75" t="str">
        <f>VLOOKUP(B133,[3]codes!A:F,3,FALSE)</f>
        <v>Endenergieverbrauch - Fernwärme</v>
      </c>
      <c r="D133" s="75" t="s">
        <v>65</v>
      </c>
      <c r="E133" s="75" t="s">
        <v>202</v>
      </c>
      <c r="F133" s="75" t="s">
        <v>137</v>
      </c>
      <c r="G133" s="75" t="s">
        <v>54</v>
      </c>
      <c r="H133" s="76" t="s">
        <v>55</v>
      </c>
      <c r="K133" s="77">
        <f>[2]T_Bericht_Energie!BJ61</f>
        <v>412.28277327117735</v>
      </c>
      <c r="L133" s="77">
        <f>[2]T_Bericht_Energie!BK61</f>
        <v>413.82532489029387</v>
      </c>
      <c r="M133" s="77">
        <f>[2]T_Bericht_Energie!BL61</f>
        <v>415.07639340614924</v>
      </c>
      <c r="N133" s="77">
        <f>[2]T_Bericht_Energie!BM61</f>
        <v>420.5850348304449</v>
      </c>
      <c r="O133" s="77">
        <f>[2]T_Bericht_Energie!BN61</f>
        <v>431.98418834302993</v>
      </c>
      <c r="P133" s="77">
        <f>[2]T_Bericht_Energie!BO61</f>
        <v>448.39880759617375</v>
      </c>
      <c r="Q133" s="77">
        <f>[2]T_Bericht_Energie!BP61</f>
        <v>461.81316537318622</v>
      </c>
      <c r="R133" s="77">
        <f>[2]T_Bericht_Energie!BQ61</f>
        <v>475.00154442443994</v>
      </c>
      <c r="S133" s="77">
        <f>[2]T_Bericht_Energie!BR61</f>
        <v>484.45163836474035</v>
      </c>
      <c r="T133" s="77">
        <f>[2]T_Bericht_Energie!BS61</f>
        <v>491.91286337995638</v>
      </c>
      <c r="U133" s="77">
        <f>[2]T_Bericht_Energie!BT61</f>
        <v>498.92763444737346</v>
      </c>
      <c r="V133" s="77">
        <f>[2]T_Bericht_Energie!BU61</f>
        <v>504.47889039401815</v>
      </c>
      <c r="W133" s="77">
        <f>[2]T_Bericht_Energie!BV61</f>
        <v>507.4365258787418</v>
      </c>
      <c r="X133" s="77">
        <f>[2]T_Bericht_Energie!BW61</f>
        <v>511.74742189655507</v>
      </c>
      <c r="Y133" s="77">
        <f>[2]T_Bericht_Energie!BX61</f>
        <v>514.09092450300011</v>
      </c>
      <c r="Z133" s="77">
        <f>[2]T_Bericht_Energie!BY61</f>
        <v>518.36197763238044</v>
      </c>
      <c r="AA133" s="77">
        <f>[2]T_Bericht_Energie!BZ61</f>
        <v>521.55639435744763</v>
      </c>
      <c r="AB133" s="77">
        <f>[2]T_Bericht_Energie!CA61</f>
        <v>529.04302574217309</v>
      </c>
      <c r="AC133" s="77">
        <f>[2]T_Bericht_Energie!CB61</f>
        <v>531.67160860224612</v>
      </c>
      <c r="AD133" s="77">
        <f>[2]T_Bericht_Energie!CC61</f>
        <v>533.59346666475528</v>
      </c>
      <c r="AE133" s="77">
        <f>[2]T_Bericht_Energie!CD61</f>
        <v>535.54667417042242</v>
      </c>
      <c r="AF133" s="77">
        <f>[2]T_Bericht_Energie!CE61</f>
        <v>536.79561159001332</v>
      </c>
      <c r="AG133" s="77">
        <f>[2]T_Bericht_Energie!CF61</f>
        <v>538.62285406547244</v>
      </c>
      <c r="AH133" s="77">
        <f>[2]T_Bericht_Energie!CG61</f>
        <v>541.25546638901301</v>
      </c>
      <c r="AI133" s="77">
        <f>[2]T_Bericht_Energie!CH61</f>
        <v>543.60700531611462</v>
      </c>
      <c r="AJ133" s="77">
        <f>[2]T_Bericht_Energie!CI61</f>
        <v>545.63431542242051</v>
      </c>
      <c r="AK133" s="77"/>
      <c r="AL133" s="77"/>
      <c r="AM133" s="77"/>
      <c r="AN133" s="77"/>
      <c r="AO133" s="77"/>
    </row>
    <row r="134" spans="1:41">
      <c r="A134" s="75" t="s">
        <v>134</v>
      </c>
      <c r="B134" s="75" t="s">
        <v>203</v>
      </c>
      <c r="C134" s="75" t="str">
        <f>VLOOKUP(B134,[3]codes!A:F,3,FALSE)</f>
        <v>Endenergieverbrauch - Synthetische Kraftstoffe</v>
      </c>
      <c r="D134" s="75" t="s">
        <v>65</v>
      </c>
      <c r="E134" s="75" t="s">
        <v>204</v>
      </c>
      <c r="F134" s="75" t="s">
        <v>137</v>
      </c>
      <c r="G134" s="75" t="s">
        <v>54</v>
      </c>
      <c r="H134" s="76" t="s">
        <v>55</v>
      </c>
      <c r="K134" s="77">
        <f>SUM([2]T_Bericht_Energie!BJ$62:BJ$63)</f>
        <v>1.3182859771527471</v>
      </c>
      <c r="L134" s="77">
        <f>SUM([2]T_Bericht_Energie!BK$62:BK$63)</f>
        <v>3.9174418185925628</v>
      </c>
      <c r="M134" s="77">
        <f>SUM([2]T_Bericht_Energie!BL$62:BL$63)</f>
        <v>5.831822130282589</v>
      </c>
      <c r="N134" s="77">
        <f>SUM([2]T_Bericht_Energie!BM$62:BM$63)</f>
        <v>24.1086499330473</v>
      </c>
      <c r="O134" s="77">
        <f>SUM([2]T_Bericht_Energie!BN$62:BN$63)</f>
        <v>51.472623698653301</v>
      </c>
      <c r="P134" s="77">
        <f>SUM([2]T_Bericht_Energie!BO$62:BO$63)</f>
        <v>89.251575025075098</v>
      </c>
      <c r="Q134" s="77">
        <f>SUM([2]T_Bericht_Energie!BP$62:BP$63)</f>
        <v>119.22716575961489</v>
      </c>
      <c r="R134" s="77">
        <f>SUM([2]T_Bericht_Energie!BQ$62:BQ$63)</f>
        <v>155.67713144230027</v>
      </c>
      <c r="S134" s="77">
        <f>SUM([2]T_Bericht_Energie!BR$62:BR$63)</f>
        <v>203.13913862334772</v>
      </c>
      <c r="T134" s="77">
        <f>SUM([2]T_Bericht_Energie!BS$62:BS$63)</f>
        <v>256.4825521381008</v>
      </c>
      <c r="U134" s="77">
        <f>SUM([2]T_Bericht_Energie!BT$62:BT$63)</f>
        <v>303.01585269922538</v>
      </c>
      <c r="V134" s="77">
        <f>SUM([2]T_Bericht_Energie!BU$62:BU$63)</f>
        <v>331.76385749502816</v>
      </c>
      <c r="W134" s="77">
        <f>SUM([2]T_Bericht_Energie!BV$62:BV$63)</f>
        <v>343.72349853804047</v>
      </c>
      <c r="X134" s="77">
        <f>SUM([2]T_Bericht_Energie!BW$62:BW$63)</f>
        <v>351.90250069876259</v>
      </c>
      <c r="Y134" s="77">
        <f>SUM([2]T_Bericht_Energie!BX$62:BX$63)</f>
        <v>363.59932995264393</v>
      </c>
      <c r="Z134" s="77">
        <f>SUM([2]T_Bericht_Energie!BY$62:BY$63)</f>
        <v>382.72095997139684</v>
      </c>
      <c r="AA134" s="77">
        <f>SUM([2]T_Bericht_Energie!BZ$62:BZ$63)</f>
        <v>404.08534444616998</v>
      </c>
      <c r="AB134" s="77">
        <f>SUM([2]T_Bericht_Energie!CA$62:CA$63)</f>
        <v>424.36972310804299</v>
      </c>
      <c r="AC134" s="77">
        <f>SUM([2]T_Bericht_Energie!CB$62:CB$63)</f>
        <v>447.26523484611334</v>
      </c>
      <c r="AD134" s="77">
        <f>SUM([2]T_Bericht_Energie!CC$62:CC$63)</f>
        <v>473.27207684315101</v>
      </c>
      <c r="AE134" s="77">
        <f>SUM([2]T_Bericht_Energie!CD$62:CD$63)</f>
        <v>505.62559350815422</v>
      </c>
      <c r="AF134" s="77">
        <f>SUM([2]T_Bericht_Energie!CE$62:CE$63)</f>
        <v>506.60657395803838</v>
      </c>
      <c r="AG134" s="77">
        <f>SUM([2]T_Bericht_Energie!CF$62:CF$63)</f>
        <v>512.45321857480553</v>
      </c>
      <c r="AH134" s="77">
        <f>SUM([2]T_Bericht_Energie!CG$62:CG$63)</f>
        <v>523.93263857894567</v>
      </c>
      <c r="AI134" s="77">
        <f>SUM([2]T_Bericht_Energie!CH$62:CH$63)</f>
        <v>542.23023929973863</v>
      </c>
      <c r="AJ134" s="77">
        <f>SUM([2]T_Bericht_Energie!CI$62:CI$63)</f>
        <v>583.78133880646601</v>
      </c>
      <c r="AK134" s="77"/>
      <c r="AL134" s="77"/>
      <c r="AM134" s="77"/>
      <c r="AN134" s="77"/>
      <c r="AO134" s="77"/>
    </row>
    <row r="135" spans="1:41">
      <c r="A135" s="75" t="s">
        <v>134</v>
      </c>
      <c r="B135" s="75" t="s">
        <v>205</v>
      </c>
      <c r="C135" s="75" t="str">
        <f>VLOOKUP(B135,[3]codes!A:F,3,FALSE)</f>
        <v>Endenergieverbrauch - Endenergieverbrauch gesamt</v>
      </c>
      <c r="D135" s="75" t="s">
        <v>65</v>
      </c>
      <c r="E135" s="75" t="s">
        <v>206</v>
      </c>
      <c r="F135" s="75" t="s">
        <v>137</v>
      </c>
      <c r="G135" s="75" t="s">
        <v>54</v>
      </c>
      <c r="H135" s="76" t="s">
        <v>55</v>
      </c>
      <c r="K135" s="77">
        <f>[2]T_Bericht_Energie!BJ$80</f>
        <v>8291.4181197616435</v>
      </c>
      <c r="L135" s="77">
        <f>[2]T_Bericht_Energie!BK$80</f>
        <v>8183.8104164275292</v>
      </c>
      <c r="M135" s="77">
        <f>[2]T_Bericht_Energie!BL$80</f>
        <v>8062.4090616946387</v>
      </c>
      <c r="N135" s="77">
        <f>[2]T_Bericht_Energie!BM$80</f>
        <v>7937.7883815128889</v>
      </c>
      <c r="O135" s="77">
        <f>[2]T_Bericht_Energie!BN$80</f>
        <v>7807.1390970740022</v>
      </c>
      <c r="P135" s="77">
        <f>[2]T_Bericht_Energie!BO$80</f>
        <v>7666.9023107092708</v>
      </c>
      <c r="Q135" s="77">
        <f>[2]T_Bericht_Energie!BP$80</f>
        <v>7523.8551700200605</v>
      </c>
      <c r="R135" s="77">
        <f>[2]T_Bericht_Energie!BQ$80</f>
        <v>7382.7967457044124</v>
      </c>
      <c r="S135" s="77">
        <f>[2]T_Bericht_Energie!BR$80</f>
        <v>7232.7158510921072</v>
      </c>
      <c r="T135" s="77">
        <f>[2]T_Bericht_Energie!BS$80</f>
        <v>7083.8826442547906</v>
      </c>
      <c r="U135" s="77">
        <f>[2]T_Bericht_Energie!BT$80</f>
        <v>6940.6498136757691</v>
      </c>
      <c r="V135" s="77">
        <f>[2]T_Bericht_Energie!BU$80</f>
        <v>6798.0928906405825</v>
      </c>
      <c r="W135" s="77">
        <f>[2]T_Bericht_Energie!BV$80</f>
        <v>6672.048380656418</v>
      </c>
      <c r="X135" s="77">
        <f>[2]T_Bericht_Energie!BW$80</f>
        <v>6555.6172728368701</v>
      </c>
      <c r="Y135" s="77">
        <f>[2]T_Bericht_Energie!BX$80</f>
        <v>6455.5215354816164</v>
      </c>
      <c r="Z135" s="77">
        <f>[2]T_Bericht_Energie!BY$80</f>
        <v>6369.2526392328109</v>
      </c>
      <c r="AA135" s="77">
        <f>[2]T_Bericht_Energie!BZ$80</f>
        <v>6275.4682154921547</v>
      </c>
      <c r="AB135" s="77">
        <f>[2]T_Bericht_Energie!CA$80</f>
        <v>6194.4342165145508</v>
      </c>
      <c r="AC135" s="77">
        <f>[2]T_Bericht_Energie!CB$80</f>
        <v>6126.8597568977812</v>
      </c>
      <c r="AD135" s="77">
        <f>[2]T_Bericht_Energie!CC$80</f>
        <v>6065.9819337438112</v>
      </c>
      <c r="AE135" s="77">
        <f>[2]T_Bericht_Energie!CD$80</f>
        <v>6013.059050932693</v>
      </c>
      <c r="AF135" s="77">
        <f>[2]T_Bericht_Energie!CE$80</f>
        <v>5955.5619585869536</v>
      </c>
      <c r="AG135" s="77">
        <f>[2]T_Bericht_Energie!CF$80</f>
        <v>5901.9659937625129</v>
      </c>
      <c r="AH135" s="77">
        <f>[2]T_Bericht_Energie!CG$80</f>
        <v>5857.0555233267451</v>
      </c>
      <c r="AI135" s="77">
        <f>[2]T_Bericht_Energie!CH$80</f>
        <v>5817.7062555898092</v>
      </c>
      <c r="AJ135" s="77">
        <f>[2]T_Bericht_Energie!CI$80</f>
        <v>5780.9092272788039</v>
      </c>
      <c r="AK135" s="77"/>
      <c r="AL135" s="77"/>
      <c r="AM135" s="77"/>
      <c r="AN135" s="77"/>
      <c r="AO135" s="77"/>
    </row>
    <row r="136" spans="1:41">
      <c r="A136" s="75" t="s">
        <v>134</v>
      </c>
      <c r="B136" s="75" t="s">
        <v>207</v>
      </c>
      <c r="C136" s="75" t="str">
        <f>VLOOKUP(B136,[3]codes!A:F,3,FALSE)</f>
        <v>Endenergieverbrauch -  gesamt - Änderung ggü. 2008</v>
      </c>
      <c r="D136" s="75" t="s">
        <v>65</v>
      </c>
      <c r="E136" s="75" t="s">
        <v>208</v>
      </c>
      <c r="F136" s="75" t="s">
        <v>137</v>
      </c>
      <c r="G136" s="75" t="s">
        <v>54</v>
      </c>
      <c r="H136" s="76" t="s">
        <v>55</v>
      </c>
      <c r="K136" s="77">
        <f>[2]T_Bericht_Energie!$BJ$81</f>
        <v>-8.2172880957678496E-2</v>
      </c>
      <c r="L136" s="77">
        <f>[2]T_Bericht_Energie!$BJ$81</f>
        <v>-8.2172880957678496E-2</v>
      </c>
      <c r="M136" s="77">
        <f>[2]T_Bericht_Energie!$BJ$81</f>
        <v>-8.2172880957678496E-2</v>
      </c>
      <c r="N136" s="77">
        <f>[2]T_Bericht_Energie!$BJ$81</f>
        <v>-8.2172880957678496E-2</v>
      </c>
      <c r="O136" s="77">
        <f>[2]T_Bericht_Energie!$BJ$81</f>
        <v>-8.2172880957678496E-2</v>
      </c>
      <c r="P136" s="77">
        <f>[2]T_Bericht_Energie!$BJ$81</f>
        <v>-8.2172880957678496E-2</v>
      </c>
      <c r="Q136" s="77">
        <f>[2]T_Bericht_Energie!$BJ$81</f>
        <v>-8.2172880957678496E-2</v>
      </c>
      <c r="R136" s="77">
        <f>[2]T_Bericht_Energie!$BJ$81</f>
        <v>-8.2172880957678496E-2</v>
      </c>
      <c r="S136" s="77">
        <f>[2]T_Bericht_Energie!$BJ$81</f>
        <v>-8.2172880957678496E-2</v>
      </c>
      <c r="T136" s="77">
        <f>[2]T_Bericht_Energie!$BJ$81</f>
        <v>-8.2172880957678496E-2</v>
      </c>
      <c r="U136" s="77">
        <f>[2]T_Bericht_Energie!$BJ$81</f>
        <v>-8.2172880957678496E-2</v>
      </c>
      <c r="V136" s="77">
        <f>[2]T_Bericht_Energie!$BJ$81</f>
        <v>-8.2172880957678496E-2</v>
      </c>
      <c r="W136" s="77">
        <f>[2]T_Bericht_Energie!$BJ$81</f>
        <v>-8.2172880957678496E-2</v>
      </c>
      <c r="X136" s="77">
        <f>[2]T_Bericht_Energie!$BJ$81</f>
        <v>-8.2172880957678496E-2</v>
      </c>
      <c r="Y136" s="77">
        <f>[2]T_Bericht_Energie!$BJ$81</f>
        <v>-8.2172880957678496E-2</v>
      </c>
      <c r="Z136" s="77">
        <f>[2]T_Bericht_Energie!$BJ$81</f>
        <v>-8.2172880957678496E-2</v>
      </c>
      <c r="AA136" s="77">
        <f>[2]T_Bericht_Energie!$BJ$81</f>
        <v>-8.2172880957678496E-2</v>
      </c>
      <c r="AB136" s="77">
        <f>[2]T_Bericht_Energie!$BJ$81</f>
        <v>-8.2172880957678496E-2</v>
      </c>
      <c r="AC136" s="77">
        <f>[2]T_Bericht_Energie!$BJ$81</f>
        <v>-8.2172880957678496E-2</v>
      </c>
      <c r="AD136" s="77">
        <f>[2]T_Bericht_Energie!$BJ$81</f>
        <v>-8.2172880957678496E-2</v>
      </c>
      <c r="AE136" s="77">
        <f>[2]T_Bericht_Energie!$BJ$81</f>
        <v>-8.2172880957678496E-2</v>
      </c>
      <c r="AF136" s="77">
        <f>[2]T_Bericht_Energie!$BJ$81</f>
        <v>-8.2172880957678496E-2</v>
      </c>
      <c r="AG136" s="77">
        <f>[2]T_Bericht_Energie!$BJ$81</f>
        <v>-8.2172880957678496E-2</v>
      </c>
      <c r="AH136" s="77">
        <f>[2]T_Bericht_Energie!$BJ$81</f>
        <v>-8.2172880957678496E-2</v>
      </c>
      <c r="AI136" s="77">
        <f>[2]T_Bericht_Energie!$BJ$81</f>
        <v>-8.2172880957678496E-2</v>
      </c>
      <c r="AJ136" s="77">
        <f>[2]T_Bericht_Energie!$BJ$81</f>
        <v>-8.2172880957678496E-2</v>
      </c>
      <c r="AK136" s="77"/>
      <c r="AL136" s="77"/>
      <c r="AM136" s="77"/>
      <c r="AN136" s="77"/>
      <c r="AO136" s="77"/>
    </row>
    <row r="137" spans="1:41" ht="14.65" customHeight="1">
      <c r="A137" s="75" t="s">
        <v>134</v>
      </c>
      <c r="B137" s="75" t="s">
        <v>209</v>
      </c>
      <c r="C137" s="75" t="str">
        <f>VLOOKUP(B137,[3]codes!A:F,3,FALSE)</f>
        <v>Endenergieverbrauch - gesamt - nach EU-Definition (ohne Umweltwärme)</v>
      </c>
      <c r="D137" s="75" t="s">
        <v>65</v>
      </c>
      <c r="E137" s="75" t="s">
        <v>210</v>
      </c>
      <c r="F137" s="75" t="s">
        <v>137</v>
      </c>
      <c r="G137" s="75" t="s">
        <v>54</v>
      </c>
      <c r="H137" s="76" t="s">
        <v>55</v>
      </c>
      <c r="K137" s="77">
        <f>[2]T_Bericht_Energie!BJ$82</f>
        <v>8181.495847974732</v>
      </c>
      <c r="L137" s="77">
        <f>[2]T_Bericht_Energie!BK$82</f>
        <v>8053.2838684120361</v>
      </c>
      <c r="M137" s="77">
        <f>[2]T_Bericht_Energie!BL$82</f>
        <v>7907.7482986733949</v>
      </c>
      <c r="N137" s="77">
        <f>[2]T_Bericht_Energie!BM$82</f>
        <v>7743.1646830159079</v>
      </c>
      <c r="O137" s="77">
        <f>[2]T_Bericht_Energie!BN$82</f>
        <v>7546.1720941284211</v>
      </c>
      <c r="P137" s="77">
        <f>[2]T_Bericht_Energie!BO$82</f>
        <v>7346.9738826010107</v>
      </c>
      <c r="Q137" s="77">
        <f>[2]T_Bericht_Energie!BP$82</f>
        <v>7157.3766971172126</v>
      </c>
      <c r="R137" s="77">
        <f>[2]T_Bericht_Energie!BQ$82</f>
        <v>6973.8918728183662</v>
      </c>
      <c r="S137" s="77">
        <f>[2]T_Bericht_Energie!BR$82</f>
        <v>6792.59060677245</v>
      </c>
      <c r="T137" s="77">
        <f>[2]T_Bericht_Energie!BS$82</f>
        <v>6617.1544671147567</v>
      </c>
      <c r="U137" s="77">
        <f>[2]T_Bericht_Energie!BT$82</f>
        <v>6453.4019266602509</v>
      </c>
      <c r="V137" s="77">
        <f>[2]T_Bericht_Energie!BU$82</f>
        <v>6293.2313410515271</v>
      </c>
      <c r="W137" s="77">
        <f>[2]T_Bericht_Energie!BV$82</f>
        <v>6161.8116726753879</v>
      </c>
      <c r="X137" s="77">
        <f>[2]T_Bericht_Energie!BW$82</f>
        <v>6041.0417510745674</v>
      </c>
      <c r="Y137" s="77">
        <f>[2]T_Bericht_Energie!BX$82</f>
        <v>5938.9416263374897</v>
      </c>
      <c r="Z137" s="77">
        <f>[2]T_Bericht_Energie!BY$82</f>
        <v>5849.3822661314462</v>
      </c>
      <c r="AA137" s="77">
        <f>[2]T_Bericht_Energie!BZ$82</f>
        <v>5753.4115289389229</v>
      </c>
      <c r="AB137" s="77">
        <f>[2]T_Bericht_Energie!CA$82</f>
        <v>5671.2582441139621</v>
      </c>
      <c r="AC137" s="77">
        <f>[2]T_Bericht_Energie!CB$82</f>
        <v>5601.6207318610614</v>
      </c>
      <c r="AD137" s="77">
        <f>[2]T_Bericht_Energie!CC$82</f>
        <v>5537.9306644933176</v>
      </c>
      <c r="AE137" s="77">
        <f>[2]T_Bericht_Energie!CD$82</f>
        <v>5482.543326670052</v>
      </c>
      <c r="AF137" s="77">
        <f>[2]T_Bericht_Energie!CE$82</f>
        <v>5422.9048608239964</v>
      </c>
      <c r="AG137" s="77">
        <f>[2]T_Bericht_Energie!CF$82</f>
        <v>5366.7645489116712</v>
      </c>
      <c r="AH137" s="77">
        <f>[2]T_Bericht_Energie!CG$82</f>
        <v>5317.1525399631109</v>
      </c>
      <c r="AI137" s="77">
        <f>[2]T_Bericht_Energie!CH$82</f>
        <v>5273.2342560449961</v>
      </c>
      <c r="AJ137" s="77">
        <f>[2]T_Bericht_Energie!CI$82</f>
        <v>5232.5006313620106</v>
      </c>
      <c r="AK137" s="77"/>
      <c r="AL137" s="77"/>
      <c r="AM137" s="77"/>
      <c r="AN137" s="77"/>
      <c r="AO137" s="77"/>
    </row>
    <row r="138" spans="1:41">
      <c r="A138" s="75" t="s">
        <v>134</v>
      </c>
      <c r="B138" s="75" t="s">
        <v>211</v>
      </c>
      <c r="C138" s="75" t="str">
        <f>VLOOKUP(B138,[3]codes!A:F,3,FALSE)</f>
        <v>Endenergieverbrauch - gesamt - nach EU-Definition (ohne Umweltwärme) - Änderung gegenüber 2008</v>
      </c>
      <c r="D138" s="75" t="s">
        <v>65</v>
      </c>
      <c r="E138" s="75" t="s">
        <v>212</v>
      </c>
      <c r="F138" s="75" t="s">
        <v>56</v>
      </c>
      <c r="G138" s="75" t="s">
        <v>54</v>
      </c>
      <c r="H138" s="76" t="s">
        <v>55</v>
      </c>
      <c r="K138" s="77">
        <f>[2]T_Bericht_Energie!BJ$83*100</f>
        <v>-12.466936386586047</v>
      </c>
      <c r="L138" s="77">
        <f>[2]T_Bericht_Energie!BK$83*100</f>
        <v>-13.838664438717407</v>
      </c>
      <c r="M138" s="77">
        <f>[2]T_Bericht_Energie!BL$83*100</f>
        <v>-15.39573597192614</v>
      </c>
      <c r="N138" s="77">
        <f>[2]T_Bericht_Energie!BM$83*100</f>
        <v>-17.156600777918641</v>
      </c>
      <c r="O138" s="77">
        <f>[2]T_Bericht_Energie!BN$83*100</f>
        <v>-19.264206176108502</v>
      </c>
      <c r="P138" s="77">
        <f>[2]T_Bericht_Energie!BO$83*100</f>
        <v>-21.395409325911896</v>
      </c>
      <c r="Q138" s="77">
        <f>[2]T_Bericht_Energie!BP$83*100</f>
        <v>-23.423891990483035</v>
      </c>
      <c r="R138" s="77">
        <f>[2]T_Bericht_Energie!BQ$83*100</f>
        <v>-25.386979070875892</v>
      </c>
      <c r="S138" s="77">
        <f>[2]T_Bericht_Energie!BR$83*100</f>
        <v>-27.326704464480798</v>
      </c>
      <c r="T138" s="77">
        <f>[2]T_Bericht_Energie!BS$83*100</f>
        <v>-29.203679416017327</v>
      </c>
      <c r="U138" s="77">
        <f>[2]T_Bericht_Energie!BT$83*100</f>
        <v>-30.955652625660967</v>
      </c>
      <c r="V138" s="77">
        <f>[2]T_Bericht_Energie!BU$83*100</f>
        <v>-32.669302833349668</v>
      </c>
      <c r="W138" s="77">
        <f>[2]T_Bericht_Energie!BV$83*100</f>
        <v>-34.075349649943718</v>
      </c>
      <c r="X138" s="77">
        <f>[2]T_Bericht_Energie!BW$83*100</f>
        <v>-35.36745581567483</v>
      </c>
      <c r="Y138" s="77">
        <f>[2]T_Bericht_Energie!BX$83*100</f>
        <v>-36.459815560104758</v>
      </c>
      <c r="Z138" s="77">
        <f>[2]T_Bericht_Energie!BY$83*100</f>
        <v>-37.418002830472055</v>
      </c>
      <c r="AA138" s="77">
        <f>[2]T_Bericht_Energie!BZ$83*100</f>
        <v>-38.444784827284884</v>
      </c>
      <c r="AB138" s="77">
        <f>[2]T_Bericht_Energie!CA$83*100</f>
        <v>-39.323735185539263</v>
      </c>
      <c r="AC138" s="77">
        <f>[2]T_Bericht_Energie!CB$83*100</f>
        <v>-40.068780456377119</v>
      </c>
      <c r="AD138" s="77">
        <f>[2]T_Bericht_Energie!CC$83*100</f>
        <v>-40.75019456719933</v>
      </c>
      <c r="AE138" s="77">
        <f>[2]T_Bericht_Energie!CD$83*100</f>
        <v>-41.342778546357827</v>
      </c>
      <c r="AF138" s="77">
        <f>[2]T_Bericht_Energie!CE$83*100</f>
        <v>-41.980844949092898</v>
      </c>
      <c r="AG138" s="77">
        <f>[2]T_Bericht_Energie!CF$83*100</f>
        <v>-42.581484928041846</v>
      </c>
      <c r="AH138" s="77">
        <f>[2]T_Bericht_Energie!CG$83*100</f>
        <v>-43.112279200382474</v>
      </c>
      <c r="AI138" s="77">
        <f>[2]T_Bericht_Energie!CH$83*100</f>
        <v>-43.582156837849951</v>
      </c>
      <c r="AJ138" s="77">
        <f>[2]T_Bericht_Energie!CI$83*100</f>
        <v>-44.017962102172525</v>
      </c>
      <c r="AK138" s="77"/>
      <c r="AL138" s="77"/>
      <c r="AM138" s="77"/>
      <c r="AN138" s="77"/>
      <c r="AO138" s="77"/>
    </row>
    <row r="139" spans="1:41">
      <c r="A139" s="77" t="s">
        <v>134</v>
      </c>
      <c r="B139" s="77" t="s">
        <v>179</v>
      </c>
      <c r="C139" s="77" t="str">
        <f>VLOOKUP(B139,[3]codes!A:F,3,FALSE)</f>
        <v>Endenergieverbrauch - Braunkohle</v>
      </c>
      <c r="D139" s="77" t="s">
        <v>65</v>
      </c>
      <c r="E139" s="77" t="s">
        <v>180</v>
      </c>
      <c r="F139" s="77" t="s">
        <v>137</v>
      </c>
      <c r="G139" s="77" t="s">
        <v>28</v>
      </c>
      <c r="H139" s="77" t="s">
        <v>55</v>
      </c>
      <c r="I139" s="77"/>
      <c r="J139" s="77"/>
      <c r="K139" s="77">
        <f>[1]T_Bericht_Energie!BJ50</f>
        <v>59.914164073136853</v>
      </c>
      <c r="L139" s="77">
        <f>[1]T_Bericht_Energie!BK50</f>
        <v>54.168380723199022</v>
      </c>
      <c r="M139" s="77">
        <f>[1]T_Bericht_Energie!BL50</f>
        <v>49.478829278262445</v>
      </c>
      <c r="N139" s="77">
        <f>[1]T_Bericht_Energie!BM50</f>
        <v>45.070178821894281</v>
      </c>
      <c r="O139" s="77">
        <f>[1]T_Bericht_Energie!BN50</f>
        <v>41.435349948027714</v>
      </c>
      <c r="P139" s="77">
        <f>[1]T_Bericht_Energie!BO50</f>
        <v>37.524079762730388</v>
      </c>
      <c r="Q139" s="77">
        <f>[1]T_Bericht_Energie!BP50</f>
        <v>35.199631049402917</v>
      </c>
      <c r="R139" s="77">
        <f>[1]T_Bericht_Energie!BQ50</f>
        <v>23.468482882204579</v>
      </c>
      <c r="S139" s="77">
        <f>[1]T_Bericht_Energie!BR50</f>
        <v>21.978401612990897</v>
      </c>
      <c r="T139" s="77">
        <f>[1]T_Bericht_Energie!BS50</f>
        <v>20.455039951030493</v>
      </c>
      <c r="U139" s="77">
        <f>[1]T_Bericht_Energie!BT50</f>
        <v>18.545837175298942</v>
      </c>
      <c r="V139" s="77">
        <f>[1]T_Bericht_Energie!BU50</f>
        <v>16.200423150894444</v>
      </c>
      <c r="W139" s="77">
        <f>[1]T_Bericht_Energie!BV50</f>
        <v>13.805914979868476</v>
      </c>
      <c r="X139" s="77">
        <f>[1]T_Bericht_Energie!BW50</f>
        <v>11.505069209364335</v>
      </c>
      <c r="Y139" s="77">
        <f>[1]T_Bericht_Energie!BX50</f>
        <v>9.2654719984078824</v>
      </c>
      <c r="Z139" s="77">
        <f>[1]T_Bericht_Energie!BY50</f>
        <v>7.9581410475600132</v>
      </c>
      <c r="AA139" s="77">
        <f>[1]T_Bericht_Energie!BZ50</f>
        <v>6.4926151636969323</v>
      </c>
      <c r="AB139" s="77">
        <f>[1]T_Bericht_Energie!CA50</f>
        <v>4.9894923587810363</v>
      </c>
      <c r="AC139" s="77">
        <f>[1]T_Bericht_Energie!CB50</f>
        <v>3.2974127029777107</v>
      </c>
      <c r="AD139" s="77">
        <f>[1]T_Bericht_Energie!CC50</f>
        <v>2.2212666402027588</v>
      </c>
      <c r="AE139" s="77">
        <f>[1]T_Bericht_Energie!CD50</f>
        <v>1.6969630084836951</v>
      </c>
      <c r="AF139" s="77"/>
      <c r="AG139" s="77"/>
      <c r="AH139" s="77"/>
      <c r="AI139" s="77"/>
      <c r="AJ139" s="77"/>
      <c r="AK139" s="77"/>
      <c r="AL139" s="77"/>
      <c r="AM139" s="77"/>
      <c r="AN139" s="77"/>
      <c r="AO139" s="77"/>
    </row>
    <row r="140" spans="1:41">
      <c r="A140" s="77" t="s">
        <v>134</v>
      </c>
      <c r="B140" s="77" t="s">
        <v>181</v>
      </c>
      <c r="C140" s="77" t="str">
        <f>VLOOKUP(B140,[3]codes!A:F,3,FALSE)</f>
        <v>Endenergieverbrauch - Steinkohle</v>
      </c>
      <c r="D140" s="77" t="s">
        <v>65</v>
      </c>
      <c r="E140" s="77" t="s">
        <v>182</v>
      </c>
      <c r="F140" s="77" t="s">
        <v>137</v>
      </c>
      <c r="G140" s="77" t="s">
        <v>28</v>
      </c>
      <c r="H140" s="77" t="s">
        <v>55</v>
      </c>
      <c r="I140" s="77"/>
      <c r="J140" s="77"/>
      <c r="K140" s="77">
        <f>[1]T_Bericht_Energie!BJ51</f>
        <v>316.33154940671199</v>
      </c>
      <c r="L140" s="77">
        <f>[1]T_Bericht_Energie!BK51</f>
        <v>297.1630372381872</v>
      </c>
      <c r="M140" s="77">
        <f>[1]T_Bericht_Energie!BL51</f>
        <v>274.61902207952238</v>
      </c>
      <c r="N140" s="77">
        <f>[1]T_Bericht_Energie!BM51</f>
        <v>251.25476608273419</v>
      </c>
      <c r="O140" s="77">
        <f>[1]T_Bericht_Energie!BN51</f>
        <v>216.5272091051163</v>
      </c>
      <c r="P140" s="77">
        <f>[1]T_Bericht_Energie!BO51</f>
        <v>194.50920487796958</v>
      </c>
      <c r="Q140" s="77">
        <f>[1]T_Bericht_Energie!BP51</f>
        <v>177.17077435396973</v>
      </c>
      <c r="R140" s="77">
        <f>[1]T_Bericht_Energie!BQ51</f>
        <v>163.35984378350906</v>
      </c>
      <c r="S140" s="77">
        <f>[1]T_Bericht_Energie!BR51</f>
        <v>143.8236699250125</v>
      </c>
      <c r="T140" s="77">
        <f>[1]T_Bericht_Energie!BS51</f>
        <v>124.55105352963589</v>
      </c>
      <c r="U140" s="77">
        <f>[1]T_Bericht_Energie!BT51</f>
        <v>104.14307743808583</v>
      </c>
      <c r="V140" s="77">
        <f>[1]T_Bericht_Energie!BU51</f>
        <v>87.472905255376375</v>
      </c>
      <c r="W140" s="77">
        <f>[1]T_Bericht_Energie!BV51</f>
        <v>75.51700278051193</v>
      </c>
      <c r="X140" s="77">
        <f>[1]T_Bericht_Energie!BW51</f>
        <v>65.285529040611806</v>
      </c>
      <c r="Y140" s="77">
        <f>[1]T_Bericht_Energie!BX51</f>
        <v>55.264208555213564</v>
      </c>
      <c r="Z140" s="77">
        <f>[1]T_Bericht_Energie!BY51</f>
        <v>44.991661940343846</v>
      </c>
      <c r="AA140" s="77">
        <f>[1]T_Bericht_Energie!BZ51</f>
        <v>31.379431239145955</v>
      </c>
      <c r="AB140" s="77">
        <f>[1]T_Bericht_Energie!CA51</f>
        <v>19.144315804688738</v>
      </c>
      <c r="AC140" s="77">
        <f>[1]T_Bericht_Energie!CB51</f>
        <v>6.5962143061120742</v>
      </c>
      <c r="AD140" s="77">
        <f>[1]T_Bericht_Energie!CC51</f>
        <v>0.59709255505125003</v>
      </c>
      <c r="AE140" s="77">
        <f>[1]T_Bericht_Energie!CD51</f>
        <v>0.51735719849691553</v>
      </c>
      <c r="AF140" s="77"/>
      <c r="AG140" s="77"/>
      <c r="AH140" s="77"/>
      <c r="AI140" s="77"/>
      <c r="AJ140" s="77"/>
      <c r="AK140" s="77"/>
      <c r="AL140" s="77"/>
      <c r="AM140" s="77"/>
      <c r="AN140" s="77"/>
      <c r="AO140" s="77"/>
    </row>
    <row r="141" spans="1:41">
      <c r="A141" s="77" t="s">
        <v>134</v>
      </c>
      <c r="B141" s="77" t="s">
        <v>183</v>
      </c>
      <c r="C141" s="77" t="str">
        <f>VLOOKUP(B141,[3]codes!A:F,3,FALSE)</f>
        <v>Endenergieverbrauch - Mineralöl</v>
      </c>
      <c r="D141" s="77" t="s">
        <v>65</v>
      </c>
      <c r="E141" s="77" t="s">
        <v>184</v>
      </c>
      <c r="F141" s="77" t="s">
        <v>137</v>
      </c>
      <c r="G141" s="77" t="s">
        <v>28</v>
      </c>
      <c r="H141" s="77" t="s">
        <v>55</v>
      </c>
      <c r="I141" s="77"/>
      <c r="J141" s="77"/>
      <c r="K141" s="77">
        <f>[1]T_Bericht_Energie!BJ52</f>
        <v>2935.2803260161577</v>
      </c>
      <c r="L141" s="77">
        <f>[1]T_Bericht_Energie!BK52</f>
        <v>2738.2347397207859</v>
      </c>
      <c r="M141" s="77">
        <f>[1]T_Bericht_Energie!BL52</f>
        <v>2620.2684141523987</v>
      </c>
      <c r="N141" s="77">
        <f>[1]T_Bericht_Energie!BM52</f>
        <v>2520.8863030450575</v>
      </c>
      <c r="O141" s="77">
        <f>[1]T_Bericht_Energie!BN52</f>
        <v>2400.9466990762603</v>
      </c>
      <c r="P141" s="77">
        <f>[1]T_Bericht_Energie!BO52</f>
        <v>2223.9252167821455</v>
      </c>
      <c r="Q141" s="77">
        <f>[1]T_Bericht_Energie!BP52</f>
        <v>2027.5252940428279</v>
      </c>
      <c r="R141" s="77">
        <f>[1]T_Bericht_Energie!BQ52</f>
        <v>1841.8593440290058</v>
      </c>
      <c r="S141" s="77">
        <f>[1]T_Bericht_Energie!BR52</f>
        <v>1653.6321509690677</v>
      </c>
      <c r="T141" s="77">
        <f>[1]T_Bericht_Energie!BS52</f>
        <v>1483.4752485148911</v>
      </c>
      <c r="U141" s="77">
        <f>[1]T_Bericht_Energie!BT52</f>
        <v>1299.3474867049395</v>
      </c>
      <c r="V141" s="77">
        <f>[1]T_Bericht_Energie!BU52</f>
        <v>1134.4714685133101</v>
      </c>
      <c r="W141" s="77">
        <f>[1]T_Bericht_Energie!BV52</f>
        <v>989.52608354741926</v>
      </c>
      <c r="X141" s="77">
        <f>[1]T_Bericht_Energie!BW52</f>
        <v>858.08129366198978</v>
      </c>
      <c r="Y141" s="77">
        <f>[1]T_Bericht_Energie!BX52</f>
        <v>739.30407881505369</v>
      </c>
      <c r="Z141" s="77">
        <f>[1]T_Bericht_Energie!BY52</f>
        <v>627.51099934242166</v>
      </c>
      <c r="AA141" s="77">
        <f>[1]T_Bericht_Energie!BZ52</f>
        <v>491.89964815099853</v>
      </c>
      <c r="AB141" s="77">
        <f>[1]T_Bericht_Energie!CA52</f>
        <v>364.64379316875909</v>
      </c>
      <c r="AC141" s="77">
        <f>[1]T_Bericht_Energie!CB52</f>
        <v>267.29092525720461</v>
      </c>
      <c r="AD141" s="77">
        <f>[1]T_Bericht_Energie!CC52</f>
        <v>185.68874457444426</v>
      </c>
      <c r="AE141" s="77">
        <f>[1]T_Bericht_Energie!CD52</f>
        <v>103.68503554781887</v>
      </c>
      <c r="AF141" s="77"/>
      <c r="AG141" s="77"/>
      <c r="AH141" s="77"/>
      <c r="AI141" s="77"/>
      <c r="AJ141" s="77"/>
      <c r="AK141" s="77"/>
      <c r="AL141" s="77"/>
      <c r="AM141" s="77"/>
      <c r="AN141" s="77"/>
      <c r="AO141" s="77"/>
    </row>
    <row r="142" spans="1:41">
      <c r="A142" s="77" t="s">
        <v>134</v>
      </c>
      <c r="B142" s="77" t="s">
        <v>185</v>
      </c>
      <c r="C142" s="77" t="str">
        <f>VLOOKUP(B142,[3]codes!A:F,3,FALSE)</f>
        <v>Endenergieverbrauch - Fossile Gase</v>
      </c>
      <c r="D142" s="77" t="s">
        <v>65</v>
      </c>
      <c r="E142" s="77" t="s">
        <v>186</v>
      </c>
      <c r="F142" s="77" t="s">
        <v>137</v>
      </c>
      <c r="G142" s="77" t="s">
        <v>28</v>
      </c>
      <c r="H142" s="77" t="s">
        <v>55</v>
      </c>
      <c r="I142" s="77"/>
      <c r="J142" s="77"/>
      <c r="K142" s="77">
        <f>[1]T_Bericht_Energie!BJ53</f>
        <v>1745.6405014258614</v>
      </c>
      <c r="L142" s="77">
        <f>[1]T_Bericht_Energie!BK53</f>
        <v>1651.9745383183133</v>
      </c>
      <c r="M142" s="77">
        <f>[1]T_Bericht_Energie!BL53</f>
        <v>1525.6332747062397</v>
      </c>
      <c r="N142" s="77">
        <f>[1]T_Bericht_Energie!BM53</f>
        <v>1424.6233486515164</v>
      </c>
      <c r="O142" s="77">
        <f>[1]T_Bericht_Energie!BN53</f>
        <v>1317.4244194054204</v>
      </c>
      <c r="P142" s="77">
        <f>[1]T_Bericht_Energie!BO53</f>
        <v>1250.0027801333299</v>
      </c>
      <c r="Q142" s="77">
        <f>[1]T_Bericht_Energie!BP53</f>
        <v>1177.6336043000238</v>
      </c>
      <c r="R142" s="77">
        <f>[1]T_Bericht_Energie!BQ53</f>
        <v>1094.5641847054655</v>
      </c>
      <c r="S142" s="77">
        <f>[1]T_Bericht_Energie!BR53</f>
        <v>1018.7073513435279</v>
      </c>
      <c r="T142" s="77">
        <f>[1]T_Bericht_Energie!BS53</f>
        <v>927.66153417448561</v>
      </c>
      <c r="U142" s="77">
        <f>[1]T_Bericht_Energie!BT53</f>
        <v>822.00039003522068</v>
      </c>
      <c r="V142" s="77">
        <f>[1]T_Bericht_Energie!BU53</f>
        <v>726.54271823193619</v>
      </c>
      <c r="W142" s="77">
        <f>[1]T_Bericht_Energie!BV53</f>
        <v>642.96834776298033</v>
      </c>
      <c r="X142" s="77">
        <f>[1]T_Bericht_Energie!BW53</f>
        <v>550.31940339987989</v>
      </c>
      <c r="Y142" s="77">
        <f>[1]T_Bericht_Energie!BX53</f>
        <v>459.25090051016014</v>
      </c>
      <c r="Z142" s="77">
        <f>[1]T_Bericht_Energie!BY53</f>
        <v>361.88966815833169</v>
      </c>
      <c r="AA142" s="77">
        <f>[1]T_Bericht_Energie!BZ53</f>
        <v>233.03348473379964</v>
      </c>
      <c r="AB142" s="77">
        <f>[1]T_Bericht_Energie!CA53</f>
        <v>80.247318346264294</v>
      </c>
      <c r="AC142" s="77">
        <f>[1]T_Bericht_Energie!CB53</f>
        <v>19.99276216306901</v>
      </c>
      <c r="AD142" s="77">
        <f>[1]T_Bericht_Energie!CC53</f>
        <v>4.4051746156498348</v>
      </c>
      <c r="AE142" s="77">
        <f>[1]T_Bericht_Energie!CD53</f>
        <v>0.41237059651873192</v>
      </c>
      <c r="AF142" s="77"/>
      <c r="AG142" s="77"/>
      <c r="AH142" s="77"/>
      <c r="AI142" s="77"/>
      <c r="AJ142" s="77"/>
      <c r="AK142" s="77"/>
      <c r="AL142" s="77"/>
      <c r="AM142" s="77"/>
      <c r="AN142" s="77"/>
      <c r="AO142" s="77"/>
    </row>
    <row r="143" spans="1:41">
      <c r="A143" s="77" t="s">
        <v>134</v>
      </c>
      <c r="B143" s="77" t="s">
        <v>187</v>
      </c>
      <c r="C143" s="77" t="str">
        <f>VLOOKUP(B143,[3]codes!A:F,3,FALSE)</f>
        <v>Endenergieverbrauch - Müll</v>
      </c>
      <c r="D143" s="77" t="s">
        <v>65</v>
      </c>
      <c r="E143" s="77" t="s">
        <v>188</v>
      </c>
      <c r="F143" s="77" t="s">
        <v>137</v>
      </c>
      <c r="G143" s="77" t="s">
        <v>28</v>
      </c>
      <c r="H143" s="77" t="s">
        <v>55</v>
      </c>
      <c r="I143" s="77"/>
      <c r="J143" s="77"/>
      <c r="K143" s="77">
        <f>[1]T_Bericht_Energie!BJ54</f>
        <v>84.946641977008724</v>
      </c>
      <c r="L143" s="77">
        <f>[1]T_Bericht_Energie!BK54</f>
        <v>88.854738456996216</v>
      </c>
      <c r="M143" s="77">
        <f>[1]T_Bericht_Energie!BL54</f>
        <v>90.708779897678795</v>
      </c>
      <c r="N143" s="77">
        <f>[1]T_Bericht_Energie!BM54</f>
        <v>89.895041638637068</v>
      </c>
      <c r="O143" s="77">
        <f>[1]T_Bericht_Energie!BN54</f>
        <v>88.596405358921118</v>
      </c>
      <c r="P143" s="77">
        <f>[1]T_Bericht_Energie!BO54</f>
        <v>86.507787202847936</v>
      </c>
      <c r="Q143" s="77">
        <f>[1]T_Bericht_Energie!BP54</f>
        <v>80.875779718690225</v>
      </c>
      <c r="R143" s="77">
        <f>[1]T_Bericht_Energie!BQ54</f>
        <v>75.148117937399206</v>
      </c>
      <c r="S143" s="77">
        <f>[1]T_Bericht_Energie!BR54</f>
        <v>69.801657037107375</v>
      </c>
      <c r="T143" s="77">
        <f>[1]T_Bericht_Energie!BS54</f>
        <v>64.554590637092943</v>
      </c>
      <c r="U143" s="77">
        <f>[1]T_Bericht_Energie!BT54</f>
        <v>59.754066611575318</v>
      </c>
      <c r="V143" s="77">
        <f>[1]T_Bericht_Energie!BU54</f>
        <v>53.875835045854444</v>
      </c>
      <c r="W143" s="77">
        <f>[1]T_Bericht_Energie!BV54</f>
        <v>48.08087070786177</v>
      </c>
      <c r="X143" s="77">
        <f>[1]T_Bericht_Energie!BW54</f>
        <v>43.431199338322749</v>
      </c>
      <c r="Y143" s="77">
        <f>[1]T_Bericht_Energie!BX54</f>
        <v>38.86316624902944</v>
      </c>
      <c r="Z143" s="77">
        <f>[1]T_Bericht_Energie!BY54</f>
        <v>33.058116851693995</v>
      </c>
      <c r="AA143" s="77">
        <f>[1]T_Bericht_Energie!BZ54</f>
        <v>26.773842018989246</v>
      </c>
      <c r="AB143" s="77">
        <f>[1]T_Bericht_Energie!CA54</f>
        <v>17.157883810100852</v>
      </c>
      <c r="AC143" s="77">
        <f>[1]T_Bericht_Energie!CB54</f>
        <v>4.0286338323380271</v>
      </c>
      <c r="AD143" s="77">
        <f>[1]T_Bericht_Energie!CC54</f>
        <v>0</v>
      </c>
      <c r="AE143" s="77">
        <f>[1]T_Bericht_Energie!CD54</f>
        <v>0</v>
      </c>
      <c r="AF143" s="77"/>
      <c r="AG143" s="77"/>
      <c r="AH143" s="77"/>
      <c r="AI143" s="77"/>
      <c r="AJ143" s="77"/>
      <c r="AK143" s="77"/>
      <c r="AL143" s="77"/>
      <c r="AM143" s="77"/>
      <c r="AN143" s="77"/>
      <c r="AO143" s="77"/>
    </row>
    <row r="144" spans="1:41" ht="14.65" customHeight="1">
      <c r="A144" s="77" t="s">
        <v>134</v>
      </c>
      <c r="B144" s="77" t="s">
        <v>189</v>
      </c>
      <c r="C144" s="77" t="str">
        <f>VLOOKUP(B144,[3]codes!A:F,3,FALSE)</f>
        <v>Endenergieverbrauch - Sonstige</v>
      </c>
      <c r="D144" s="77" t="s">
        <v>65</v>
      </c>
      <c r="E144" s="77" t="s">
        <v>190</v>
      </c>
      <c r="F144" s="77" t="s">
        <v>137</v>
      </c>
      <c r="G144" s="77" t="s">
        <v>28</v>
      </c>
      <c r="H144" s="77" t="s">
        <v>55</v>
      </c>
      <c r="I144" s="77"/>
      <c r="J144" s="77"/>
      <c r="K144" s="77">
        <f>[1]T_Bericht_Energie!BJ55</f>
        <v>0</v>
      </c>
      <c r="L144" s="77">
        <f>[1]T_Bericht_Energie!BK55</f>
        <v>0</v>
      </c>
      <c r="M144" s="77">
        <f>[1]T_Bericht_Energie!BL55</f>
        <v>0</v>
      </c>
      <c r="N144" s="77">
        <f>[1]T_Bericht_Energie!BM55</f>
        <v>0</v>
      </c>
      <c r="O144" s="77">
        <f>[1]T_Bericht_Energie!BN55</f>
        <v>0</v>
      </c>
      <c r="P144" s="77">
        <f>[1]T_Bericht_Energie!BO55</f>
        <v>0</v>
      </c>
      <c r="Q144" s="77">
        <f>[1]T_Bericht_Energie!BP55</f>
        <v>0</v>
      </c>
      <c r="R144" s="77">
        <f>[1]T_Bericht_Energie!BQ55</f>
        <v>0</v>
      </c>
      <c r="S144" s="77">
        <f>[1]T_Bericht_Energie!BR55</f>
        <v>0</v>
      </c>
      <c r="T144" s="77">
        <f>[1]T_Bericht_Energie!BS55</f>
        <v>0</v>
      </c>
      <c r="U144" s="77">
        <f>[1]T_Bericht_Energie!BT55</f>
        <v>0</v>
      </c>
      <c r="V144" s="77">
        <f>[1]T_Bericht_Energie!BU55</f>
        <v>0</v>
      </c>
      <c r="W144" s="77">
        <f>[1]T_Bericht_Energie!BV55</f>
        <v>0</v>
      </c>
      <c r="X144" s="77">
        <f>[1]T_Bericht_Energie!BW55</f>
        <v>0</v>
      </c>
      <c r="Y144" s="77">
        <f>[1]T_Bericht_Energie!BX55</f>
        <v>0</v>
      </c>
      <c r="Z144" s="77">
        <f>[1]T_Bericht_Energie!BY55</f>
        <v>0</v>
      </c>
      <c r="AA144" s="77">
        <f>[1]T_Bericht_Energie!BZ55</f>
        <v>0</v>
      </c>
      <c r="AB144" s="77">
        <f>[1]T_Bericht_Energie!CA55</f>
        <v>0</v>
      </c>
      <c r="AC144" s="77">
        <f>[1]T_Bericht_Energie!CB55</f>
        <v>0</v>
      </c>
      <c r="AD144" s="77">
        <f>[1]T_Bericht_Energie!CC55</f>
        <v>0</v>
      </c>
      <c r="AE144" s="77">
        <f>[1]T_Bericht_Energie!CD55</f>
        <v>0</v>
      </c>
      <c r="AF144" s="77"/>
      <c r="AG144" s="77"/>
      <c r="AH144" s="77"/>
      <c r="AI144" s="77"/>
      <c r="AJ144" s="77"/>
      <c r="AK144" s="77"/>
      <c r="AL144" s="77"/>
      <c r="AM144" s="77"/>
      <c r="AN144" s="77"/>
      <c r="AO144" s="77"/>
    </row>
    <row r="145" spans="1:41">
      <c r="A145" s="77" t="s">
        <v>134</v>
      </c>
      <c r="B145" s="77" t="s">
        <v>191</v>
      </c>
      <c r="C145" s="77" t="str">
        <f>VLOOKUP(B145,[3]codes!A:F,3,FALSE)</f>
        <v>Endenergieverbrauch - Biomasse (einschließlich organischem Anteil des Mülls)</v>
      </c>
      <c r="D145" s="77" t="s">
        <v>65</v>
      </c>
      <c r="E145" s="77" t="s">
        <v>192</v>
      </c>
      <c r="F145" s="77" t="s">
        <v>137</v>
      </c>
      <c r="G145" s="77" t="s">
        <v>28</v>
      </c>
      <c r="H145" s="77" t="s">
        <v>55</v>
      </c>
      <c r="I145" s="77"/>
      <c r="J145" s="77"/>
      <c r="K145" s="77">
        <f>[1]T_Bericht_Energie!BJ56</f>
        <v>703.53150414444838</v>
      </c>
      <c r="L145" s="77">
        <f>[1]T_Bericht_Energie!BK56</f>
        <v>696.40528373938162</v>
      </c>
      <c r="M145" s="77">
        <f>[1]T_Bericht_Energie!BL56</f>
        <v>695.91931345378521</v>
      </c>
      <c r="N145" s="77">
        <f>[1]T_Bericht_Energie!BM56</f>
        <v>672.99067400324077</v>
      </c>
      <c r="O145" s="77">
        <f>[1]T_Bericht_Energie!BN56</f>
        <v>659.26727261809458</v>
      </c>
      <c r="P145" s="77">
        <f>[1]T_Bericht_Energie!BO56</f>
        <v>611.09261534416021</v>
      </c>
      <c r="Q145" s="77">
        <f>[1]T_Bericht_Energie!BP56</f>
        <v>591.91693279492358</v>
      </c>
      <c r="R145" s="77">
        <f>[1]T_Bericht_Energie!BQ56</f>
        <v>575.67202690688282</v>
      </c>
      <c r="S145" s="77">
        <f>[1]T_Bericht_Energie!BR56</f>
        <v>552.76448520979784</v>
      </c>
      <c r="T145" s="77">
        <f>[1]T_Bericht_Energie!BS56</f>
        <v>537.66180431374494</v>
      </c>
      <c r="U145" s="77">
        <f>[1]T_Bericht_Energie!BT56</f>
        <v>533.16411259411814</v>
      </c>
      <c r="V145" s="77">
        <f>[1]T_Bericht_Energie!BU56</f>
        <v>532.33248556993124</v>
      </c>
      <c r="W145" s="77">
        <f>[1]T_Bericht_Energie!BV56</f>
        <v>525.14050363310218</v>
      </c>
      <c r="X145" s="77">
        <f>[1]T_Bericht_Energie!BW56</f>
        <v>519.50941924869767</v>
      </c>
      <c r="Y145" s="77">
        <f>[1]T_Bericht_Energie!BX56</f>
        <v>511.11995162579422</v>
      </c>
      <c r="Z145" s="77">
        <f>[1]T_Bericht_Energie!BY56</f>
        <v>504.21920807228435</v>
      </c>
      <c r="AA145" s="77">
        <f>[1]T_Bericht_Energie!BZ56</f>
        <v>504.23972924595404</v>
      </c>
      <c r="AB145" s="77">
        <f>[1]T_Bericht_Energie!CA56</f>
        <v>497.85572382752912</v>
      </c>
      <c r="AC145" s="77">
        <f>[1]T_Bericht_Energie!CB56</f>
        <v>433.56555158240508</v>
      </c>
      <c r="AD145" s="77">
        <f>[1]T_Bericht_Energie!CC56</f>
        <v>359.48938489410006</v>
      </c>
      <c r="AE145" s="77">
        <f>[1]T_Bericht_Energie!CD56</f>
        <v>345.56230805308866</v>
      </c>
      <c r="AF145" s="77"/>
      <c r="AG145" s="77"/>
      <c r="AH145" s="77"/>
      <c r="AI145" s="77"/>
      <c r="AJ145" s="77"/>
      <c r="AK145" s="77"/>
      <c r="AL145" s="77"/>
      <c r="AM145" s="77"/>
      <c r="AN145" s="77"/>
      <c r="AO145" s="77"/>
    </row>
    <row r="146" spans="1:41" ht="15" customHeight="1">
      <c r="A146" s="77" t="s">
        <v>134</v>
      </c>
      <c r="B146" s="77" t="s">
        <v>193</v>
      </c>
      <c r="C146" s="77" t="str">
        <f>VLOOKUP(B146,[3]codes!A:F,3,FALSE)</f>
        <v>Endenergieverbrauch - Solarenergie</v>
      </c>
      <c r="D146" s="77" t="s">
        <v>65</v>
      </c>
      <c r="E146" s="77" t="s">
        <v>194</v>
      </c>
      <c r="F146" s="77" t="s">
        <v>137</v>
      </c>
      <c r="G146" s="77" t="s">
        <v>28</v>
      </c>
      <c r="H146" s="77" t="s">
        <v>55</v>
      </c>
      <c r="I146" s="77"/>
      <c r="J146" s="77"/>
      <c r="K146" s="77">
        <f>[1]T_Bericht_Energie!BJ57</f>
        <v>42.684746670234524</v>
      </c>
      <c r="L146" s="77">
        <f>[1]T_Bericht_Energie!BK57</f>
        <v>43.173420337955349</v>
      </c>
      <c r="M146" s="77">
        <f>[1]T_Bericht_Energie!BL57</f>
        <v>42.561361946786221</v>
      </c>
      <c r="N146" s="77">
        <f>[1]T_Bericht_Energie!BM57</f>
        <v>42.21059649879188</v>
      </c>
      <c r="O146" s="77">
        <f>[1]T_Bericht_Energie!BN57</f>
        <v>41.592219322210759</v>
      </c>
      <c r="P146" s="77">
        <f>[1]T_Bericht_Energie!BO57</f>
        <v>41.129815336536502</v>
      </c>
      <c r="Q146" s="77">
        <f>[1]T_Bericht_Energie!BP57</f>
        <v>40.466223663483063</v>
      </c>
      <c r="R146" s="77">
        <f>[1]T_Bericht_Energie!BQ57</f>
        <v>40.126322706889141</v>
      </c>
      <c r="S146" s="77">
        <f>[1]T_Bericht_Energie!BR57</f>
        <v>39.055989201500196</v>
      </c>
      <c r="T146" s="77">
        <f>[1]T_Bericht_Energie!BS57</f>
        <v>37.535487927239082</v>
      </c>
      <c r="U146" s="77">
        <f>[1]T_Bericht_Energie!BT57</f>
        <v>35.963927838778488</v>
      </c>
      <c r="V146" s="77">
        <f>[1]T_Bericht_Energie!BU57</f>
        <v>34.940868033456184</v>
      </c>
      <c r="W146" s="77">
        <f>[1]T_Bericht_Energie!BV57</f>
        <v>33.780625306559401</v>
      </c>
      <c r="X146" s="77">
        <f>[1]T_Bericht_Energie!BW57</f>
        <v>32.808436776429652</v>
      </c>
      <c r="Y146" s="77">
        <f>[1]T_Bericht_Energie!BX57</f>
        <v>31.507625608265176</v>
      </c>
      <c r="Z146" s="77">
        <f>[1]T_Bericht_Energie!BY57</f>
        <v>30.648016099901252</v>
      </c>
      <c r="AA146" s="77">
        <f>[1]T_Bericht_Energie!BZ57</f>
        <v>27.854652500116725</v>
      </c>
      <c r="AB146" s="77">
        <f>[1]T_Bericht_Energie!CA57</f>
        <v>24.599950945308017</v>
      </c>
      <c r="AC146" s="77">
        <f>[1]T_Bericht_Energie!CB57</f>
        <v>22.667583130265484</v>
      </c>
      <c r="AD146" s="77">
        <f>[1]T_Bericht_Energie!CC57</f>
        <v>22.382289066112115</v>
      </c>
      <c r="AE146" s="77">
        <f>[1]T_Bericht_Energie!CD57</f>
        <v>22.215282810105723</v>
      </c>
      <c r="AF146" s="77"/>
      <c r="AG146" s="77"/>
      <c r="AH146" s="77"/>
      <c r="AI146" s="77"/>
      <c r="AJ146" s="77"/>
      <c r="AK146" s="77"/>
      <c r="AL146" s="77"/>
      <c r="AM146" s="77"/>
      <c r="AN146" s="77"/>
      <c r="AO146" s="77"/>
    </row>
    <row r="147" spans="1:41">
      <c r="A147" s="77" t="s">
        <v>134</v>
      </c>
      <c r="B147" s="77" t="s">
        <v>195</v>
      </c>
      <c r="C147" s="77" t="str">
        <f>VLOOKUP(B147,[3]codes!A:F,3,FALSE)</f>
        <v>Endenergieverbrauch - Geothermie und Umweltwärme</v>
      </c>
      <c r="D147" s="77" t="s">
        <v>65</v>
      </c>
      <c r="E147" s="77" t="s">
        <v>196</v>
      </c>
      <c r="F147" s="77" t="s">
        <v>137</v>
      </c>
      <c r="G147" s="77" t="s">
        <v>28</v>
      </c>
      <c r="H147" s="77" t="s">
        <v>55</v>
      </c>
      <c r="I147" s="77"/>
      <c r="J147" s="77"/>
      <c r="K147" s="77">
        <f>[1]T_Bericht_Energie!BJ58</f>
        <v>146.56015964977234</v>
      </c>
      <c r="L147" s="77">
        <f>[1]T_Bericht_Energie!BK58</f>
        <v>178.24400269209451</v>
      </c>
      <c r="M147" s="77">
        <f>[1]T_Bericht_Energie!BL58</f>
        <v>217.93613815715057</v>
      </c>
      <c r="N147" s="77">
        <f>[1]T_Bericht_Energie!BM58</f>
        <v>256.03518412350331</v>
      </c>
      <c r="O147" s="77">
        <f>[1]T_Bericht_Energie!BN58</f>
        <v>292.57941937163122</v>
      </c>
      <c r="P147" s="77">
        <f>[1]T_Bericht_Energie!BO58</f>
        <v>329.98747459729248</v>
      </c>
      <c r="Q147" s="77">
        <f>[1]T_Bericht_Energie!BP58</f>
        <v>365.52985149359915</v>
      </c>
      <c r="R147" s="77">
        <f>[1]T_Bericht_Energie!BQ58</f>
        <v>405.62815247217634</v>
      </c>
      <c r="S147" s="77">
        <f>[1]T_Bericht_Energie!BR58</f>
        <v>438.80937397421525</v>
      </c>
      <c r="T147" s="77">
        <f>[1]T_Bericht_Energie!BS58</f>
        <v>475.25099833202057</v>
      </c>
      <c r="U147" s="77">
        <f>[1]T_Bericht_Energie!BT58</f>
        <v>512.03110771917477</v>
      </c>
      <c r="V147" s="77">
        <f>[1]T_Bericht_Energie!BU58</f>
        <v>539.43567820060957</v>
      </c>
      <c r="W147" s="77">
        <f>[1]T_Bericht_Energie!BV58</f>
        <v>568.45140818486584</v>
      </c>
      <c r="X147" s="77">
        <f>[1]T_Bericht_Energie!BW58</f>
        <v>592.39425790860059</v>
      </c>
      <c r="Y147" s="77">
        <f>[1]T_Bericht_Energie!BX58</f>
        <v>617.11087100866928</v>
      </c>
      <c r="Z147" s="77">
        <f>[1]T_Bericht_Energie!BY58</f>
        <v>644.81690561497362</v>
      </c>
      <c r="AA147" s="77">
        <f>[1]T_Bericht_Energie!BZ58</f>
        <v>698.73667708028074</v>
      </c>
      <c r="AB147" s="77">
        <f>[1]T_Bericht_Energie!CA58</f>
        <v>766.7901596085876</v>
      </c>
      <c r="AC147" s="77">
        <f>[1]T_Bericht_Energie!CB58</f>
        <v>801.61011656057929</v>
      </c>
      <c r="AD147" s="77">
        <f>[1]T_Bericht_Energie!CC58</f>
        <v>807.91493416365427</v>
      </c>
      <c r="AE147" s="77">
        <f>[1]T_Bericht_Energie!CD58</f>
        <v>800.68339031062646</v>
      </c>
      <c r="AF147" s="77"/>
      <c r="AG147" s="77"/>
      <c r="AH147" s="77"/>
      <c r="AI147" s="77"/>
      <c r="AJ147" s="77"/>
      <c r="AK147" s="77"/>
      <c r="AL147" s="77"/>
      <c r="AM147" s="77"/>
      <c r="AN147" s="77"/>
      <c r="AO147" s="77"/>
    </row>
    <row r="148" spans="1:41">
      <c r="A148" s="77" t="s">
        <v>134</v>
      </c>
      <c r="B148" s="77" t="s">
        <v>197</v>
      </c>
      <c r="C148" s="77" t="str">
        <f>VLOOKUP(B148,[3]codes!A:F,3,FALSE)</f>
        <v>Endenergieverbrauch - Sonstige EE</v>
      </c>
      <c r="D148" s="77" t="s">
        <v>65</v>
      </c>
      <c r="E148" s="77" t="s">
        <v>198</v>
      </c>
      <c r="F148" s="77" t="s">
        <v>137</v>
      </c>
      <c r="G148" s="77" t="s">
        <v>28</v>
      </c>
      <c r="H148" s="77" t="s">
        <v>55</v>
      </c>
      <c r="I148" s="77"/>
      <c r="J148" s="77"/>
      <c r="K148" s="77">
        <f>[1]T_Bericht_Energie!BJ59</f>
        <v>0</v>
      </c>
      <c r="L148" s="77">
        <f>[1]T_Bericht_Energie!BK59</f>
        <v>0</v>
      </c>
      <c r="M148" s="77">
        <f>[1]T_Bericht_Energie!BL59</f>
        <v>0</v>
      </c>
      <c r="N148" s="77">
        <f>[1]T_Bericht_Energie!BM59</f>
        <v>0</v>
      </c>
      <c r="O148" s="77">
        <f>[1]T_Bericht_Energie!BN59</f>
        <v>0</v>
      </c>
      <c r="P148" s="77">
        <f>[1]T_Bericht_Energie!BO59</f>
        <v>0</v>
      </c>
      <c r="Q148" s="77">
        <f>[1]T_Bericht_Energie!BP59</f>
        <v>0</v>
      </c>
      <c r="R148" s="77">
        <f>[1]T_Bericht_Energie!BQ59</f>
        <v>0</v>
      </c>
      <c r="S148" s="77">
        <f>[1]T_Bericht_Energie!BR59</f>
        <v>0</v>
      </c>
      <c r="T148" s="77">
        <f>[1]T_Bericht_Energie!BS59</f>
        <v>0</v>
      </c>
      <c r="U148" s="77">
        <f>[1]T_Bericht_Energie!BT59</f>
        <v>0</v>
      </c>
      <c r="V148" s="77">
        <f>[1]T_Bericht_Energie!BU59</f>
        <v>0</v>
      </c>
      <c r="W148" s="77">
        <f>[1]T_Bericht_Energie!BV59</f>
        <v>0</v>
      </c>
      <c r="X148" s="77">
        <f>[1]T_Bericht_Energie!BW59</f>
        <v>0</v>
      </c>
      <c r="Y148" s="77">
        <f>[1]T_Bericht_Energie!BX59</f>
        <v>0</v>
      </c>
      <c r="Z148" s="77">
        <f>[1]T_Bericht_Energie!BY59</f>
        <v>0</v>
      </c>
      <c r="AA148" s="77">
        <f>[1]T_Bericht_Energie!BZ59</f>
        <v>0</v>
      </c>
      <c r="AB148" s="77">
        <f>[1]T_Bericht_Energie!CA59</f>
        <v>0</v>
      </c>
      <c r="AC148" s="77">
        <f>[1]T_Bericht_Energie!CB59</f>
        <v>0</v>
      </c>
      <c r="AD148" s="77">
        <f>[1]T_Bericht_Energie!CC59</f>
        <v>0</v>
      </c>
      <c r="AE148" s="77">
        <f>[1]T_Bericht_Energie!CD59</f>
        <v>0</v>
      </c>
      <c r="AF148" s="77"/>
      <c r="AG148" s="77"/>
      <c r="AH148" s="77"/>
      <c r="AI148" s="77"/>
      <c r="AJ148" s="77"/>
      <c r="AK148" s="77"/>
      <c r="AL148" s="77"/>
      <c r="AM148" s="77"/>
      <c r="AN148" s="77"/>
      <c r="AO148" s="77"/>
    </row>
    <row r="149" spans="1:41">
      <c r="A149" s="77" t="s">
        <v>134</v>
      </c>
      <c r="B149" s="77" t="s">
        <v>199</v>
      </c>
      <c r="C149" s="77" t="str">
        <f>VLOOKUP(B149,[3]codes!A:F,3,FALSE)</f>
        <v>Endenergieverbrauch - Strom</v>
      </c>
      <c r="D149" s="77" t="s">
        <v>65</v>
      </c>
      <c r="E149" s="77" t="s">
        <v>200</v>
      </c>
      <c r="F149" s="77" t="s">
        <v>137</v>
      </c>
      <c r="G149" s="77" t="s">
        <v>28</v>
      </c>
      <c r="H149" s="77" t="s">
        <v>55</v>
      </c>
      <c r="I149" s="77"/>
      <c r="J149" s="77"/>
      <c r="K149" s="77">
        <f>[1]T_Bericht_Energie!BJ60</f>
        <v>1698.8658582933742</v>
      </c>
      <c r="L149" s="77">
        <f>[1]T_Bericht_Energie!BK60</f>
        <v>1740.6688925594651</v>
      </c>
      <c r="M149" s="77">
        <f>[1]T_Bericht_Energie!BL60</f>
        <v>1786.1992442868925</v>
      </c>
      <c r="N149" s="77">
        <f>[1]T_Bericht_Energie!BM60</f>
        <v>1818.6201390511699</v>
      </c>
      <c r="O149" s="77">
        <f>[1]T_Bericht_Energie!BN60</f>
        <v>1864.5140167649397</v>
      </c>
      <c r="P149" s="77">
        <f>[1]T_Bericht_Energie!BO60</f>
        <v>1922.1484015231165</v>
      </c>
      <c r="Q149" s="77">
        <f>[1]T_Bericht_Energie!BP60</f>
        <v>1984.9596146753051</v>
      </c>
      <c r="R149" s="77">
        <f>[1]T_Bericht_Energie!BQ60</f>
        <v>2042.7554069534176</v>
      </c>
      <c r="S149" s="77">
        <f>[1]T_Bericht_Energie!BR60</f>
        <v>2101.2786998223842</v>
      </c>
      <c r="T149" s="77">
        <f>[1]T_Bericht_Energie!BS60</f>
        <v>2158.4074153213105</v>
      </c>
      <c r="U149" s="77">
        <f>[1]T_Bericht_Energie!BT60</f>
        <v>2216.9351981281152</v>
      </c>
      <c r="V149" s="77">
        <f>[1]T_Bericht_Energie!BU60</f>
        <v>2269.6168746341182</v>
      </c>
      <c r="W149" s="77">
        <f>[1]T_Bericht_Energie!BV60</f>
        <v>2316.0237728671727</v>
      </c>
      <c r="X149" s="77">
        <f>[1]T_Bericht_Energie!BW60</f>
        <v>2365.6917694936128</v>
      </c>
      <c r="Y149" s="77">
        <f>[1]T_Bericht_Energie!BX60</f>
        <v>2416.567252136887</v>
      </c>
      <c r="Z149" s="77">
        <f>[1]T_Bericht_Energie!BY60</f>
        <v>2469.2227495227057</v>
      </c>
      <c r="AA149" s="77">
        <f>[1]T_Bericht_Energie!BZ60</f>
        <v>2527.1674754764276</v>
      </c>
      <c r="AB149" s="77">
        <f>[1]T_Bericht_Energie!CA60</f>
        <v>2605.8675301731842</v>
      </c>
      <c r="AC149" s="77">
        <f>[1]T_Bericht_Energie!CB60</f>
        <v>2683.0504221704909</v>
      </c>
      <c r="AD149" s="77">
        <f>[1]T_Bericht_Energie!CC60</f>
        <v>2777.8304594574233</v>
      </c>
      <c r="AE149" s="77">
        <f>[1]T_Bericht_Energie!CD60</f>
        <v>2771.083788364002</v>
      </c>
      <c r="AF149" s="77"/>
      <c r="AG149" s="77"/>
      <c r="AH149" s="77"/>
      <c r="AI149" s="77"/>
      <c r="AJ149" s="77"/>
      <c r="AK149" s="77"/>
      <c r="AL149" s="77"/>
      <c r="AM149" s="77"/>
      <c r="AN149" s="77"/>
      <c r="AO149" s="77"/>
    </row>
    <row r="150" spans="1:41">
      <c r="A150" s="77" t="s">
        <v>134</v>
      </c>
      <c r="B150" s="77" t="s">
        <v>201</v>
      </c>
      <c r="C150" s="77" t="str">
        <f>VLOOKUP(B150,[3]codes!A:F,3,FALSE)</f>
        <v>Endenergieverbrauch - Fernwärme</v>
      </c>
      <c r="D150" s="77" t="s">
        <v>65</v>
      </c>
      <c r="E150" s="77" t="s">
        <v>202</v>
      </c>
      <c r="F150" s="77" t="s">
        <v>137</v>
      </c>
      <c r="G150" s="77" t="s">
        <v>28</v>
      </c>
      <c r="H150" s="77" t="s">
        <v>55</v>
      </c>
      <c r="I150" s="77"/>
      <c r="J150" s="77"/>
      <c r="K150" s="77">
        <f>[1]T_Bericht_Energie!BJ61</f>
        <v>399.18171432122182</v>
      </c>
      <c r="L150" s="77">
        <f>[1]T_Bericht_Energie!BK61</f>
        <v>408.21009150748466</v>
      </c>
      <c r="M150" s="77">
        <f>[1]T_Bericht_Energie!BL61</f>
        <v>413.39672611076122</v>
      </c>
      <c r="N150" s="77">
        <f>[1]T_Bericht_Energie!BM61</f>
        <v>422.8871902628203</v>
      </c>
      <c r="O150" s="77">
        <f>[1]T_Bericht_Energie!BN61</f>
        <v>428.65334784163588</v>
      </c>
      <c r="P150" s="77">
        <f>[1]T_Bericht_Energie!BO61</f>
        <v>435.57487357656356</v>
      </c>
      <c r="Q150" s="77">
        <f>[1]T_Bericht_Energie!BP61</f>
        <v>457.69473955828198</v>
      </c>
      <c r="R150" s="77">
        <f>[1]T_Bericht_Energie!BQ61</f>
        <v>485.525332203007</v>
      </c>
      <c r="S150" s="77">
        <f>[1]T_Bericht_Energie!BR61</f>
        <v>504.55510702629266</v>
      </c>
      <c r="T150" s="77">
        <f>[1]T_Bericht_Energie!BS61</f>
        <v>521.06543733962599</v>
      </c>
      <c r="U150" s="77">
        <f>[1]T_Bericht_Energie!BT61</f>
        <v>546.2255402739379</v>
      </c>
      <c r="V150" s="77">
        <f>[1]T_Bericht_Energie!BU61</f>
        <v>557.35212838642656</v>
      </c>
      <c r="W150" s="77">
        <f>[1]T_Bericht_Energie!BV61</f>
        <v>569.99409881845304</v>
      </c>
      <c r="X150" s="77">
        <f>[1]T_Bericht_Energie!BW61</f>
        <v>579.97842830146033</v>
      </c>
      <c r="Y150" s="77">
        <f>[1]T_Bericht_Energie!BX61</f>
        <v>585.21009218772667</v>
      </c>
      <c r="Z150" s="77">
        <f>[1]T_Bericht_Energie!BY61</f>
        <v>584.62709281862647</v>
      </c>
      <c r="AA150" s="77">
        <f>[1]T_Bericht_Energie!BZ61</f>
        <v>612.61844780815738</v>
      </c>
      <c r="AB150" s="77">
        <f>[1]T_Bericht_Energie!CA61</f>
        <v>641.21949804386145</v>
      </c>
      <c r="AC150" s="77">
        <f>[1]T_Bericht_Energie!CB61</f>
        <v>647.66770204817828</v>
      </c>
      <c r="AD150" s="77">
        <f>[1]T_Bericht_Energie!CC61</f>
        <v>636.26306193251924</v>
      </c>
      <c r="AE150" s="77">
        <f>[1]T_Bericht_Energie!CD61</f>
        <v>623.3416327509774</v>
      </c>
      <c r="AF150" s="77"/>
      <c r="AG150" s="77"/>
      <c r="AH150" s="77"/>
      <c r="AI150" s="77"/>
      <c r="AJ150" s="77"/>
      <c r="AK150" s="77"/>
      <c r="AL150" s="77"/>
      <c r="AM150" s="77"/>
      <c r="AN150" s="77"/>
      <c r="AO150" s="77"/>
    </row>
    <row r="151" spans="1:41">
      <c r="A151" s="77" t="s">
        <v>134</v>
      </c>
      <c r="B151" s="77" t="s">
        <v>203</v>
      </c>
      <c r="C151" s="77" t="str">
        <f>VLOOKUP(B151,[3]codes!A:F,3,FALSE)</f>
        <v>Endenergieverbrauch - Synthetische Kraftstoffe</v>
      </c>
      <c r="D151" s="77" t="s">
        <v>65</v>
      </c>
      <c r="E151" s="77" t="s">
        <v>204</v>
      </c>
      <c r="F151" s="77" t="s">
        <v>137</v>
      </c>
      <c r="G151" s="77" t="s">
        <v>28</v>
      </c>
      <c r="H151" s="77" t="s">
        <v>55</v>
      </c>
      <c r="I151" s="77"/>
      <c r="J151" s="77"/>
      <c r="K151" s="77">
        <f>SUM([1]T_Bericht_Energie!BJ$62:BJ$63)</f>
        <v>1.3301352968448308</v>
      </c>
      <c r="L151" s="77">
        <f>SUM([1]T_Bericht_Energie!BK$62:BK$63)</f>
        <v>2.0362744338378476</v>
      </c>
      <c r="M151" s="77">
        <f>SUM([1]T_Bericht_Energie!BL$62:BL$63)</f>
        <v>4.47215736410958</v>
      </c>
      <c r="N151" s="77">
        <f>SUM([1]T_Bericht_Energie!BM$62:BM$63)</f>
        <v>19.833641038153853</v>
      </c>
      <c r="O151" s="77">
        <f>SUM([1]T_Bericht_Energie!BN$62:BN$63)</f>
        <v>47.678661420882328</v>
      </c>
      <c r="P151" s="77">
        <f>SUM([1]T_Bericht_Energie!BO$62:BO$63)</f>
        <v>90.516338137074413</v>
      </c>
      <c r="Q151" s="77">
        <f>SUM([1]T_Bericht_Energie!BP$62:BP$63)</f>
        <v>123.29000547617748</v>
      </c>
      <c r="R151" s="77">
        <f>SUM([1]T_Bericht_Energie!BQ$62:BQ$63)</f>
        <v>161.61929540036334</v>
      </c>
      <c r="S151" s="77">
        <f>SUM([1]T_Bericht_Energie!BR$62:BR$63)</f>
        <v>213.29859762349909</v>
      </c>
      <c r="T151" s="77">
        <f>SUM([1]T_Bericht_Energie!BS$62:BS$63)</f>
        <v>265.79037482451969</v>
      </c>
      <c r="U151" s="77">
        <f>SUM([1]T_Bericht_Energie!BT$62:BT$63)</f>
        <v>334.80636685174676</v>
      </c>
      <c r="V151" s="77">
        <f>SUM([1]T_Bericht_Energie!BU$62:BU$63)</f>
        <v>398.20445087983148</v>
      </c>
      <c r="W151" s="77">
        <f>SUM([1]T_Bericht_Energie!BV$62:BV$63)</f>
        <v>445.57703569528519</v>
      </c>
      <c r="X151" s="77">
        <f>SUM([1]T_Bericht_Energie!BW$62:BW$63)</f>
        <v>488.95211103219629</v>
      </c>
      <c r="Y151" s="77">
        <f>SUM([1]T_Bericht_Energie!BX$62:BX$63)</f>
        <v>532.48530062181442</v>
      </c>
      <c r="Z151" s="77">
        <f>SUM([1]T_Bericht_Energie!BY$62:BY$63)</f>
        <v>578.63430759053688</v>
      </c>
      <c r="AA151" s="77">
        <f>SUM([1]T_Bericht_Energie!BZ$62:BZ$63)</f>
        <v>616.81725929653885</v>
      </c>
      <c r="AB151" s="77">
        <f>SUM([1]T_Bericht_Energie!CA$62:CA$63)</f>
        <v>658.4335276360755</v>
      </c>
      <c r="AC151" s="77">
        <f>SUM([1]T_Bericht_Energie!CB$62:CB$63)</f>
        <v>702.6472160237231</v>
      </c>
      <c r="AD151" s="77">
        <f>SUM([1]T_Bericht_Energie!CC$62:CC$63)</f>
        <v>757.16804334159519</v>
      </c>
      <c r="AE151" s="77">
        <f>SUM([1]T_Bericht_Energie!CD$62:CD$63)</f>
        <v>817.14016423990074</v>
      </c>
      <c r="AF151" s="77"/>
      <c r="AG151" s="77"/>
      <c r="AH151" s="77"/>
      <c r="AI151" s="77"/>
      <c r="AJ151" s="77"/>
      <c r="AK151" s="77"/>
      <c r="AL151" s="77"/>
      <c r="AM151" s="77"/>
      <c r="AN151" s="77"/>
      <c r="AO151" s="77"/>
    </row>
    <row r="152" spans="1:41">
      <c r="A152" s="77" t="s">
        <v>134</v>
      </c>
      <c r="B152" s="77" t="s">
        <v>205</v>
      </c>
      <c r="C152" s="77" t="str">
        <f>VLOOKUP(B152,[3]codes!A:F,3,FALSE)</f>
        <v>Endenergieverbrauch - Endenergieverbrauch gesamt</v>
      </c>
      <c r="D152" s="77" t="s">
        <v>65</v>
      </c>
      <c r="E152" s="77" t="s">
        <v>206</v>
      </c>
      <c r="F152" s="77" t="s">
        <v>137</v>
      </c>
      <c r="G152" s="77" t="s">
        <v>28</v>
      </c>
      <c r="H152" s="77" t="s">
        <v>55</v>
      </c>
      <c r="I152" s="77"/>
      <c r="J152" s="77"/>
      <c r="K152" s="77">
        <f>[1]T_Bericht_Energie!BJ80</f>
        <v>8134.2673012747737</v>
      </c>
      <c r="L152" s="77">
        <f>[1]T_Bericht_Energie!BK80</f>
        <v>7899.1333997277006</v>
      </c>
      <c r="M152" s="77">
        <f>[1]T_Bericht_Energie!BL80</f>
        <v>7721.1932614335874</v>
      </c>
      <c r="N152" s="77">
        <f>[1]T_Bericht_Energie!BM80</f>
        <v>7564.3070632175186</v>
      </c>
      <c r="O152" s="77">
        <f>[1]T_Bericht_Energie!BN80</f>
        <v>7399.2150202331404</v>
      </c>
      <c r="P152" s="77">
        <f>[1]T_Bericht_Energie!BO80</f>
        <v>7222.9185872737671</v>
      </c>
      <c r="Q152" s="77">
        <f>[1]T_Bericht_Energie!BP80</f>
        <v>7062.2624511266868</v>
      </c>
      <c r="R152" s="77">
        <f>[1]T_Bericht_Energie!BQ80</f>
        <v>6909.7265099803208</v>
      </c>
      <c r="S152" s="77">
        <f>[1]T_Bericht_Energie!BR80</f>
        <v>6757.7054837453952</v>
      </c>
      <c r="T152" s="77">
        <f>[1]T_Bericht_Energie!BS80</f>
        <v>6616.4089848655967</v>
      </c>
      <c r="U152" s="77">
        <f>[1]T_Bericht_Energie!BT80</f>
        <v>6482.9171113709917</v>
      </c>
      <c r="V152" s="77">
        <f>[1]T_Bericht_Energie!BU80</f>
        <v>6350.4458359017453</v>
      </c>
      <c r="W152" s="77">
        <f>[1]T_Bericht_Energie!BV80</f>
        <v>6228.8656642840797</v>
      </c>
      <c r="X152" s="77">
        <f>[1]T_Bericht_Energie!BW80</f>
        <v>6107.9569174111657</v>
      </c>
      <c r="Y152" s="77">
        <f>[1]T_Bericht_Energie!BX80</f>
        <v>5995.948919317022</v>
      </c>
      <c r="Z152" s="77">
        <f>[1]T_Bericht_Energie!BY80</f>
        <v>5887.5768670593789</v>
      </c>
      <c r="AA152" s="77">
        <f>[1]T_Bericht_Energie!BZ80</f>
        <v>5777.0132627141056</v>
      </c>
      <c r="AB152" s="77">
        <f>[1]T_Bericht_Energie!CA80</f>
        <v>5680.9491937231396</v>
      </c>
      <c r="AC152" s="77">
        <f>[1]T_Bericht_Energie!CB80</f>
        <v>5592.4145397773445</v>
      </c>
      <c r="AD152" s="77">
        <f>[1]T_Bericht_Energie!CC80</f>
        <v>5553.9604512407523</v>
      </c>
      <c r="AE152" s="77">
        <f>[1]T_Bericht_Energie!CD80</f>
        <v>5486.3382928800202</v>
      </c>
      <c r="AF152" s="77"/>
      <c r="AG152" s="77"/>
      <c r="AH152" s="77"/>
      <c r="AI152" s="77"/>
      <c r="AJ152" s="77"/>
      <c r="AK152" s="77"/>
      <c r="AL152" s="77"/>
      <c r="AM152" s="77"/>
      <c r="AN152" s="77"/>
      <c r="AO152" s="77"/>
    </row>
    <row r="153" spans="1:41">
      <c r="A153" s="77" t="s">
        <v>134</v>
      </c>
      <c r="B153" s="77" t="s">
        <v>207</v>
      </c>
      <c r="C153" s="77" t="str">
        <f>VLOOKUP(B153,[3]codes!A:F,3,FALSE)</f>
        <v>Endenergieverbrauch -  gesamt - Änderung ggü. 2008</v>
      </c>
      <c r="D153" s="77" t="s">
        <v>65</v>
      </c>
      <c r="E153" s="77" t="s">
        <v>208</v>
      </c>
      <c r="F153" s="77" t="s">
        <v>137</v>
      </c>
      <c r="G153" s="77" t="s">
        <v>28</v>
      </c>
      <c r="H153" s="77" t="s">
        <v>55</v>
      </c>
      <c r="I153" s="77"/>
      <c r="J153" s="77"/>
      <c r="K153" s="77">
        <f>[1]T_Bericht_Energie!BJ81*100</f>
        <v>-13.147018752075956</v>
      </c>
      <c r="L153" s="77">
        <f>[1]T_Bericht_Energie!BK81*100</f>
        <v>-15.657641969316272</v>
      </c>
      <c r="M153" s="77">
        <f>[1]T_Bericht_Energie!BL81*100</f>
        <v>-17.557583404986776</v>
      </c>
      <c r="N153" s="77">
        <f>[1]T_Bericht_Energie!BM81*100</f>
        <v>-19.232723098218006</v>
      </c>
      <c r="O153" s="77">
        <f>[1]T_Bericht_Energie!BN81*100</f>
        <v>-20.995480035312585</v>
      </c>
      <c r="P153" s="77">
        <f>[1]T_Bericht_Energie!BO81*100</f>
        <v>-22.877870940206591</v>
      </c>
      <c r="Q153" s="77">
        <f>[1]T_Bericht_Energie!BP81*100</f>
        <v>-24.593263840801281</v>
      </c>
      <c r="R153" s="77">
        <f>[1]T_Bericht_Energie!BQ81*100</f>
        <v>-26.221954015999181</v>
      </c>
      <c r="S153" s="77">
        <f>[1]T_Bericht_Energie!BR81*100</f>
        <v>-27.845146228874086</v>
      </c>
      <c r="T153" s="77">
        <f>[1]T_Bericht_Energie!BS81*100</f>
        <v>-29.353828168264162</v>
      </c>
      <c r="U153" s="77">
        <f>[1]T_Bericht_Energie!BT81*100</f>
        <v>-30.779176851305369</v>
      </c>
      <c r="V153" s="77">
        <f>[1]T_Bericht_Energie!BU81*100</f>
        <v>-32.193628181472</v>
      </c>
      <c r="W153" s="77">
        <f>[1]T_Bericht_Energie!BV81*100</f>
        <v>-33.491790631084839</v>
      </c>
      <c r="X153" s="77">
        <f>[1]T_Bericht_Energie!BW81*100</f>
        <v>-34.782783997287282</v>
      </c>
      <c r="Y153" s="77">
        <f>[1]T_Bericht_Energie!BX81*100</f>
        <v>-35.978740338255278</v>
      </c>
      <c r="Z153" s="77">
        <f>[1]T_Bericht_Energie!BY81*100</f>
        <v>-37.135874161612307</v>
      </c>
      <c r="AA153" s="77">
        <f>[1]T_Bericht_Energie!BZ81*100</f>
        <v>-38.316408105142543</v>
      </c>
      <c r="AB153" s="77">
        <f>[1]T_Bericht_Energie!CA81*100</f>
        <v>-39.342124432581649</v>
      </c>
      <c r="AC153" s="77">
        <f>[1]T_Bericht_Energie!CB81*100</f>
        <v>-40.287446039819777</v>
      </c>
      <c r="AD153" s="77">
        <f>[1]T_Bericht_Energie!CC81*100</f>
        <v>-40.698036460182685</v>
      </c>
      <c r="AE153" s="77">
        <f>[1]T_Bericht_Energie!CD81*100</f>
        <v>-41.420066587115976</v>
      </c>
      <c r="AF153" s="77"/>
      <c r="AG153" s="77"/>
      <c r="AH153" s="77"/>
      <c r="AI153" s="77"/>
      <c r="AJ153" s="77"/>
      <c r="AK153" s="77"/>
      <c r="AL153" s="77"/>
      <c r="AM153" s="77"/>
      <c r="AN153" s="77"/>
      <c r="AO153" s="77"/>
    </row>
    <row r="154" spans="1:41" ht="14.65" customHeight="1">
      <c r="A154" s="77" t="s">
        <v>134</v>
      </c>
      <c r="B154" s="77" t="s">
        <v>209</v>
      </c>
      <c r="C154" s="77" t="str">
        <f>VLOOKUP(B154,[3]codes!A:F,3,FALSE)</f>
        <v>Endenergieverbrauch - gesamt - nach EU-Definition (ohne Umweltwärme)</v>
      </c>
      <c r="D154" s="77" t="s">
        <v>65</v>
      </c>
      <c r="E154" s="77" t="s">
        <v>210</v>
      </c>
      <c r="F154" s="77" t="s">
        <v>137</v>
      </c>
      <c r="G154" s="77" t="s">
        <v>28</v>
      </c>
      <c r="H154" s="77" t="s">
        <v>55</v>
      </c>
      <c r="I154" s="77"/>
      <c r="J154" s="77"/>
      <c r="K154" s="77">
        <f>[1]T_Bericht_Energie!BJ82</f>
        <v>7987.7071416250001</v>
      </c>
      <c r="L154" s="77">
        <f>[1]T_Bericht_Energie!BK82</f>
        <v>7720.8893970356066</v>
      </c>
      <c r="M154" s="77">
        <f>[1]T_Bericht_Energie!BL82</f>
        <v>7503.2571232764358</v>
      </c>
      <c r="N154" s="77">
        <f>[1]T_Bericht_Energie!BM82</f>
        <v>7308.2718790940162</v>
      </c>
      <c r="O154" s="77">
        <f>[1]T_Bericht_Energie!BN82</f>
        <v>7106.6356008615094</v>
      </c>
      <c r="P154" s="77">
        <f>[1]T_Bericht_Energie!BO82</f>
        <v>6892.9311126764751</v>
      </c>
      <c r="Q154" s="77">
        <f>[1]T_Bericht_Energie!BP82</f>
        <v>6696.7325996330865</v>
      </c>
      <c r="R154" s="77">
        <f>[1]T_Bericht_Energie!BQ82</f>
        <v>6504.0983575081445</v>
      </c>
      <c r="S154" s="77">
        <f>[1]T_Bericht_Energie!BR82</f>
        <v>6318.8961097711799</v>
      </c>
      <c r="T154" s="77">
        <f>[1]T_Bericht_Energie!BS82</f>
        <v>6141.1579865335771</v>
      </c>
      <c r="U154" s="77">
        <f>[1]T_Bericht_Energie!BT82</f>
        <v>5970.8860036518163</v>
      </c>
      <c r="V154" s="77">
        <f>[1]T_Bericht_Energie!BU82</f>
        <v>5811.0101577011355</v>
      </c>
      <c r="W154" s="77">
        <f>[1]T_Bericht_Energie!BV82</f>
        <v>5660.4142560992132</v>
      </c>
      <c r="X154" s="77">
        <f>[1]T_Bericht_Energie!BW82</f>
        <v>5515.5626595025651</v>
      </c>
      <c r="Y154" s="77">
        <f>[1]T_Bericht_Energie!BX82</f>
        <v>5378.8380483083529</v>
      </c>
      <c r="Z154" s="77">
        <f>[1]T_Bericht_Energie!BY82</f>
        <v>5242.7599614444052</v>
      </c>
      <c r="AA154" s="77">
        <f>[1]T_Bericht_Energie!BZ82</f>
        <v>5078.2765856338256</v>
      </c>
      <c r="AB154" s="77">
        <f>[1]T_Bericht_Energie!CA82</f>
        <v>4914.159034114552</v>
      </c>
      <c r="AC154" s="77">
        <f>[1]T_Bericht_Energie!CB82</f>
        <v>4790.804423216764</v>
      </c>
      <c r="AD154" s="77">
        <f>[1]T_Bericht_Energie!CC82</f>
        <v>4746.0455170770974</v>
      </c>
      <c r="AE154" s="77">
        <f>[1]T_Bericht_Energie!CD82</f>
        <v>4685.654902569393</v>
      </c>
      <c r="AF154" s="77"/>
      <c r="AG154" s="77"/>
      <c r="AH154" s="77"/>
      <c r="AI154" s="77"/>
      <c r="AJ154" s="77"/>
      <c r="AK154" s="77"/>
      <c r="AL154" s="77"/>
      <c r="AM154" s="77"/>
      <c r="AN154" s="77"/>
      <c r="AO154" s="77"/>
    </row>
    <row r="155" spans="1:41">
      <c r="A155" s="77" t="s">
        <v>134</v>
      </c>
      <c r="B155" s="77" t="s">
        <v>211</v>
      </c>
      <c r="C155" s="77" t="str">
        <f>VLOOKUP(B155,[3]codes!A:F,3,FALSE)</f>
        <v>Endenergieverbrauch - gesamt - nach EU-Definition (ohne Umweltwärme) - Änderung gegenüber 2008</v>
      </c>
      <c r="D155" s="77" t="s">
        <v>65</v>
      </c>
      <c r="E155" s="77" t="s">
        <v>212</v>
      </c>
      <c r="F155" s="77" t="s">
        <v>56</v>
      </c>
      <c r="G155" s="77" t="s">
        <v>28</v>
      </c>
      <c r="H155" s="77" t="s">
        <v>55</v>
      </c>
      <c r="I155" s="77"/>
      <c r="J155" s="77"/>
      <c r="K155" s="77">
        <f>[1]T_Bericht_Energie!BJ83*100</f>
        <v>-14.540263743303006</v>
      </c>
      <c r="L155" s="77">
        <f>[1]T_Bericht_Energie!BK83*100</f>
        <v>-17.394921992150316</v>
      </c>
      <c r="M155" s="77">
        <f>[1]T_Bericht_Energie!BL83*100</f>
        <v>-19.723349460338678</v>
      </c>
      <c r="N155" s="77">
        <f>[1]T_Bericht_Energie!BM83*100</f>
        <v>-21.809478464110242</v>
      </c>
      <c r="O155" s="77">
        <f>[1]T_Bericht_Energie!BN83*100</f>
        <v>-23.966766262974946</v>
      </c>
      <c r="P155" s="77">
        <f>[1]T_Bericht_Energie!BO83*100</f>
        <v>-26.253170718390429</v>
      </c>
      <c r="Q155" s="77">
        <f>[1]T_Bericht_Energie!BP83*100</f>
        <v>-28.352280372933048</v>
      </c>
      <c r="R155" s="77">
        <f>[1]T_Bericht_Energie!BQ83*100</f>
        <v>-30.413256224215591</v>
      </c>
      <c r="S155" s="77">
        <f>[1]T_Bericht_Energie!BR83*100</f>
        <v>-32.394717858339625</v>
      </c>
      <c r="T155" s="77">
        <f>[1]T_Bericht_Energie!BS83*100</f>
        <v>-34.296321518229909</v>
      </c>
      <c r="U155" s="77">
        <f>[1]T_Bericht_Energie!BT83*100</f>
        <v>-36.118045636425336</v>
      </c>
      <c r="V155" s="77">
        <f>[1]T_Bericht_Energie!BU83*100</f>
        <v>-37.828542451908476</v>
      </c>
      <c r="W155" s="77">
        <f>[1]T_Bericht_Energie!BV83*100</f>
        <v>-39.4397540053683</v>
      </c>
      <c r="X155" s="77">
        <f>[1]T_Bericht_Energie!BW83*100</f>
        <v>-40.98950777350565</v>
      </c>
      <c r="Y155" s="77">
        <f>[1]T_Bericht_Energie!BX83*100</f>
        <v>-42.452311680219715</v>
      </c>
      <c r="Z155" s="77">
        <f>[1]T_Bericht_Energie!BY83*100</f>
        <v>-43.908198483218229</v>
      </c>
      <c r="AA155" s="77">
        <f>[1]T_Bericht_Energie!BZ83*100</f>
        <v>-45.667990832405891</v>
      </c>
      <c r="AB155" s="77">
        <f>[1]T_Bericht_Energie!CA83*100</f>
        <v>-47.423869261503967</v>
      </c>
      <c r="AC155" s="77">
        <f>[1]T_Bericht_Energie!CB83*100</f>
        <v>-48.743628777778348</v>
      </c>
      <c r="AD155" s="77">
        <f>[1]T_Bericht_Energie!CC83*100</f>
        <v>-49.222500154258988</v>
      </c>
      <c r="AE155" s="77">
        <f>[1]T_Bericht_Energie!CD83*100</f>
        <v>-49.868613725613372</v>
      </c>
      <c r="AF155" s="77"/>
      <c r="AG155" s="77"/>
      <c r="AH155" s="77"/>
      <c r="AI155" s="77"/>
      <c r="AJ155" s="77"/>
      <c r="AK155" s="77"/>
      <c r="AL155" s="77"/>
      <c r="AM155" s="77"/>
      <c r="AN155" s="77"/>
      <c r="AO155" s="77"/>
    </row>
    <row r="156" spans="1:41">
      <c r="A156" s="75" t="s">
        <v>134</v>
      </c>
      <c r="B156" s="75" t="s">
        <v>213</v>
      </c>
      <c r="C156" s="75" t="str">
        <f>VLOOKUP(B156,[3]codes!A:F,3,FALSE)</f>
        <v>Endenergieverbrauch</v>
      </c>
      <c r="D156" s="75" t="s">
        <v>26</v>
      </c>
      <c r="E156" s="75" t="s">
        <v>214</v>
      </c>
      <c r="F156" s="75" t="s">
        <v>137</v>
      </c>
      <c r="G156" s="75" t="s">
        <v>54</v>
      </c>
      <c r="H156" s="76" t="s">
        <v>55</v>
      </c>
      <c r="K156" s="77">
        <f>SUM([2]Mod_Energie!BJ$1224:BJ$1225)/1000</f>
        <v>3374.5145128691233</v>
      </c>
      <c r="L156" s="77">
        <f>SUM([2]Mod_Energie!BK$1224:BK$1225)/1000</f>
        <v>3309.3989559852594</v>
      </c>
      <c r="M156" s="77">
        <f>SUM([2]Mod_Energie!BL$1224:BL$1225)/1000</f>
        <v>3243.1512235014325</v>
      </c>
      <c r="N156" s="77">
        <f>SUM([2]Mod_Energie!BM$1224:BM$1225)/1000</f>
        <v>3191.13420810057</v>
      </c>
      <c r="O156" s="77">
        <f>SUM([2]Mod_Energie!BN$1224:BN$1225)/1000</f>
        <v>3138.9643617317583</v>
      </c>
      <c r="P156" s="77">
        <f>SUM([2]Mod_Energie!BO$1224:BO$1225)/1000</f>
        <v>3082.7397604083203</v>
      </c>
      <c r="Q156" s="77">
        <f>SUM([2]Mod_Energie!BP$1224:BP$1225)/1000</f>
        <v>3034.4027976202892</v>
      </c>
      <c r="R156" s="77">
        <f>SUM([2]Mod_Energie!BQ$1224:BQ$1225)/1000</f>
        <v>2982.9096515160918</v>
      </c>
      <c r="S156" s="77">
        <f>SUM([2]Mod_Energie!BR$1224:BR$1225)/1000</f>
        <v>2925.8897332912857</v>
      </c>
      <c r="T156" s="77">
        <f>SUM([2]Mod_Energie!BS$1224:BS$1225)/1000</f>
        <v>2870.4449812813627</v>
      </c>
      <c r="U156" s="77">
        <f>SUM([2]Mod_Energie!BT$1224:BT$1225)/1000</f>
        <v>2815.2420268906781</v>
      </c>
      <c r="V156" s="77">
        <f>SUM([2]Mod_Energie!BU$1224:BU$1225)/1000</f>
        <v>2758.0704896758384</v>
      </c>
      <c r="W156" s="77">
        <f>SUM([2]Mod_Energie!BV$1224:BV$1225)/1000</f>
        <v>2704.4959357292087</v>
      </c>
      <c r="X156" s="77">
        <f>SUM([2]Mod_Energie!BW$1224:BW$1225)/1000</f>
        <v>2650.3744568710904</v>
      </c>
      <c r="Y156" s="77">
        <f>SUM([2]Mod_Energie!BX$1224:BX$1225)/1000</f>
        <v>2599.081207862107</v>
      </c>
      <c r="Z156" s="77">
        <f>SUM([2]Mod_Energie!BY$1224:BY$1225)/1000</f>
        <v>2551.0653742240379</v>
      </c>
      <c r="AA156" s="77">
        <f>SUM([2]Mod_Energie!BZ$1224:BZ$1225)/1000</f>
        <v>2502.6110670365756</v>
      </c>
      <c r="AB156" s="77">
        <f>SUM([2]Mod_Energie!CA$1224:CA$1225)/1000</f>
        <v>2457.9195405663095</v>
      </c>
      <c r="AC156" s="77">
        <f>SUM([2]Mod_Energie!CB$1224:CB$1225)/1000</f>
        <v>2419.1142925089875</v>
      </c>
      <c r="AD156" s="77">
        <f>SUM([2]Mod_Energie!CC$1224:CC$1225)/1000</f>
        <v>2381.1731970522201</v>
      </c>
      <c r="AE156" s="77">
        <f>SUM([2]Mod_Energie!CD$1224:CD$1225)/1000</f>
        <v>2346.7102506489587</v>
      </c>
      <c r="AF156" s="77">
        <f>SUM([2]Mod_Energie!CE$1224:CE$1225)/1000</f>
        <v>2310.7136195670346</v>
      </c>
      <c r="AG156" s="77">
        <f>SUM([2]Mod_Energie!CF$1224:CF$1225)/1000</f>
        <v>2276.6518586886982</v>
      </c>
      <c r="AH156" s="77">
        <f>SUM([2]Mod_Energie!CG$1224:CG$1225)/1000</f>
        <v>2247.2150742379922</v>
      </c>
      <c r="AI156" s="77">
        <f>SUM([2]Mod_Energie!CH$1224:CH$1225)/1000</f>
        <v>2219.999628734568</v>
      </c>
      <c r="AJ156" s="77">
        <f>SUM([2]Mod_Energie!CI$1224:CI$1225)/1000</f>
        <v>2192.4467594329508</v>
      </c>
      <c r="AK156" s="77"/>
      <c r="AL156" s="77"/>
      <c r="AM156" s="77"/>
      <c r="AN156" s="77"/>
      <c r="AO156" s="77"/>
    </row>
    <row r="157" spans="1:41">
      <c r="A157" s="75" t="s">
        <v>134</v>
      </c>
      <c r="B157" s="75" t="s">
        <v>213</v>
      </c>
      <c r="C157" s="75" t="str">
        <f>VLOOKUP(B157,[3]codes!A:F,3,FALSE)</f>
        <v>Endenergieverbrauch</v>
      </c>
      <c r="D157" s="75" t="s">
        <v>30</v>
      </c>
      <c r="E157" s="75" t="s">
        <v>214</v>
      </c>
      <c r="F157" s="75" t="s">
        <v>137</v>
      </c>
      <c r="G157" s="75" t="s">
        <v>54</v>
      </c>
      <c r="H157" s="76" t="s">
        <v>215</v>
      </c>
      <c r="K157" s="77">
        <v>2150.2859502912415</v>
      </c>
      <c r="L157" s="77">
        <v>2111.4174963484616</v>
      </c>
      <c r="M157" s="77">
        <v>2070.2322894979193</v>
      </c>
      <c r="N157" s="77">
        <v>2033.5533313438375</v>
      </c>
      <c r="O157" s="77">
        <v>1983.0900877410625</v>
      </c>
      <c r="P157" s="77">
        <v>1917.9096000318182</v>
      </c>
      <c r="Q157" s="77">
        <v>1841.1910067868398</v>
      </c>
      <c r="R157" s="77">
        <v>1768.4695099767314</v>
      </c>
      <c r="S157" s="77">
        <v>1691.2071816353687</v>
      </c>
      <c r="T157" s="77">
        <v>1611.5494820640643</v>
      </c>
      <c r="U157" s="77">
        <v>1529.1959928872832</v>
      </c>
      <c r="V157" s="77">
        <v>1453.3805277248061</v>
      </c>
      <c r="W157" s="77">
        <v>1386.9904083813306</v>
      </c>
      <c r="X157" s="77">
        <v>1327.7913440268892</v>
      </c>
      <c r="Y157" s="77">
        <v>1277.3568758170309</v>
      </c>
      <c r="Z157" s="77">
        <v>1233.3625541694503</v>
      </c>
      <c r="AA157" s="77">
        <v>1195.8528413442723</v>
      </c>
      <c r="AB157" s="77">
        <v>1164.1594928040397</v>
      </c>
      <c r="AC157" s="77">
        <v>1137.4376384178438</v>
      </c>
      <c r="AD157" s="77">
        <v>1114.7122012853883</v>
      </c>
      <c r="AE157" s="77">
        <v>1095.0592628591642</v>
      </c>
      <c r="AF157" s="77">
        <v>1078.8646675827267</v>
      </c>
      <c r="AG157" s="77">
        <v>1064.7366734589605</v>
      </c>
      <c r="AH157" s="77">
        <v>1052.578298147537</v>
      </c>
      <c r="AI157" s="77">
        <v>1041.7977619513786</v>
      </c>
      <c r="AJ157" s="77">
        <v>1032.9234084412121</v>
      </c>
      <c r="AK157" s="77"/>
      <c r="AL157" s="77"/>
      <c r="AM157" s="77"/>
      <c r="AN157" s="77"/>
      <c r="AO157" s="77"/>
    </row>
    <row r="158" spans="1:41">
      <c r="A158" s="75" t="s">
        <v>134</v>
      </c>
      <c r="B158" s="75" t="s">
        <v>213</v>
      </c>
      <c r="C158" s="75" t="str">
        <f>VLOOKUP(B158,[3]codes!A:F,3,FALSE)</f>
        <v>Endenergieverbrauch</v>
      </c>
      <c r="D158" s="75" t="s">
        <v>26</v>
      </c>
      <c r="E158" s="75" t="s">
        <v>214</v>
      </c>
      <c r="F158" s="75" t="s">
        <v>137</v>
      </c>
      <c r="G158" s="75" t="s">
        <v>28</v>
      </c>
      <c r="H158" s="76" t="s">
        <v>55</v>
      </c>
      <c r="K158" s="77">
        <f>SUM([1]Mod_Energie!BJ$1224:BJ$1225)/1000</f>
        <v>3226.6543961197153</v>
      </c>
      <c r="L158" s="77">
        <f>SUM([1]Mod_Energie!BK$1224:BK$1225)/1000</f>
        <v>3143.5826066793229</v>
      </c>
      <c r="M158" s="77">
        <f>SUM([1]Mod_Energie!BL$1224:BL$1225)/1000</f>
        <v>3030.4618713757332</v>
      </c>
      <c r="N158" s="77">
        <f>SUM([1]Mod_Energie!BM$1224:BM$1225)/1000</f>
        <v>2950.7937011847685</v>
      </c>
      <c r="O158" s="77">
        <f>SUM([1]Mod_Energie!BN$1224:BN$1225)/1000</f>
        <v>2881.5821503817915</v>
      </c>
      <c r="P158" s="77">
        <f>SUM([1]Mod_Energie!BO$1224:BO$1225)/1000</f>
        <v>2810.0486597954064</v>
      </c>
      <c r="Q158" s="77">
        <f>SUM([1]Mod_Energie!BP$1224:BP$1225)/1000</f>
        <v>2761.6210821178847</v>
      </c>
      <c r="R158" s="77">
        <f>SUM([1]Mod_Energie!BQ$1224:BQ$1225)/1000</f>
        <v>2710.8520425200845</v>
      </c>
      <c r="S158" s="77">
        <f>SUM([1]Mod_Energie!BR$1224:BR$1225)/1000</f>
        <v>2660.5128267425894</v>
      </c>
      <c r="T158" s="77">
        <f>SUM([1]Mod_Energie!BS$1224:BS$1225)/1000</f>
        <v>2612.2788662856219</v>
      </c>
      <c r="U158" s="77">
        <f>SUM([1]Mod_Energie!BT$1224:BT$1225)/1000</f>
        <v>2567.9988697923991</v>
      </c>
      <c r="V158" s="77">
        <f>SUM([1]Mod_Energie!BU$1224:BU$1225)/1000</f>
        <v>2516.9650043315633</v>
      </c>
      <c r="W158" s="77">
        <f>SUM([1]Mod_Energie!BV$1224:BV$1225)/1000</f>
        <v>2468.775442443939</v>
      </c>
      <c r="X158" s="77">
        <f>SUM([1]Mod_Energie!BW$1224:BW$1225)/1000</f>
        <v>2418.2720526711719</v>
      </c>
      <c r="Y158" s="77">
        <f>SUM([1]Mod_Energie!BX$1224:BX$1225)/1000</f>
        <v>2367.63398597173</v>
      </c>
      <c r="Z158" s="77">
        <f>SUM([1]Mod_Energie!BY$1224:BY$1225)/1000</f>
        <v>2312.2360850206505</v>
      </c>
      <c r="AA158" s="77">
        <f>SUM([1]Mod_Energie!BZ$1224:BZ$1225)/1000</f>
        <v>2264.2183225898657</v>
      </c>
      <c r="AB158" s="77">
        <f>SUM([1]Mod_Energie!CA$1224:CA$1225)/1000</f>
        <v>2224.5845562325026</v>
      </c>
      <c r="AC158" s="77">
        <f>SUM([1]Mod_Energie!CB$1224:CB$1225)/1000</f>
        <v>2186.2758963176375</v>
      </c>
      <c r="AD158" s="77">
        <f>SUM([1]Mod_Energie!CC$1224:CC$1225)/1000</f>
        <v>2140.6744476304129</v>
      </c>
      <c r="AE158" s="77">
        <f>SUM([1]Mod_Energie!CD$1224:CD$1225)/1000</f>
        <v>2096.3935032431768</v>
      </c>
      <c r="AF158" s="77"/>
      <c r="AG158" s="77"/>
      <c r="AH158" s="77"/>
      <c r="AI158" s="77"/>
      <c r="AJ158" s="77"/>
      <c r="AK158" s="77"/>
      <c r="AL158" s="77"/>
      <c r="AM158" s="77"/>
      <c r="AN158" s="77"/>
      <c r="AO158" s="77"/>
    </row>
    <row r="159" spans="1:41">
      <c r="A159" s="75" t="s">
        <v>134</v>
      </c>
      <c r="B159" s="75" t="s">
        <v>213</v>
      </c>
      <c r="C159" s="75" t="str">
        <f>VLOOKUP(B159,[3]codes!A:F,3,FALSE)</f>
        <v>Endenergieverbrauch</v>
      </c>
      <c r="D159" s="75" t="s">
        <v>30</v>
      </c>
      <c r="E159" s="75" t="s">
        <v>214</v>
      </c>
      <c r="F159" s="75" t="s">
        <v>137</v>
      </c>
      <c r="G159" s="75" t="s">
        <v>28</v>
      </c>
      <c r="H159" s="76" t="s">
        <v>215</v>
      </c>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row>
    <row r="160" spans="1:41" ht="15" customHeight="1">
      <c r="A160" s="75" t="s">
        <v>216</v>
      </c>
      <c r="B160" s="75" t="s">
        <v>217</v>
      </c>
      <c r="C160" s="75" t="str">
        <f>VLOOKUP(B160,[3]codes!A:F,3,FALSE)</f>
        <v>Elektrische Leistung Elektrolyseure (Wasserstoff und PtL)</v>
      </c>
      <c r="D160" s="75" t="s">
        <v>65</v>
      </c>
      <c r="E160" s="75" t="s">
        <v>218</v>
      </c>
      <c r="F160" s="75" t="s">
        <v>219</v>
      </c>
      <c r="G160" s="75" t="s">
        <v>54</v>
      </c>
      <c r="H160" s="76" t="s">
        <v>65</v>
      </c>
      <c r="J160" s="76" t="s">
        <v>220</v>
      </c>
      <c r="K160" s="77">
        <f>[8]PtX!AD$81</f>
        <v>0.22750000000000001</v>
      </c>
      <c r="L160" s="77">
        <f>[8]PtX!AE$81</f>
        <v>0.38900000000000001</v>
      </c>
      <c r="M160" s="77">
        <f>[8]PtX!AF$81</f>
        <v>2.16675</v>
      </c>
      <c r="N160" s="77">
        <f>[8]PtX!AG$81</f>
        <v>3.9444999999999997</v>
      </c>
      <c r="O160" s="77">
        <f>[8]PtX!AH$81</f>
        <v>5.7222499999999998</v>
      </c>
      <c r="P160" s="77">
        <f>[8]PtX!AI$81</f>
        <v>7.5</v>
      </c>
      <c r="Q160" s="77">
        <f>[8]PtX!AJ$81</f>
        <v>9</v>
      </c>
      <c r="R160" s="77">
        <f>[8]PtX!AK$81</f>
        <v>10.5</v>
      </c>
      <c r="S160" s="77">
        <f>[8]PtX!AL$81</f>
        <v>12</v>
      </c>
      <c r="T160" s="77">
        <f>[8]PtX!AM$81</f>
        <v>13.5</v>
      </c>
      <c r="U160" s="77">
        <f>[8]PtX!AN$81</f>
        <v>15</v>
      </c>
      <c r="V160" s="77">
        <f>[8]PtX!AO$81</f>
        <v>16</v>
      </c>
      <c r="W160" s="77">
        <f>[8]PtX!AP$81</f>
        <v>17</v>
      </c>
      <c r="X160" s="77">
        <f>[8]PtX!AQ$81</f>
        <v>18</v>
      </c>
      <c r="Y160" s="77">
        <f>[8]PtX!AR$81</f>
        <v>19</v>
      </c>
      <c r="Z160" s="77">
        <f>[8]PtX!AS$81</f>
        <v>20</v>
      </c>
      <c r="AA160" s="77">
        <f>[8]PtX!AT$81</f>
        <v>21</v>
      </c>
      <c r="AB160" s="77">
        <f>[8]PtX!AU$81</f>
        <v>22</v>
      </c>
      <c r="AC160" s="77">
        <f>[8]PtX!AV$81</f>
        <v>23</v>
      </c>
      <c r="AD160" s="77">
        <f>[8]PtX!AW$81</f>
        <v>24</v>
      </c>
      <c r="AE160" s="77">
        <f>[8]PtX!AX$81</f>
        <v>25</v>
      </c>
      <c r="AF160" s="77">
        <f>[8]PtX!AY$81</f>
        <v>26</v>
      </c>
      <c r="AG160" s="77">
        <f>[8]PtX!AZ$81</f>
        <v>27</v>
      </c>
      <c r="AH160" s="77">
        <f>[8]PtX!BA$81</f>
        <v>28</v>
      </c>
      <c r="AI160" s="77">
        <f>[8]PtX!BB$81</f>
        <v>29</v>
      </c>
      <c r="AJ160" s="77">
        <f>[8]PtX!BC$81</f>
        <v>30</v>
      </c>
      <c r="AK160" s="77"/>
      <c r="AL160" s="77"/>
      <c r="AM160" s="77"/>
      <c r="AN160" s="77"/>
      <c r="AO160" s="77"/>
    </row>
    <row r="161" spans="1:41">
      <c r="A161" s="75" t="s">
        <v>216</v>
      </c>
      <c r="B161" s="75" t="s">
        <v>217</v>
      </c>
      <c r="C161" s="75" t="str">
        <f>VLOOKUP(B161,[3]codes!A:F,3,FALSE)</f>
        <v>Elektrische Leistung Elektrolyseure (Wasserstoff und PtL)</v>
      </c>
      <c r="D161" s="75" t="s">
        <v>65</v>
      </c>
      <c r="E161" s="75" t="s">
        <v>218</v>
      </c>
      <c r="F161" s="75" t="s">
        <v>219</v>
      </c>
      <c r="G161" s="75" t="s">
        <v>28</v>
      </c>
      <c r="H161" s="76" t="s">
        <v>65</v>
      </c>
      <c r="J161" s="76" t="s">
        <v>220</v>
      </c>
      <c r="K161" s="77">
        <f>[9]PtX!AD$81</f>
        <v>0.22750000000000001</v>
      </c>
      <c r="L161" s="77">
        <f>[9]PtX!AE$81</f>
        <v>0.38900000000000001</v>
      </c>
      <c r="M161" s="77">
        <f>[9]PtX!AF$81</f>
        <v>2.16675</v>
      </c>
      <c r="N161" s="77">
        <f>[9]PtX!AG$81</f>
        <v>3.9444999999999997</v>
      </c>
      <c r="O161" s="77">
        <f>[9]PtX!AH$81</f>
        <v>5.7222499999999998</v>
      </c>
      <c r="P161" s="77">
        <f>[9]PtX!AI$81</f>
        <v>7.5</v>
      </c>
      <c r="Q161" s="77">
        <f>[9]PtX!AJ$81</f>
        <v>9</v>
      </c>
      <c r="R161" s="77">
        <f>[9]PtX!AK$81</f>
        <v>10.5</v>
      </c>
      <c r="S161" s="77">
        <f>[9]PtX!AL$81</f>
        <v>12</v>
      </c>
      <c r="T161" s="77">
        <f>[9]PtX!AM$81</f>
        <v>13.5</v>
      </c>
      <c r="U161" s="77">
        <f>[9]PtX!AN$81</f>
        <v>15</v>
      </c>
      <c r="V161" s="77">
        <f>[9]PtX!AO$81</f>
        <v>16</v>
      </c>
      <c r="W161" s="77">
        <f>[9]PtX!AP$81</f>
        <v>17</v>
      </c>
      <c r="X161" s="77">
        <f>[9]PtX!AQ$81</f>
        <v>18</v>
      </c>
      <c r="Y161" s="77">
        <f>[9]PtX!AR$81</f>
        <v>19</v>
      </c>
      <c r="Z161" s="77">
        <f>[9]PtX!AS$81</f>
        <v>20</v>
      </c>
      <c r="AA161" s="77">
        <f>[9]PtX!AT$81</f>
        <v>21</v>
      </c>
      <c r="AB161" s="77">
        <f>[9]PtX!AU$81</f>
        <v>22</v>
      </c>
      <c r="AC161" s="77">
        <f>[9]PtX!AV$81</f>
        <v>23</v>
      </c>
      <c r="AD161" s="77">
        <f>[9]PtX!AW$81</f>
        <v>24</v>
      </c>
      <c r="AE161" s="77">
        <f>[9]PtX!AX$81</f>
        <v>25</v>
      </c>
      <c r="AF161" s="77"/>
      <c r="AG161" s="77"/>
      <c r="AH161" s="77"/>
      <c r="AI161" s="77"/>
      <c r="AJ161" s="77"/>
      <c r="AK161" s="77"/>
      <c r="AL161" s="77"/>
      <c r="AM161" s="77"/>
      <c r="AN161" s="77"/>
      <c r="AO161" s="77"/>
    </row>
    <row r="162" spans="1:41" ht="14.65" customHeight="1">
      <c r="A162" s="75" t="s">
        <v>216</v>
      </c>
      <c r="B162" s="75" t="s">
        <v>221</v>
      </c>
      <c r="C162" s="75" t="str">
        <f>VLOOKUP(B162,[3]codes!A:F,3,FALSE)</f>
        <v>Nachfrage nach Elektrolysewasserstoff</v>
      </c>
      <c r="D162" s="75" t="s">
        <v>65</v>
      </c>
      <c r="E162" s="75" t="s">
        <v>222</v>
      </c>
      <c r="F162" s="75" t="s">
        <v>137</v>
      </c>
      <c r="G162" s="75" t="s">
        <v>54</v>
      </c>
      <c r="H162" s="76" t="s">
        <v>55</v>
      </c>
      <c r="J162" s="76" t="s">
        <v>223</v>
      </c>
      <c r="K162" s="77">
        <f t="shared" ref="K162:AJ163" si="2">K164*3.6</f>
        <v>6.3582859771527467</v>
      </c>
      <c r="L162" s="77">
        <f t="shared" si="2"/>
        <v>9.5774418185925629</v>
      </c>
      <c r="M162" s="77">
        <f t="shared" si="2"/>
        <v>13.909114578191707</v>
      </c>
      <c r="N162" s="77">
        <f t="shared" si="2"/>
        <v>32.75828997170666</v>
      </c>
      <c r="O162" s="77">
        <f t="shared" si="2"/>
        <v>64.422171143242181</v>
      </c>
      <c r="P162" s="77">
        <f t="shared" si="2"/>
        <v>101.9126538374346</v>
      </c>
      <c r="Q162" s="77">
        <f t="shared" si="2"/>
        <v>133.02946094040939</v>
      </c>
      <c r="R162" s="77">
        <f t="shared" si="2"/>
        <v>170.6937940244236</v>
      </c>
      <c r="S162" s="77">
        <f t="shared" si="2"/>
        <v>219.07455620768445</v>
      </c>
      <c r="T162" s="77">
        <f t="shared" si="2"/>
        <v>270.67642984639241</v>
      </c>
      <c r="U162" s="77">
        <f t="shared" si="2"/>
        <v>310.50678485241588</v>
      </c>
      <c r="V162" s="77">
        <f t="shared" si="2"/>
        <v>339.28276551439916</v>
      </c>
      <c r="W162" s="77">
        <f t="shared" si="2"/>
        <v>350.84866530697826</v>
      </c>
      <c r="X162" s="77">
        <f t="shared" si="2"/>
        <v>356.11866899302214</v>
      </c>
      <c r="Y162" s="77">
        <f t="shared" si="2"/>
        <v>361.90685302776501</v>
      </c>
      <c r="Z162" s="77">
        <f t="shared" si="2"/>
        <v>367.97440692928853</v>
      </c>
      <c r="AA162" s="77">
        <f t="shared" si="2"/>
        <v>388.63355927882651</v>
      </c>
      <c r="AB162" s="77">
        <f t="shared" si="2"/>
        <v>408.37380200202131</v>
      </c>
      <c r="AC162" s="77">
        <f t="shared" si="2"/>
        <v>428.70822823185767</v>
      </c>
      <c r="AD162" s="77">
        <f t="shared" si="2"/>
        <v>448.14308397671687</v>
      </c>
      <c r="AE162" s="77">
        <f t="shared" si="2"/>
        <v>466.80126098236866</v>
      </c>
      <c r="AF162" s="77">
        <f t="shared" si="2"/>
        <v>467.14609304148615</v>
      </c>
      <c r="AG162" s="77">
        <f t="shared" si="2"/>
        <v>466.49699206280798</v>
      </c>
      <c r="AH162" s="77">
        <f t="shared" si="2"/>
        <v>465.4157430978222</v>
      </c>
      <c r="AI162" s="77">
        <f t="shared" si="2"/>
        <v>463.02176055989901</v>
      </c>
      <c r="AJ162" s="77">
        <f t="shared" si="2"/>
        <v>461.55584590692547</v>
      </c>
      <c r="AK162" s="77"/>
      <c r="AL162" s="77"/>
      <c r="AM162" s="77"/>
      <c r="AN162" s="77"/>
      <c r="AO162" s="77"/>
    </row>
    <row r="163" spans="1:41">
      <c r="A163" s="75" t="s">
        <v>216</v>
      </c>
      <c r="B163" s="75" t="s">
        <v>221</v>
      </c>
      <c r="C163" s="75" t="str">
        <f>VLOOKUP(B163,[3]codes!A:F,3,FALSE)</f>
        <v>Nachfrage nach Elektrolysewasserstoff</v>
      </c>
      <c r="D163" s="75" t="s">
        <v>65</v>
      </c>
      <c r="E163" s="75" t="s">
        <v>222</v>
      </c>
      <c r="F163" s="75" t="s">
        <v>137</v>
      </c>
      <c r="G163" s="75" t="s">
        <v>28</v>
      </c>
      <c r="H163" s="76" t="s">
        <v>55</v>
      </c>
      <c r="J163" s="76" t="s">
        <v>223</v>
      </c>
      <c r="K163" s="77">
        <f t="shared" si="2"/>
        <v>6.3701352968448299</v>
      </c>
      <c r="L163" s="77">
        <f t="shared" si="2"/>
        <v>9.5962744338378467</v>
      </c>
      <c r="M163" s="77">
        <f t="shared" si="2"/>
        <v>14.030216534199409</v>
      </c>
      <c r="N163" s="77">
        <f t="shared" si="2"/>
        <v>32.37187192469078</v>
      </c>
      <c r="O163" s="77">
        <f t="shared" si="2"/>
        <v>64.747207779175397</v>
      </c>
      <c r="P163" s="77">
        <f t="shared" si="2"/>
        <v>103.49093111269235</v>
      </c>
      <c r="Q163" s="77">
        <f t="shared" si="2"/>
        <v>137.9073320474514</v>
      </c>
      <c r="R163" s="77">
        <f t="shared" si="2"/>
        <v>176.94690359721986</v>
      </c>
      <c r="S163" s="77">
        <f t="shared" si="2"/>
        <v>214.90958085744117</v>
      </c>
      <c r="T163" s="77">
        <f t="shared" si="2"/>
        <v>256.10987846085271</v>
      </c>
      <c r="U163" s="77">
        <f t="shared" si="2"/>
        <v>299.55850303851696</v>
      </c>
      <c r="V163" s="77">
        <f t="shared" si="2"/>
        <v>338.69598351683698</v>
      </c>
      <c r="W163" s="77">
        <f t="shared" si="2"/>
        <v>361.51925722674918</v>
      </c>
      <c r="X163" s="77">
        <f t="shared" si="2"/>
        <v>410.29530202447808</v>
      </c>
      <c r="Y163" s="77">
        <f t="shared" si="2"/>
        <v>471.45606593833219</v>
      </c>
      <c r="Z163" s="77">
        <f t="shared" si="2"/>
        <v>548.60947473618967</v>
      </c>
      <c r="AA163" s="77">
        <f t="shared" si="2"/>
        <v>628.62151541447383</v>
      </c>
      <c r="AB163" s="77">
        <f t="shared" si="2"/>
        <v>726.02599858445967</v>
      </c>
      <c r="AC163" s="77">
        <f t="shared" si="2"/>
        <v>842.10545083549812</v>
      </c>
      <c r="AD163" s="77">
        <f t="shared" si="2"/>
        <v>899.09642148297667</v>
      </c>
      <c r="AE163" s="77">
        <f t="shared" si="2"/>
        <v>976.30253921562792</v>
      </c>
      <c r="AF163" s="77"/>
      <c r="AG163" s="77"/>
      <c r="AH163" s="77"/>
      <c r="AI163" s="77"/>
      <c r="AJ163" s="77"/>
      <c r="AK163" s="77"/>
      <c r="AL163" s="77"/>
      <c r="AM163" s="77"/>
      <c r="AN163" s="77"/>
      <c r="AO163" s="77"/>
    </row>
    <row r="164" spans="1:41">
      <c r="A164" s="75" t="s">
        <v>216</v>
      </c>
      <c r="B164" s="75" t="s">
        <v>221</v>
      </c>
      <c r="C164" s="75" t="str">
        <f>VLOOKUP(B164,[3]codes!A:F,3,FALSE)</f>
        <v>Nachfrage nach Elektrolysewasserstoff</v>
      </c>
      <c r="D164" s="75" t="s">
        <v>65</v>
      </c>
      <c r="E164" s="75" t="s">
        <v>222</v>
      </c>
      <c r="F164" s="75" t="s">
        <v>138</v>
      </c>
      <c r="G164" s="75" t="s">
        <v>54</v>
      </c>
      <c r="H164" s="76" t="s">
        <v>55</v>
      </c>
      <c r="J164" s="76" t="s">
        <v>223</v>
      </c>
      <c r="K164" s="77">
        <f>[8]PtX!AD$18</f>
        <v>1.7661905492090963</v>
      </c>
      <c r="L164" s="77">
        <f>[8]PtX!AE$18</f>
        <v>2.6604005051646009</v>
      </c>
      <c r="M164" s="77">
        <f>[8]PtX!AF$18</f>
        <v>3.8636429383865853</v>
      </c>
      <c r="N164" s="77">
        <f>[8]PtX!AG$18</f>
        <v>9.0995249921407382</v>
      </c>
      <c r="O164" s="77">
        <f>[8]PtX!AH$18</f>
        <v>17.895047539789495</v>
      </c>
      <c r="P164" s="77">
        <f>[8]PtX!AI$18</f>
        <v>28.309070510398499</v>
      </c>
      <c r="Q164" s="77">
        <f>[8]PtX!AJ$18</f>
        <v>36.952628039002605</v>
      </c>
      <c r="R164" s="77">
        <f>[8]PtX!AK$18</f>
        <v>47.414942784562108</v>
      </c>
      <c r="S164" s="77">
        <f>[8]PtX!AL$18</f>
        <v>60.85404339102346</v>
      </c>
      <c r="T164" s="77">
        <f>[8]PtX!AM$18</f>
        <v>75.187897179553445</v>
      </c>
      <c r="U164" s="77">
        <f>[8]PtX!AN$18</f>
        <v>86.251884681226628</v>
      </c>
      <c r="V164" s="77">
        <f>[8]PtX!AO$18</f>
        <v>94.24521264288866</v>
      </c>
      <c r="W164" s="77">
        <f>[8]PtX!AP$18</f>
        <v>97.457962585271744</v>
      </c>
      <c r="X164" s="77">
        <f>[8]PtX!AQ$18</f>
        <v>98.921852498061696</v>
      </c>
      <c r="Y164" s="77">
        <f>[8]PtX!AR$18</f>
        <v>100.52968139660139</v>
      </c>
      <c r="Z164" s="77">
        <f>[8]PtX!AS$18</f>
        <v>102.21511303591348</v>
      </c>
      <c r="AA164" s="77">
        <f>[8]PtX!AT$18</f>
        <v>107.9537664663407</v>
      </c>
      <c r="AB164" s="77">
        <f>[8]PtX!AU$18</f>
        <v>113.4371672227837</v>
      </c>
      <c r="AC164" s="77">
        <f>[8]PtX!AV$18</f>
        <v>119.0856189532938</v>
      </c>
      <c r="AD164" s="77">
        <f>[8]PtX!AW$18</f>
        <v>124.48418999353245</v>
      </c>
      <c r="AE164" s="77">
        <f>[8]PtX!AX$18</f>
        <v>129.66701693954684</v>
      </c>
      <c r="AF164" s="77">
        <f>[8]PtX!AY$18</f>
        <v>129.76280362263503</v>
      </c>
      <c r="AG164" s="77">
        <f>[8]PtX!AZ$18</f>
        <v>129.58249779522444</v>
      </c>
      <c r="AH164" s="77">
        <f>[8]PtX!BA$18</f>
        <v>129.28215086050616</v>
      </c>
      <c r="AI164" s="77">
        <f>[8]PtX!BB$18</f>
        <v>128.61715571108306</v>
      </c>
      <c r="AJ164" s="77">
        <f>[8]PtX!BC$18</f>
        <v>128.20995719636818</v>
      </c>
      <c r="AK164" s="77"/>
      <c r="AL164" s="77"/>
      <c r="AM164" s="77"/>
      <c r="AN164" s="77"/>
      <c r="AO164" s="77"/>
    </row>
    <row r="165" spans="1:41" ht="15" customHeight="1">
      <c r="A165" s="75" t="s">
        <v>216</v>
      </c>
      <c r="B165" s="75" t="s">
        <v>221</v>
      </c>
      <c r="C165" s="75" t="str">
        <f>VLOOKUP(B165,[3]codes!A:F,3,FALSE)</f>
        <v>Nachfrage nach Elektrolysewasserstoff</v>
      </c>
      <c r="D165" s="75" t="s">
        <v>65</v>
      </c>
      <c r="E165" s="75" t="s">
        <v>222</v>
      </c>
      <c r="F165" s="75" t="s">
        <v>138</v>
      </c>
      <c r="G165" s="75" t="s">
        <v>28</v>
      </c>
      <c r="H165" s="76" t="s">
        <v>55</v>
      </c>
      <c r="J165" s="76" t="s">
        <v>223</v>
      </c>
      <c r="K165" s="77">
        <f>[9]PtX!AD$18</f>
        <v>1.7694820269013416</v>
      </c>
      <c r="L165" s="77">
        <f>[9]PtX!AE$18</f>
        <v>2.6656317871771797</v>
      </c>
      <c r="M165" s="77">
        <f>[9]PtX!AF$18</f>
        <v>3.897282370610947</v>
      </c>
      <c r="N165" s="77">
        <f>[9]PtX!AG$18</f>
        <v>8.992186645747438</v>
      </c>
      <c r="O165" s="77">
        <f>[9]PtX!AH$18</f>
        <v>17.985335494215388</v>
      </c>
      <c r="P165" s="77">
        <f>[9]PtX!AI$18</f>
        <v>28.747480864636763</v>
      </c>
      <c r="Q165" s="77">
        <f>[9]PtX!AJ$18</f>
        <v>38.307592235403163</v>
      </c>
      <c r="R165" s="77">
        <f>[9]PtX!AK$18</f>
        <v>49.151917665894402</v>
      </c>
      <c r="S165" s="77">
        <f>[9]PtX!AL$18</f>
        <v>59.697105793733655</v>
      </c>
      <c r="T165" s="77">
        <f>[9]PtX!AM$18</f>
        <v>71.14163290579242</v>
      </c>
      <c r="U165" s="77">
        <f>[9]PtX!AN$18</f>
        <v>83.210695288476927</v>
      </c>
      <c r="V165" s="77">
        <f>[9]PtX!AO$18</f>
        <v>94.082217643565826</v>
      </c>
      <c r="W165" s="77">
        <f>[9]PtX!AP$18</f>
        <v>100.42201589631921</v>
      </c>
      <c r="X165" s="77">
        <f>[9]PtX!AQ$18</f>
        <v>113.97091722902168</v>
      </c>
      <c r="Y165" s="77">
        <f>[9]PtX!AR$18</f>
        <v>130.96001831620339</v>
      </c>
      <c r="Z165" s="77">
        <f>[9]PtX!AS$18</f>
        <v>152.39152076005269</v>
      </c>
      <c r="AA165" s="77">
        <f>[9]PtX!AT$18</f>
        <v>174.61708761513162</v>
      </c>
      <c r="AB165" s="77">
        <f>[9]PtX!AU$18</f>
        <v>201.67388849568323</v>
      </c>
      <c r="AC165" s="77">
        <f>[9]PtX!AV$18</f>
        <v>233.91818078763836</v>
      </c>
      <c r="AD165" s="77">
        <f>[9]PtX!AW$18</f>
        <v>249.7490059674935</v>
      </c>
      <c r="AE165" s="77">
        <f>[9]PtX!AX$18</f>
        <v>271.19514978211885</v>
      </c>
      <c r="AF165" s="77"/>
      <c r="AG165" s="77"/>
      <c r="AH165" s="77"/>
      <c r="AI165" s="77"/>
      <c r="AJ165" s="77"/>
      <c r="AK165" s="77"/>
      <c r="AL165" s="77"/>
      <c r="AM165" s="77"/>
      <c r="AN165" s="77"/>
      <c r="AO165" s="77"/>
    </row>
    <row r="166" spans="1:41">
      <c r="A166" s="75" t="s">
        <v>216</v>
      </c>
      <c r="B166" s="75" t="s">
        <v>224</v>
      </c>
      <c r="C166" s="75" t="str">
        <f>VLOOKUP(B166,[3]codes!A:F,3,FALSE)</f>
        <v>Inländische Wasserstoffproduktion</v>
      </c>
      <c r="D166" s="75" t="s">
        <v>65</v>
      </c>
      <c r="E166" s="75" t="s">
        <v>225</v>
      </c>
      <c r="F166" s="75" t="s">
        <v>137</v>
      </c>
      <c r="G166" s="75" t="s">
        <v>54</v>
      </c>
      <c r="H166" s="76" t="s">
        <v>55</v>
      </c>
      <c r="J166" s="76" t="s">
        <v>223</v>
      </c>
      <c r="K166" s="77">
        <f t="shared" ref="K166:AJ167" si="3">K168*3.6</f>
        <v>2.2932000000000001</v>
      </c>
      <c r="L166" s="77">
        <f t="shared" si="3"/>
        <v>1.9103665674397137</v>
      </c>
      <c r="M166" s="77">
        <f t="shared" si="3"/>
        <v>13.909114578191707</v>
      </c>
      <c r="N166" s="77">
        <f t="shared" si="3"/>
        <v>32.580459226532874</v>
      </c>
      <c r="O166" s="77">
        <f t="shared" si="3"/>
        <v>50.402425740740746</v>
      </c>
      <c r="P166" s="77">
        <f t="shared" si="3"/>
        <v>66.636111111111106</v>
      </c>
      <c r="Q166" s="77">
        <f t="shared" si="3"/>
        <v>82.991111111111096</v>
      </c>
      <c r="R166" s="77">
        <f t="shared" si="3"/>
        <v>99.616111111111096</v>
      </c>
      <c r="S166" s="77">
        <f t="shared" si="3"/>
        <v>116.51111111111108</v>
      </c>
      <c r="T166" s="77">
        <f t="shared" si="3"/>
        <v>133.67611111111108</v>
      </c>
      <c r="U166" s="77">
        <f t="shared" si="3"/>
        <v>150</v>
      </c>
      <c r="V166" s="77">
        <f t="shared" si="3"/>
        <v>160.79999999999998</v>
      </c>
      <c r="W166" s="77">
        <f t="shared" si="3"/>
        <v>171.6</v>
      </c>
      <c r="X166" s="77">
        <f t="shared" si="3"/>
        <v>182.40000000000003</v>
      </c>
      <c r="Y166" s="77">
        <f t="shared" si="3"/>
        <v>193.2</v>
      </c>
      <c r="Z166" s="77">
        <f t="shared" si="3"/>
        <v>204.00000000000003</v>
      </c>
      <c r="AA166" s="77">
        <f t="shared" si="3"/>
        <v>214.79999999999998</v>
      </c>
      <c r="AB166" s="77">
        <f t="shared" si="3"/>
        <v>225.6</v>
      </c>
      <c r="AC166" s="77">
        <f t="shared" si="3"/>
        <v>236.40000000000003</v>
      </c>
      <c r="AD166" s="77">
        <f t="shared" si="3"/>
        <v>247.20000000000002</v>
      </c>
      <c r="AE166" s="77">
        <f t="shared" si="3"/>
        <v>258</v>
      </c>
      <c r="AF166" s="77">
        <f t="shared" si="3"/>
        <v>268.8</v>
      </c>
      <c r="AG166" s="77">
        <f t="shared" si="3"/>
        <v>279.60000000000002</v>
      </c>
      <c r="AH166" s="77">
        <f t="shared" si="3"/>
        <v>290.40000000000003</v>
      </c>
      <c r="AI166" s="77">
        <f t="shared" si="3"/>
        <v>301.20000000000005</v>
      </c>
      <c r="AJ166" s="77">
        <f t="shared" si="3"/>
        <v>312</v>
      </c>
      <c r="AK166" s="77"/>
      <c r="AL166" s="77"/>
      <c r="AM166" s="77"/>
      <c r="AN166" s="77"/>
      <c r="AO166" s="77"/>
    </row>
    <row r="167" spans="1:41">
      <c r="A167" s="75" t="s">
        <v>216</v>
      </c>
      <c r="B167" s="75" t="s">
        <v>224</v>
      </c>
      <c r="C167" s="75" t="str">
        <f>VLOOKUP(B167,[3]codes!A:F,3,FALSE)</f>
        <v>Inländische Wasserstoffproduktion</v>
      </c>
      <c r="D167" s="75" t="s">
        <v>65</v>
      </c>
      <c r="E167" s="75" t="s">
        <v>225</v>
      </c>
      <c r="F167" s="75" t="s">
        <v>137</v>
      </c>
      <c r="G167" s="75" t="s">
        <v>28</v>
      </c>
      <c r="H167" s="76" t="s">
        <v>55</v>
      </c>
      <c r="J167" s="76" t="s">
        <v>223</v>
      </c>
      <c r="K167" s="77">
        <f t="shared" si="3"/>
        <v>2.2932000000000001</v>
      </c>
      <c r="L167" s="77">
        <f t="shared" si="3"/>
        <v>3.9211199999999997</v>
      </c>
      <c r="M167" s="77">
        <f t="shared" si="3"/>
        <v>14.030216534199409</v>
      </c>
      <c r="N167" s="77">
        <f t="shared" si="3"/>
        <v>32.37187192469078</v>
      </c>
      <c r="O167" s="77">
        <f t="shared" si="3"/>
        <v>54.628936726276422</v>
      </c>
      <c r="P167" s="77">
        <f t="shared" si="3"/>
        <v>66.636111111111106</v>
      </c>
      <c r="Q167" s="77">
        <f t="shared" si="3"/>
        <v>82.991111111111081</v>
      </c>
      <c r="R167" s="77">
        <f t="shared" si="3"/>
        <v>99.616111111111096</v>
      </c>
      <c r="S167" s="77">
        <f t="shared" si="3"/>
        <v>116.51111111111108</v>
      </c>
      <c r="T167" s="77">
        <f t="shared" si="3"/>
        <v>133.67611111111108</v>
      </c>
      <c r="U167" s="77">
        <f t="shared" si="3"/>
        <v>150</v>
      </c>
      <c r="V167" s="77">
        <f t="shared" si="3"/>
        <v>160.79999999999998</v>
      </c>
      <c r="W167" s="77">
        <f t="shared" si="3"/>
        <v>171.6</v>
      </c>
      <c r="X167" s="77">
        <f t="shared" si="3"/>
        <v>182.4</v>
      </c>
      <c r="Y167" s="77">
        <f t="shared" si="3"/>
        <v>193.2</v>
      </c>
      <c r="Z167" s="77">
        <f t="shared" si="3"/>
        <v>204</v>
      </c>
      <c r="AA167" s="77">
        <f t="shared" si="3"/>
        <v>214.79999999999998</v>
      </c>
      <c r="AB167" s="77">
        <f t="shared" si="3"/>
        <v>225.6</v>
      </c>
      <c r="AC167" s="77">
        <f t="shared" si="3"/>
        <v>236.40000000000003</v>
      </c>
      <c r="AD167" s="77">
        <f t="shared" si="3"/>
        <v>247.20000000000002</v>
      </c>
      <c r="AE167" s="77">
        <f t="shared" si="3"/>
        <v>258</v>
      </c>
      <c r="AF167" s="77"/>
      <c r="AG167" s="77"/>
      <c r="AH167" s="77"/>
      <c r="AI167" s="77"/>
      <c r="AJ167" s="77"/>
      <c r="AK167" s="77"/>
      <c r="AL167" s="77"/>
      <c r="AM167" s="77"/>
      <c r="AN167" s="77"/>
      <c r="AO167" s="77"/>
    </row>
    <row r="168" spans="1:41" ht="15.6" customHeight="1">
      <c r="A168" s="75" t="s">
        <v>216</v>
      </c>
      <c r="B168" s="75" t="s">
        <v>224</v>
      </c>
      <c r="C168" s="75" t="str">
        <f>VLOOKUP(B168,[3]codes!A:F,3,FALSE)</f>
        <v>Inländische Wasserstoffproduktion</v>
      </c>
      <c r="D168" s="75" t="s">
        <v>65</v>
      </c>
      <c r="E168" s="75" t="s">
        <v>225</v>
      </c>
      <c r="F168" s="75" t="s">
        <v>138</v>
      </c>
      <c r="G168" s="75" t="s">
        <v>54</v>
      </c>
      <c r="H168" s="76" t="s">
        <v>55</v>
      </c>
      <c r="J168" s="76" t="s">
        <v>223</v>
      </c>
      <c r="K168" s="77">
        <f>[8]PtX!AD$19*[8]PtX!AD$18</f>
        <v>0.63700000000000001</v>
      </c>
      <c r="L168" s="77">
        <f>[8]PtX!AE$19*[8]PtX!AE$18</f>
        <v>0.5306573798443649</v>
      </c>
      <c r="M168" s="77">
        <f>[8]PtX!AF$19*[8]PtX!AF$18</f>
        <v>3.8636429383865853</v>
      </c>
      <c r="N168" s="77">
        <f>[8]PtX!AG$19*[8]PtX!AG$18</f>
        <v>9.0501275629257982</v>
      </c>
      <c r="O168" s="77">
        <f>[8]PtX!AH$19*[8]PtX!AH$18</f>
        <v>14.000673816872428</v>
      </c>
      <c r="P168" s="77">
        <f>[8]PtX!AI$19*[8]PtX!AI$18</f>
        <v>18.510030864197528</v>
      </c>
      <c r="Q168" s="77">
        <f>[8]PtX!AJ$19*[8]PtX!AJ$18</f>
        <v>23.053086419753082</v>
      </c>
      <c r="R168" s="77">
        <f>[8]PtX!AK$19*[8]PtX!AK$18</f>
        <v>27.671141975308636</v>
      </c>
      <c r="S168" s="77">
        <f>[8]PtX!AL$19*[8]PtX!AL$18</f>
        <v>32.364197530864189</v>
      </c>
      <c r="T168" s="77">
        <f>[8]PtX!AM$19*[8]PtX!AM$18</f>
        <v>37.132253086419745</v>
      </c>
      <c r="U168" s="77">
        <f>[8]PtX!AN$19*[8]PtX!AN$18</f>
        <v>41.666666666666664</v>
      </c>
      <c r="V168" s="77">
        <f>[8]PtX!AO$19*[8]PtX!AO$18</f>
        <v>44.666666666666664</v>
      </c>
      <c r="W168" s="77">
        <f>[8]PtX!AP$19*[8]PtX!AP$18</f>
        <v>47.666666666666664</v>
      </c>
      <c r="X168" s="77">
        <f>[8]PtX!AQ$19*[8]PtX!AQ$18</f>
        <v>50.666666666666671</v>
      </c>
      <c r="Y168" s="77">
        <f>[8]PtX!AR$19*[8]PtX!AR$18</f>
        <v>53.666666666666664</v>
      </c>
      <c r="Z168" s="77">
        <f>[8]PtX!AS$19*[8]PtX!AS$18</f>
        <v>56.666666666666671</v>
      </c>
      <c r="AA168" s="77">
        <f>[8]PtX!AT$19*[8]PtX!AT$18</f>
        <v>59.666666666666664</v>
      </c>
      <c r="AB168" s="77">
        <f>[8]PtX!AU$19*[8]PtX!AU$18</f>
        <v>62.666666666666664</v>
      </c>
      <c r="AC168" s="77">
        <f>[8]PtX!AV$19*[8]PtX!AV$18</f>
        <v>65.666666666666671</v>
      </c>
      <c r="AD168" s="77">
        <f>[8]PtX!AW$19*[8]PtX!AW$18</f>
        <v>68.666666666666671</v>
      </c>
      <c r="AE168" s="77">
        <f>[8]PtX!AX$19*[8]PtX!AX$18</f>
        <v>71.666666666666671</v>
      </c>
      <c r="AF168" s="77">
        <f>[8]PtX!AY$19*[8]PtX!AY$18</f>
        <v>74.666666666666671</v>
      </c>
      <c r="AG168" s="77">
        <f>[8]PtX!AZ$19*[8]PtX!AZ$18</f>
        <v>77.666666666666671</v>
      </c>
      <c r="AH168" s="77">
        <f>[8]PtX!BA$19*[8]PtX!BA$18</f>
        <v>80.666666666666671</v>
      </c>
      <c r="AI168" s="77">
        <f>[8]PtX!BB$19*[8]PtX!BB$18</f>
        <v>83.666666666666671</v>
      </c>
      <c r="AJ168" s="77">
        <f>[8]PtX!BC$19*[8]PtX!BC$18</f>
        <v>86.666666666666671</v>
      </c>
      <c r="AK168" s="77"/>
      <c r="AL168" s="77"/>
      <c r="AM168" s="77"/>
      <c r="AN168" s="77"/>
      <c r="AO168" s="77"/>
    </row>
    <row r="169" spans="1:41" ht="15.6" customHeight="1">
      <c r="A169" s="75" t="s">
        <v>216</v>
      </c>
      <c r="B169" s="75" t="s">
        <v>224</v>
      </c>
      <c r="C169" s="75" t="str">
        <f>VLOOKUP(B169,[3]codes!A:F,3,FALSE)</f>
        <v>Inländische Wasserstoffproduktion</v>
      </c>
      <c r="D169" s="75" t="s">
        <v>65</v>
      </c>
      <c r="E169" s="75" t="s">
        <v>225</v>
      </c>
      <c r="F169" s="75" t="s">
        <v>138</v>
      </c>
      <c r="G169" s="75" t="s">
        <v>28</v>
      </c>
      <c r="H169" s="76" t="s">
        <v>55</v>
      </c>
      <c r="J169" s="76" t="s">
        <v>223</v>
      </c>
      <c r="K169" s="77">
        <f>[9]PtX!AD$19*[9]PtX!AD$18</f>
        <v>0.63700000000000001</v>
      </c>
      <c r="L169" s="77">
        <f>[9]PtX!AE$19*[9]PtX!AE$18</f>
        <v>1.0891999999999999</v>
      </c>
      <c r="M169" s="77">
        <f>[9]PtX!AF$19*[9]PtX!AF$18</f>
        <v>3.897282370610947</v>
      </c>
      <c r="N169" s="77">
        <f>[9]PtX!AG$19*[9]PtX!AG$18</f>
        <v>8.992186645747438</v>
      </c>
      <c r="O169" s="77">
        <f>[9]PtX!AH$19*[9]PtX!AH$18</f>
        <v>15.174704646187894</v>
      </c>
      <c r="P169" s="77">
        <f>[9]PtX!AI$19*[9]PtX!AI$18</f>
        <v>18.510030864197528</v>
      </c>
      <c r="Q169" s="77">
        <f>[9]PtX!AJ$19*[9]PtX!AJ$18</f>
        <v>23.053086419753079</v>
      </c>
      <c r="R169" s="77">
        <f>[9]PtX!AK$19*[9]PtX!AK$18</f>
        <v>27.671141975308636</v>
      </c>
      <c r="S169" s="77">
        <f>[9]PtX!AL$19*[9]PtX!AL$18</f>
        <v>32.364197530864189</v>
      </c>
      <c r="T169" s="77">
        <f>[9]PtX!AM$19*[9]PtX!AM$18</f>
        <v>37.132253086419745</v>
      </c>
      <c r="U169" s="77">
        <f>[9]PtX!AN$19*[9]PtX!AN$18</f>
        <v>41.666666666666664</v>
      </c>
      <c r="V169" s="77">
        <f>[9]PtX!AO$19*[9]PtX!AO$18</f>
        <v>44.666666666666664</v>
      </c>
      <c r="W169" s="77">
        <f>[9]PtX!AP$19*[9]PtX!AP$18</f>
        <v>47.666666666666664</v>
      </c>
      <c r="X169" s="77">
        <f>[9]PtX!AQ$19*[9]PtX!AQ$18</f>
        <v>50.666666666666664</v>
      </c>
      <c r="Y169" s="77">
        <f>[9]PtX!AR$19*[9]PtX!AR$18</f>
        <v>53.666666666666664</v>
      </c>
      <c r="Z169" s="77">
        <f>[9]PtX!AS$19*[9]PtX!AS$18</f>
        <v>56.666666666666664</v>
      </c>
      <c r="AA169" s="77">
        <f>[9]PtX!AT$19*[9]PtX!AT$18</f>
        <v>59.666666666666664</v>
      </c>
      <c r="AB169" s="77">
        <f>[9]PtX!AU$19*[9]PtX!AU$18</f>
        <v>62.666666666666664</v>
      </c>
      <c r="AC169" s="77">
        <f>[9]PtX!AV$19*[9]PtX!AV$18</f>
        <v>65.666666666666671</v>
      </c>
      <c r="AD169" s="77">
        <f>[9]PtX!AW$19*[9]PtX!AW$18</f>
        <v>68.666666666666671</v>
      </c>
      <c r="AE169" s="77">
        <f>[9]PtX!AX$19*[9]PtX!AX$18</f>
        <v>71.666666666666671</v>
      </c>
      <c r="AF169" s="77"/>
      <c r="AG169" s="77"/>
      <c r="AH169" s="77"/>
      <c r="AI169" s="77"/>
      <c r="AJ169" s="77"/>
      <c r="AK169" s="77"/>
      <c r="AL169" s="77"/>
      <c r="AM169" s="77"/>
      <c r="AN169" s="77"/>
      <c r="AO169" s="77"/>
    </row>
    <row r="170" spans="1:41" ht="14.65" customHeight="1">
      <c r="A170" s="75" t="s">
        <v>216</v>
      </c>
      <c r="B170" s="75" t="s">
        <v>226</v>
      </c>
      <c r="C170" s="75" t="str">
        <f>VLOOKUP(B170,[3]codes!A:F,3,FALSE)</f>
        <v>Wasserstoffimport</v>
      </c>
      <c r="D170" s="75" t="s">
        <v>65</v>
      </c>
      <c r="E170" s="75" t="s">
        <v>227</v>
      </c>
      <c r="F170" s="75" t="s">
        <v>137</v>
      </c>
      <c r="G170" s="75" t="s">
        <v>54</v>
      </c>
      <c r="H170" s="76" t="s">
        <v>55</v>
      </c>
      <c r="J170" s="76" t="s">
        <v>223</v>
      </c>
      <c r="K170" s="77">
        <f t="shared" ref="K170:AJ173" si="4">K162-K166</f>
        <v>4.0650859771527461</v>
      </c>
      <c r="L170" s="77">
        <f t="shared" si="4"/>
        <v>7.6670752511528493</v>
      </c>
      <c r="M170" s="77">
        <f t="shared" si="4"/>
        <v>0</v>
      </c>
      <c r="N170" s="77">
        <f t="shared" si="4"/>
        <v>0.17783074517378594</v>
      </c>
      <c r="O170" s="77">
        <f t="shared" si="4"/>
        <v>14.019745402501435</v>
      </c>
      <c r="P170" s="77">
        <f t="shared" si="4"/>
        <v>35.276542726323498</v>
      </c>
      <c r="Q170" s="77">
        <f t="shared" si="4"/>
        <v>50.038349829298298</v>
      </c>
      <c r="R170" s="77">
        <f t="shared" si="4"/>
        <v>71.077682913312501</v>
      </c>
      <c r="S170" s="77">
        <f t="shared" si="4"/>
        <v>102.56344509657337</v>
      </c>
      <c r="T170" s="77">
        <f t="shared" si="4"/>
        <v>137.00031873528133</v>
      </c>
      <c r="U170" s="77">
        <f t="shared" si="4"/>
        <v>160.50678485241588</v>
      </c>
      <c r="V170" s="77">
        <f t="shared" si="4"/>
        <v>178.48276551439918</v>
      </c>
      <c r="W170" s="77">
        <f t="shared" si="4"/>
        <v>179.24866530697827</v>
      </c>
      <c r="X170" s="77">
        <f t="shared" si="4"/>
        <v>173.71866899302211</v>
      </c>
      <c r="Y170" s="77">
        <f t="shared" si="4"/>
        <v>168.70685302776502</v>
      </c>
      <c r="Z170" s="77">
        <f t="shared" si="4"/>
        <v>163.97440692928851</v>
      </c>
      <c r="AA170" s="77">
        <f t="shared" si="4"/>
        <v>173.83355927882653</v>
      </c>
      <c r="AB170" s="77">
        <f t="shared" si="4"/>
        <v>182.77380200202131</v>
      </c>
      <c r="AC170" s="77">
        <f t="shared" si="4"/>
        <v>192.30822823185764</v>
      </c>
      <c r="AD170" s="77">
        <f t="shared" si="4"/>
        <v>200.94308397671685</v>
      </c>
      <c r="AE170" s="77">
        <f t="shared" si="4"/>
        <v>208.80126098236866</v>
      </c>
      <c r="AF170" s="77">
        <f t="shared" si="4"/>
        <v>198.34609304148614</v>
      </c>
      <c r="AG170" s="77">
        <f t="shared" si="4"/>
        <v>186.89699206280795</v>
      </c>
      <c r="AH170" s="77">
        <f t="shared" si="4"/>
        <v>175.01574309782217</v>
      </c>
      <c r="AI170" s="77">
        <f t="shared" si="4"/>
        <v>161.82176055989896</v>
      </c>
      <c r="AJ170" s="77">
        <f t="shared" si="4"/>
        <v>149.55584590692547</v>
      </c>
      <c r="AK170" s="77"/>
      <c r="AL170" s="77"/>
      <c r="AM170" s="77"/>
      <c r="AN170" s="77"/>
      <c r="AO170" s="77"/>
    </row>
    <row r="171" spans="1:41" ht="15" customHeight="1">
      <c r="A171" s="75" t="s">
        <v>216</v>
      </c>
      <c r="B171" s="75" t="s">
        <v>226</v>
      </c>
      <c r="C171" s="75" t="str">
        <f>VLOOKUP(B171,[3]codes!A:F,3,FALSE)</f>
        <v>Wasserstoffimport</v>
      </c>
      <c r="D171" s="75" t="s">
        <v>65</v>
      </c>
      <c r="E171" s="75" t="s">
        <v>227</v>
      </c>
      <c r="F171" s="75" t="s">
        <v>137</v>
      </c>
      <c r="G171" s="75" t="s">
        <v>28</v>
      </c>
      <c r="H171" s="76" t="s">
        <v>55</v>
      </c>
      <c r="J171" s="76" t="s">
        <v>223</v>
      </c>
      <c r="K171" s="77">
        <f t="shared" si="4"/>
        <v>4.0769352968448302</v>
      </c>
      <c r="L171" s="77">
        <f t="shared" si="4"/>
        <v>5.6751544338378466</v>
      </c>
      <c r="M171" s="77">
        <f t="shared" si="4"/>
        <v>0</v>
      </c>
      <c r="N171" s="77">
        <f t="shared" si="4"/>
        <v>0</v>
      </c>
      <c r="O171" s="77">
        <f t="shared" si="4"/>
        <v>10.118271052898976</v>
      </c>
      <c r="P171" s="77">
        <f t="shared" si="4"/>
        <v>36.854820001581245</v>
      </c>
      <c r="Q171" s="77">
        <f t="shared" si="4"/>
        <v>54.916220936340324</v>
      </c>
      <c r="R171" s="77">
        <f t="shared" si="4"/>
        <v>77.330792486108763</v>
      </c>
      <c r="S171" s="77">
        <f t="shared" si="4"/>
        <v>98.398469746330093</v>
      </c>
      <c r="T171" s="77">
        <f t="shared" si="4"/>
        <v>122.43376734974163</v>
      </c>
      <c r="U171" s="77">
        <f t="shared" si="4"/>
        <v>149.55850303851696</v>
      </c>
      <c r="V171" s="77">
        <f t="shared" si="4"/>
        <v>177.89598351683699</v>
      </c>
      <c r="W171" s="77">
        <f t="shared" si="4"/>
        <v>189.91925722674918</v>
      </c>
      <c r="X171" s="77">
        <f t="shared" si="4"/>
        <v>227.89530202447807</v>
      </c>
      <c r="Y171" s="77">
        <f t="shared" si="4"/>
        <v>278.2560659383322</v>
      </c>
      <c r="Z171" s="77">
        <f t="shared" si="4"/>
        <v>344.60947473618967</v>
      </c>
      <c r="AA171" s="77">
        <f t="shared" si="4"/>
        <v>413.82151541447388</v>
      </c>
      <c r="AB171" s="77">
        <f t="shared" si="4"/>
        <v>500.42599858445965</v>
      </c>
      <c r="AC171" s="77">
        <f t="shared" si="4"/>
        <v>605.70545083549814</v>
      </c>
      <c r="AD171" s="77">
        <f t="shared" si="4"/>
        <v>651.89642148297662</v>
      </c>
      <c r="AE171" s="77">
        <f t="shared" si="4"/>
        <v>718.30253921562792</v>
      </c>
      <c r="AF171" s="77"/>
      <c r="AG171" s="77"/>
      <c r="AH171" s="77"/>
      <c r="AI171" s="77"/>
      <c r="AJ171" s="77"/>
      <c r="AK171" s="77"/>
      <c r="AL171" s="77"/>
      <c r="AM171" s="77"/>
      <c r="AN171" s="77"/>
      <c r="AO171" s="77"/>
    </row>
    <row r="172" spans="1:41" ht="15.6" customHeight="1">
      <c r="A172" s="75" t="s">
        <v>216</v>
      </c>
      <c r="B172" s="75" t="s">
        <v>226</v>
      </c>
      <c r="C172" s="75" t="str">
        <f>VLOOKUP(B172,[3]codes!A:F,3,FALSE)</f>
        <v>Wasserstoffimport</v>
      </c>
      <c r="D172" s="75" t="s">
        <v>65</v>
      </c>
      <c r="E172" s="75" t="s">
        <v>227</v>
      </c>
      <c r="F172" s="75" t="s">
        <v>138</v>
      </c>
      <c r="G172" s="75" t="s">
        <v>54</v>
      </c>
      <c r="H172" s="76" t="s">
        <v>55</v>
      </c>
      <c r="J172" s="76" t="s">
        <v>223</v>
      </c>
      <c r="K172" s="77">
        <f t="shared" si="4"/>
        <v>1.1291905492090963</v>
      </c>
      <c r="L172" s="77">
        <f t="shared" si="4"/>
        <v>2.1297431253202359</v>
      </c>
      <c r="M172" s="77">
        <f t="shared" si="4"/>
        <v>0</v>
      </c>
      <c r="N172" s="77">
        <f t="shared" si="4"/>
        <v>4.9397429214939947E-2</v>
      </c>
      <c r="O172" s="77">
        <f t="shared" si="4"/>
        <v>3.8943737229170665</v>
      </c>
      <c r="P172" s="77">
        <f t="shared" si="4"/>
        <v>9.7990396462009706</v>
      </c>
      <c r="Q172" s="77">
        <f t="shared" si="4"/>
        <v>13.899541619249522</v>
      </c>
      <c r="R172" s="77">
        <f t="shared" si="4"/>
        <v>19.743800809253472</v>
      </c>
      <c r="S172" s="77">
        <f t="shared" si="4"/>
        <v>28.489845860159271</v>
      </c>
      <c r="T172" s="77">
        <f t="shared" si="4"/>
        <v>38.055644093133701</v>
      </c>
      <c r="U172" s="77">
        <f t="shared" si="4"/>
        <v>44.585218014559963</v>
      </c>
      <c r="V172" s="77">
        <f t="shared" si="4"/>
        <v>49.578545976221996</v>
      </c>
      <c r="W172" s="77">
        <f t="shared" si="4"/>
        <v>49.79129591860508</v>
      </c>
      <c r="X172" s="77">
        <f t="shared" si="4"/>
        <v>48.255185831395025</v>
      </c>
      <c r="Y172" s="77">
        <f t="shared" si="4"/>
        <v>46.863014729934726</v>
      </c>
      <c r="Z172" s="77">
        <f t="shared" si="4"/>
        <v>45.548446369246804</v>
      </c>
      <c r="AA172" s="77">
        <f t="shared" si="4"/>
        <v>48.287099799674031</v>
      </c>
      <c r="AB172" s="77">
        <f t="shared" si="4"/>
        <v>50.770500556117035</v>
      </c>
      <c r="AC172" s="77">
        <f t="shared" si="4"/>
        <v>53.418952286627132</v>
      </c>
      <c r="AD172" s="77">
        <f t="shared" si="4"/>
        <v>55.817523326865782</v>
      </c>
      <c r="AE172" s="77">
        <f t="shared" si="4"/>
        <v>58.000350272880169</v>
      </c>
      <c r="AF172" s="77">
        <f t="shared" si="4"/>
        <v>55.096136955968362</v>
      </c>
      <c r="AG172" s="77">
        <f t="shared" si="4"/>
        <v>51.91583112855777</v>
      </c>
      <c r="AH172" s="77">
        <f t="shared" si="4"/>
        <v>48.615484193839492</v>
      </c>
      <c r="AI172" s="77">
        <f t="shared" si="4"/>
        <v>44.950489044416386</v>
      </c>
      <c r="AJ172" s="77">
        <f t="shared" si="4"/>
        <v>41.543290529701508</v>
      </c>
      <c r="AK172" s="77"/>
      <c r="AL172" s="77"/>
      <c r="AM172" s="77"/>
      <c r="AN172" s="77"/>
      <c r="AO172" s="77"/>
    </row>
    <row r="173" spans="1:41" ht="15.6" customHeight="1">
      <c r="A173" s="75" t="s">
        <v>216</v>
      </c>
      <c r="B173" s="75" t="s">
        <v>226</v>
      </c>
      <c r="C173" s="75" t="str">
        <f>VLOOKUP(B173,[3]codes!A:F,3,FALSE)</f>
        <v>Wasserstoffimport</v>
      </c>
      <c r="D173" s="75" t="s">
        <v>65</v>
      </c>
      <c r="E173" s="75" t="s">
        <v>227</v>
      </c>
      <c r="F173" s="75" t="s">
        <v>138</v>
      </c>
      <c r="G173" s="75" t="s">
        <v>28</v>
      </c>
      <c r="H173" s="76" t="s">
        <v>55</v>
      </c>
      <c r="J173" s="76" t="s">
        <v>223</v>
      </c>
      <c r="K173" s="77">
        <f t="shared" si="4"/>
        <v>1.1324820269013416</v>
      </c>
      <c r="L173" s="77">
        <f t="shared" si="4"/>
        <v>1.5764317871771798</v>
      </c>
      <c r="M173" s="77">
        <f t="shared" si="4"/>
        <v>0</v>
      </c>
      <c r="N173" s="77">
        <f t="shared" si="4"/>
        <v>0</v>
      </c>
      <c r="O173" s="77">
        <f t="shared" si="4"/>
        <v>2.8106308480274933</v>
      </c>
      <c r="P173" s="77">
        <f t="shared" si="4"/>
        <v>10.237450000439235</v>
      </c>
      <c r="Q173" s="77">
        <f t="shared" si="4"/>
        <v>15.254505815650084</v>
      </c>
      <c r="R173" s="77">
        <f t="shared" si="4"/>
        <v>21.480775690585766</v>
      </c>
      <c r="S173" s="77">
        <f t="shared" si="4"/>
        <v>27.332908262869466</v>
      </c>
      <c r="T173" s="77">
        <f t="shared" si="4"/>
        <v>34.009379819372676</v>
      </c>
      <c r="U173" s="77">
        <f t="shared" si="4"/>
        <v>41.544028621810263</v>
      </c>
      <c r="V173" s="77">
        <f t="shared" si="4"/>
        <v>49.415550976899162</v>
      </c>
      <c r="W173" s="77">
        <f t="shared" si="4"/>
        <v>52.755349229652545</v>
      </c>
      <c r="X173" s="77">
        <f t="shared" si="4"/>
        <v>63.304250562355016</v>
      </c>
      <c r="Y173" s="77">
        <f t="shared" si="4"/>
        <v>77.293351649536731</v>
      </c>
      <c r="Z173" s="77">
        <f t="shared" si="4"/>
        <v>95.724854093386028</v>
      </c>
      <c r="AA173" s="77">
        <f t="shared" si="4"/>
        <v>114.95042094846497</v>
      </c>
      <c r="AB173" s="77">
        <f t="shared" si="4"/>
        <v>139.00722182901657</v>
      </c>
      <c r="AC173" s="77">
        <f t="shared" si="4"/>
        <v>168.25151412097171</v>
      </c>
      <c r="AD173" s="77">
        <f t="shared" si="4"/>
        <v>181.08233930082685</v>
      </c>
      <c r="AE173" s="77">
        <f t="shared" si="4"/>
        <v>199.52848311545216</v>
      </c>
      <c r="AF173" s="77"/>
      <c r="AG173" s="77"/>
      <c r="AH173" s="77"/>
      <c r="AI173" s="77"/>
      <c r="AJ173" s="77"/>
      <c r="AK173" s="77"/>
      <c r="AL173" s="77"/>
      <c r="AM173" s="77"/>
      <c r="AN173" s="77"/>
      <c r="AO173" s="77"/>
    </row>
    <row r="174" spans="1:41" ht="15.6" customHeight="1">
      <c r="A174" s="75" t="s">
        <v>216</v>
      </c>
      <c r="B174" s="75" t="s">
        <v>228</v>
      </c>
      <c r="C174" s="75" t="str">
        <f>VLOOKUP(B174,[3]codes!A:F,3,FALSE)</f>
        <v>Inländischer Stromverbrauch der Elektrolyseure</v>
      </c>
      <c r="D174" s="75" t="s">
        <v>65</v>
      </c>
      <c r="E174" s="75" t="s">
        <v>229</v>
      </c>
      <c r="F174" s="75" t="s">
        <v>137</v>
      </c>
      <c r="G174" s="75" t="s">
        <v>54</v>
      </c>
      <c r="H174" s="76" t="s">
        <v>55</v>
      </c>
      <c r="K174" s="77">
        <f t="shared" ref="K174:AJ175" si="5">K176*3.6</f>
        <v>3.2760000000000002</v>
      </c>
      <c r="L174" s="77">
        <f t="shared" si="5"/>
        <v>2.7290950963424483</v>
      </c>
      <c r="M174" s="77">
        <f t="shared" si="5"/>
        <v>19.713705701374078</v>
      </c>
      <c r="N174" s="77">
        <f t="shared" si="5"/>
        <v>45.771571986543755</v>
      </c>
      <c r="O174" s="77">
        <f t="shared" si="5"/>
        <v>70.192933333333343</v>
      </c>
      <c r="P174" s="77">
        <f t="shared" si="5"/>
        <v>92.000000000000014</v>
      </c>
      <c r="Q174" s="77">
        <f t="shared" si="5"/>
        <v>113.60000000000001</v>
      </c>
      <c r="R174" s="77">
        <f t="shared" si="5"/>
        <v>135.20000000000002</v>
      </c>
      <c r="S174" s="77">
        <f t="shared" si="5"/>
        <v>156.80000000000001</v>
      </c>
      <c r="T174" s="77">
        <f t="shared" si="5"/>
        <v>178.4</v>
      </c>
      <c r="U174" s="77">
        <f t="shared" si="5"/>
        <v>199.99999999999997</v>
      </c>
      <c r="V174" s="77">
        <f t="shared" si="5"/>
        <v>214.39999999999998</v>
      </c>
      <c r="W174" s="77">
        <f t="shared" si="5"/>
        <v>228.79999999999998</v>
      </c>
      <c r="X174" s="77">
        <f t="shared" si="5"/>
        <v>243.20000000000002</v>
      </c>
      <c r="Y174" s="77">
        <f t="shared" si="5"/>
        <v>257.60000000000002</v>
      </c>
      <c r="Z174" s="77">
        <f t="shared" si="5"/>
        <v>272</v>
      </c>
      <c r="AA174" s="77">
        <f t="shared" si="5"/>
        <v>286.40000000000003</v>
      </c>
      <c r="AB174" s="77">
        <f t="shared" si="5"/>
        <v>300.8</v>
      </c>
      <c r="AC174" s="77">
        <f t="shared" si="5"/>
        <v>315.2</v>
      </c>
      <c r="AD174" s="77">
        <f t="shared" si="5"/>
        <v>329.6</v>
      </c>
      <c r="AE174" s="77">
        <f t="shared" si="5"/>
        <v>344</v>
      </c>
      <c r="AF174" s="77">
        <f t="shared" si="5"/>
        <v>358.40000000000003</v>
      </c>
      <c r="AG174" s="77">
        <f t="shared" si="5"/>
        <v>372.8</v>
      </c>
      <c r="AH174" s="77">
        <f t="shared" si="5"/>
        <v>387.2</v>
      </c>
      <c r="AI174" s="77">
        <f t="shared" si="5"/>
        <v>401.6</v>
      </c>
      <c r="AJ174" s="77">
        <f t="shared" si="5"/>
        <v>416</v>
      </c>
      <c r="AK174" s="77"/>
      <c r="AL174" s="77"/>
      <c r="AM174" s="77"/>
      <c r="AN174" s="77"/>
      <c r="AO174" s="77"/>
    </row>
    <row r="175" spans="1:41" ht="15.6" customHeight="1">
      <c r="A175" s="75" t="s">
        <v>216</v>
      </c>
      <c r="B175" s="75" t="s">
        <v>228</v>
      </c>
      <c r="C175" s="75" t="str">
        <f>VLOOKUP(B175,[3]codes!A:F,3,FALSE)</f>
        <v>Inländischer Stromverbrauch der Elektrolyseure</v>
      </c>
      <c r="D175" s="75" t="s">
        <v>65</v>
      </c>
      <c r="E175" s="75" t="s">
        <v>229</v>
      </c>
      <c r="F175" s="75" t="s">
        <v>137</v>
      </c>
      <c r="G175" s="75" t="s">
        <v>28</v>
      </c>
      <c r="H175" s="76" t="s">
        <v>55</v>
      </c>
      <c r="K175" s="77">
        <f t="shared" si="5"/>
        <v>3.2760000000000002</v>
      </c>
      <c r="L175" s="77">
        <f t="shared" si="5"/>
        <v>5.6016000000000004</v>
      </c>
      <c r="M175" s="77">
        <f t="shared" si="5"/>
        <v>19.885346268944048</v>
      </c>
      <c r="N175" s="77">
        <f t="shared" si="5"/>
        <v>45.478532264931438</v>
      </c>
      <c r="O175" s="77">
        <f t="shared" si="5"/>
        <v>76.078983448586129</v>
      </c>
      <c r="P175" s="77">
        <f t="shared" si="5"/>
        <v>92.000000000000014</v>
      </c>
      <c r="Q175" s="77">
        <f t="shared" si="5"/>
        <v>113.6</v>
      </c>
      <c r="R175" s="77">
        <f t="shared" si="5"/>
        <v>135.20000000000002</v>
      </c>
      <c r="S175" s="77">
        <f t="shared" si="5"/>
        <v>156.80000000000001</v>
      </c>
      <c r="T175" s="77">
        <f t="shared" si="5"/>
        <v>178.4</v>
      </c>
      <c r="U175" s="77">
        <f t="shared" si="5"/>
        <v>199.99999999999997</v>
      </c>
      <c r="V175" s="77">
        <f t="shared" si="5"/>
        <v>214.39999999999998</v>
      </c>
      <c r="W175" s="77">
        <f t="shared" si="5"/>
        <v>228.79999999999998</v>
      </c>
      <c r="X175" s="77">
        <f t="shared" si="5"/>
        <v>243.20000000000002</v>
      </c>
      <c r="Y175" s="77">
        <f t="shared" si="5"/>
        <v>257.60000000000002</v>
      </c>
      <c r="Z175" s="77">
        <f t="shared" si="5"/>
        <v>272</v>
      </c>
      <c r="AA175" s="77">
        <f t="shared" si="5"/>
        <v>286.40000000000003</v>
      </c>
      <c r="AB175" s="77">
        <f t="shared" si="5"/>
        <v>300.8</v>
      </c>
      <c r="AC175" s="77">
        <f t="shared" si="5"/>
        <v>315.2</v>
      </c>
      <c r="AD175" s="77">
        <f t="shared" si="5"/>
        <v>329.6</v>
      </c>
      <c r="AE175" s="77">
        <f t="shared" si="5"/>
        <v>344</v>
      </c>
      <c r="AF175" s="77"/>
      <c r="AG175" s="77"/>
      <c r="AH175" s="77"/>
      <c r="AI175" s="77"/>
      <c r="AJ175" s="77"/>
      <c r="AK175" s="77"/>
      <c r="AL175" s="77"/>
      <c r="AM175" s="77"/>
      <c r="AN175" s="77"/>
      <c r="AO175" s="77"/>
    </row>
    <row r="176" spans="1:41" ht="15.6" customHeight="1">
      <c r="A176" s="75" t="s">
        <v>216</v>
      </c>
      <c r="B176" s="75" t="s">
        <v>228</v>
      </c>
      <c r="C176" s="75" t="str">
        <f>VLOOKUP(B176,[3]codes!A:F,3,FALSE)</f>
        <v>Inländischer Stromverbrauch der Elektrolyseure</v>
      </c>
      <c r="D176" s="75" t="s">
        <v>65</v>
      </c>
      <c r="E176" s="75" t="s">
        <v>229</v>
      </c>
      <c r="F176" s="75" t="s">
        <v>138</v>
      </c>
      <c r="G176" s="75" t="s">
        <v>54</v>
      </c>
      <c r="H176" s="76" t="s">
        <v>55</v>
      </c>
      <c r="K176" s="77">
        <f>[8]PtX!AD$21</f>
        <v>0.91</v>
      </c>
      <c r="L176" s="77">
        <f>[8]PtX!AE$21</f>
        <v>0.75808197120623566</v>
      </c>
      <c r="M176" s="77">
        <f>[8]PtX!AF$21</f>
        <v>5.4760293614927988</v>
      </c>
      <c r="N176" s="77">
        <f>[8]PtX!AG$21</f>
        <v>12.714325551817709</v>
      </c>
      <c r="O176" s="77">
        <f>[8]PtX!AH$21</f>
        <v>19.49803703703704</v>
      </c>
      <c r="P176" s="77">
        <f>[8]PtX!AI$21</f>
        <v>25.555555555555557</v>
      </c>
      <c r="Q176" s="77">
        <f>[8]PtX!AJ$21</f>
        <v>31.555555555555557</v>
      </c>
      <c r="R176" s="77">
        <f>[8]PtX!AK$21</f>
        <v>37.555555555555557</v>
      </c>
      <c r="S176" s="77">
        <f>[8]PtX!AL$21</f>
        <v>43.555555555555557</v>
      </c>
      <c r="T176" s="77">
        <f>[8]PtX!AM$21</f>
        <v>49.555555555555557</v>
      </c>
      <c r="U176" s="77">
        <f>[8]PtX!AN$21</f>
        <v>55.55555555555555</v>
      </c>
      <c r="V176" s="77">
        <f>[8]PtX!AO$21</f>
        <v>59.55555555555555</v>
      </c>
      <c r="W176" s="77">
        <f>[8]PtX!AP$21</f>
        <v>63.55555555555555</v>
      </c>
      <c r="X176" s="77">
        <f>[8]PtX!AQ$21</f>
        <v>67.555555555555557</v>
      </c>
      <c r="Y176" s="77">
        <f>[8]PtX!AR$21</f>
        <v>71.555555555555557</v>
      </c>
      <c r="Z176" s="77">
        <f>[8]PtX!AS$21</f>
        <v>75.555555555555557</v>
      </c>
      <c r="AA176" s="77">
        <f>[8]PtX!AT$21</f>
        <v>79.555555555555557</v>
      </c>
      <c r="AB176" s="77">
        <f>[8]PtX!AU$21</f>
        <v>83.555555555555557</v>
      </c>
      <c r="AC176" s="77">
        <f>[8]PtX!AV$21</f>
        <v>87.555555555555557</v>
      </c>
      <c r="AD176" s="77">
        <f>[8]PtX!AW$21</f>
        <v>91.555555555555557</v>
      </c>
      <c r="AE176" s="77">
        <f>[8]PtX!AX$21</f>
        <v>95.555555555555557</v>
      </c>
      <c r="AF176" s="77">
        <f>[8]PtX!AY$21</f>
        <v>99.555555555555557</v>
      </c>
      <c r="AG176" s="77">
        <f>[8]PtX!AZ$21</f>
        <v>103.55555555555556</v>
      </c>
      <c r="AH176" s="77">
        <f>[8]PtX!BA$21</f>
        <v>107.55555555555556</v>
      </c>
      <c r="AI176" s="77">
        <f>[8]PtX!BB$21</f>
        <v>111.55555555555556</v>
      </c>
      <c r="AJ176" s="77">
        <f>[8]PtX!BC$21</f>
        <v>115.55555555555556</v>
      </c>
      <c r="AK176" s="77"/>
      <c r="AL176" s="77"/>
      <c r="AM176" s="77"/>
      <c r="AN176" s="77"/>
      <c r="AO176" s="77"/>
    </row>
    <row r="177" spans="1:41" ht="15.6" customHeight="1">
      <c r="A177" s="75" t="s">
        <v>216</v>
      </c>
      <c r="B177" s="75" t="s">
        <v>228</v>
      </c>
      <c r="C177" s="75" t="str">
        <f>VLOOKUP(B177,[3]codes!A:F,3,FALSE)</f>
        <v>Inländischer Stromverbrauch der Elektrolyseure</v>
      </c>
      <c r="D177" s="75" t="s">
        <v>65</v>
      </c>
      <c r="E177" s="75" t="s">
        <v>229</v>
      </c>
      <c r="F177" s="75" t="s">
        <v>138</v>
      </c>
      <c r="G177" s="75" t="s">
        <v>28</v>
      </c>
      <c r="H177" s="76" t="s">
        <v>55</v>
      </c>
      <c r="K177" s="77">
        <f>[9]PtX!AD$21</f>
        <v>0.91</v>
      </c>
      <c r="L177" s="77">
        <f>[9]PtX!AE$21</f>
        <v>1.556</v>
      </c>
      <c r="M177" s="77">
        <f>[9]PtX!AF$21</f>
        <v>5.5237072969289018</v>
      </c>
      <c r="N177" s="77">
        <f>[9]PtX!AG$21</f>
        <v>12.632925629147621</v>
      </c>
      <c r="O177" s="77">
        <f>[9]PtX!AH$21</f>
        <v>21.13305095794059</v>
      </c>
      <c r="P177" s="77">
        <f>[9]PtX!AI$21</f>
        <v>25.555555555555557</v>
      </c>
      <c r="Q177" s="77">
        <f>[9]PtX!AJ$21</f>
        <v>31.555555555555554</v>
      </c>
      <c r="R177" s="77">
        <f>[9]PtX!AK$21</f>
        <v>37.555555555555557</v>
      </c>
      <c r="S177" s="77">
        <f>[9]PtX!AL$21</f>
        <v>43.555555555555557</v>
      </c>
      <c r="T177" s="77">
        <f>[9]PtX!AM$21</f>
        <v>49.555555555555557</v>
      </c>
      <c r="U177" s="77">
        <f>[9]PtX!AN$21</f>
        <v>55.55555555555555</v>
      </c>
      <c r="V177" s="77">
        <f>[9]PtX!AO$21</f>
        <v>59.55555555555555</v>
      </c>
      <c r="W177" s="77">
        <f>[9]PtX!AP$21</f>
        <v>63.55555555555555</v>
      </c>
      <c r="X177" s="77">
        <f>[9]PtX!AQ$21</f>
        <v>67.555555555555557</v>
      </c>
      <c r="Y177" s="77">
        <f>[9]PtX!AR$21</f>
        <v>71.555555555555557</v>
      </c>
      <c r="Z177" s="77">
        <f>[9]PtX!AS$21</f>
        <v>75.555555555555557</v>
      </c>
      <c r="AA177" s="77">
        <f>[9]PtX!AT$21</f>
        <v>79.555555555555557</v>
      </c>
      <c r="AB177" s="77">
        <f>[9]PtX!AU$21</f>
        <v>83.555555555555557</v>
      </c>
      <c r="AC177" s="77">
        <f>[9]PtX!AV$21</f>
        <v>87.555555555555557</v>
      </c>
      <c r="AD177" s="77">
        <f>[9]PtX!AW$21</f>
        <v>91.555555555555557</v>
      </c>
      <c r="AE177" s="77">
        <f>[9]PtX!AX$21</f>
        <v>95.555555555555557</v>
      </c>
      <c r="AF177" s="77"/>
      <c r="AG177" s="77"/>
      <c r="AH177" s="77"/>
      <c r="AI177" s="77"/>
      <c r="AJ177" s="77"/>
      <c r="AK177" s="77"/>
      <c r="AL177" s="77"/>
      <c r="AM177" s="77"/>
      <c r="AN177" s="77"/>
      <c r="AO177" s="77"/>
    </row>
    <row r="178" spans="1:41" ht="15.6" customHeight="1">
      <c r="A178" s="75" t="s">
        <v>216</v>
      </c>
      <c r="B178" s="75" t="s">
        <v>230</v>
      </c>
      <c r="C178" s="75" t="str">
        <f>VLOOKUP(B178,[3]codes!A:F,3,FALSE)</f>
        <v>Nachfrage strombasierte synthetische Flüssigkraftstoffe</v>
      </c>
      <c r="D178" s="75" t="s">
        <v>65</v>
      </c>
      <c r="E178" s="75" t="s">
        <v>231</v>
      </c>
      <c r="F178" s="75" t="s">
        <v>137</v>
      </c>
      <c r="G178" s="75" t="s">
        <v>54</v>
      </c>
      <c r="H178" s="76" t="s">
        <v>55</v>
      </c>
      <c r="K178" s="77">
        <f t="shared" ref="K178:AJ179" si="6">K180*3.6</f>
        <v>0</v>
      </c>
      <c r="L178" s="77">
        <f t="shared" si="6"/>
        <v>3.73134829717312</v>
      </c>
      <c r="M178" s="77">
        <f t="shared" si="6"/>
        <v>3.9306905110101953</v>
      </c>
      <c r="N178" s="77">
        <f t="shared" si="6"/>
        <v>10.35921734312196</v>
      </c>
      <c r="O178" s="77">
        <f t="shared" si="6"/>
        <v>10.964769318252937</v>
      </c>
      <c r="P178" s="77">
        <f t="shared" si="6"/>
        <v>19.847425341630615</v>
      </c>
      <c r="Q178" s="77">
        <f t="shared" si="6"/>
        <v>19.907813278816448</v>
      </c>
      <c r="R178" s="77">
        <f t="shared" si="6"/>
        <v>19.530375642667707</v>
      </c>
      <c r="S178" s="77">
        <f t="shared" si="6"/>
        <v>23.475368410343748</v>
      </c>
      <c r="T178" s="77">
        <f t="shared" si="6"/>
        <v>29.394593622418093</v>
      </c>
      <c r="U178" s="77">
        <f t="shared" si="6"/>
        <v>43.182161154656463</v>
      </c>
      <c r="V178" s="77">
        <f t="shared" si="6"/>
        <v>43.236302007060772</v>
      </c>
      <c r="W178" s="77">
        <f t="shared" si="6"/>
        <v>43.282243619147479</v>
      </c>
      <c r="X178" s="77">
        <f t="shared" si="6"/>
        <v>47.263882273772928</v>
      </c>
      <c r="Y178" s="77">
        <f t="shared" si="6"/>
        <v>57.160909750067219</v>
      </c>
      <c r="Z178" s="77">
        <f t="shared" si="6"/>
        <v>80.834520939175064</v>
      </c>
      <c r="AA178" s="77">
        <f t="shared" si="6"/>
        <v>80.967482783671613</v>
      </c>
      <c r="AB178" s="77">
        <f t="shared" si="6"/>
        <v>81.00692571659475</v>
      </c>
      <c r="AC178" s="77">
        <f t="shared" si="6"/>
        <v>85.03926765775104</v>
      </c>
      <c r="AD178" s="77">
        <f t="shared" si="6"/>
        <v>96.942346902946582</v>
      </c>
      <c r="AE178" s="77">
        <f t="shared" si="6"/>
        <v>122.6364158543104</v>
      </c>
      <c r="AF178" s="77">
        <f t="shared" si="6"/>
        <v>123.00403226738617</v>
      </c>
      <c r="AG178" s="77">
        <f t="shared" si="6"/>
        <v>135.00454066142245</v>
      </c>
      <c r="AH178" s="77">
        <f t="shared" si="6"/>
        <v>158.83231353702061</v>
      </c>
      <c r="AI178" s="77">
        <f t="shared" si="6"/>
        <v>198.45210128036234</v>
      </c>
      <c r="AJ178" s="77">
        <f t="shared" si="6"/>
        <v>281.45552870225612</v>
      </c>
      <c r="AK178" s="77"/>
      <c r="AL178" s="77"/>
      <c r="AM178" s="77"/>
      <c r="AN178" s="77"/>
      <c r="AO178" s="77"/>
    </row>
    <row r="179" spans="1:41" ht="15.6" customHeight="1">
      <c r="A179" s="75" t="s">
        <v>216</v>
      </c>
      <c r="B179" s="75" t="s">
        <v>230</v>
      </c>
      <c r="C179" s="75" t="str">
        <f>VLOOKUP(B179,[3]codes!A:F,3,FALSE)</f>
        <v>Nachfrage strombasierte synthetische Flüssigkraftstoffe</v>
      </c>
      <c r="D179" s="75" t="s">
        <v>65</v>
      </c>
      <c r="E179" s="75" t="s">
        <v>231</v>
      </c>
      <c r="F179" s="75" t="s">
        <v>137</v>
      </c>
      <c r="G179" s="75" t="s">
        <v>28</v>
      </c>
      <c r="H179" s="76" t="s">
        <v>55</v>
      </c>
      <c r="K179" s="77">
        <f t="shared" si="6"/>
        <v>0</v>
      </c>
      <c r="L179" s="77">
        <f t="shared" si="6"/>
        <v>0</v>
      </c>
      <c r="M179" s="77">
        <f t="shared" si="6"/>
        <v>0.52194082991017032</v>
      </c>
      <c r="N179" s="77">
        <f t="shared" si="6"/>
        <v>2.6143758414630729</v>
      </c>
      <c r="O179" s="77">
        <f t="shared" si="6"/>
        <v>3.16070827570694</v>
      </c>
      <c r="P179" s="77">
        <f t="shared" si="6"/>
        <v>12.835350756382063</v>
      </c>
      <c r="Q179" s="77">
        <f t="shared" si="6"/>
        <v>13.117313848827257</v>
      </c>
      <c r="R179" s="77">
        <f t="shared" si="6"/>
        <v>13.004641912979034</v>
      </c>
      <c r="S179" s="77">
        <f t="shared" si="6"/>
        <v>26.040884902057158</v>
      </c>
      <c r="T179" s="77">
        <f t="shared" si="6"/>
        <v>38.095680779704523</v>
      </c>
      <c r="U179" s="77">
        <f t="shared" si="6"/>
        <v>65.46298304469461</v>
      </c>
      <c r="V179" s="77">
        <f t="shared" si="6"/>
        <v>92.523226675143817</v>
      </c>
      <c r="W179" s="77">
        <f t="shared" si="6"/>
        <v>120.9273236638679</v>
      </c>
      <c r="X179" s="77">
        <f t="shared" si="6"/>
        <v>241.2583585117784</v>
      </c>
      <c r="Y179" s="77">
        <f t="shared" si="6"/>
        <v>305.57605536407095</v>
      </c>
      <c r="Z179" s="77">
        <f t="shared" si="6"/>
        <v>374.30069934900547</v>
      </c>
      <c r="AA179" s="77">
        <f t="shared" si="6"/>
        <v>450.42517903039379</v>
      </c>
      <c r="AB179" s="77">
        <f t="shared" si="6"/>
        <v>510.64729646327368</v>
      </c>
      <c r="AC179" s="77">
        <f t="shared" si="6"/>
        <v>532.80743615094946</v>
      </c>
      <c r="AD179" s="77">
        <f t="shared" si="6"/>
        <v>563.54139449373065</v>
      </c>
      <c r="AE179" s="77">
        <f t="shared" si="6"/>
        <v>574.1654157184405</v>
      </c>
      <c r="AF179" s="77"/>
      <c r="AG179" s="77"/>
      <c r="AH179" s="77"/>
      <c r="AI179" s="77"/>
      <c r="AJ179" s="77"/>
      <c r="AK179" s="77"/>
      <c r="AL179" s="77"/>
      <c r="AM179" s="77"/>
      <c r="AN179" s="77"/>
      <c r="AO179" s="77"/>
    </row>
    <row r="180" spans="1:41" ht="15.6" customHeight="1">
      <c r="A180" s="75" t="s">
        <v>216</v>
      </c>
      <c r="B180" s="75" t="s">
        <v>230</v>
      </c>
      <c r="C180" s="75" t="str">
        <f>VLOOKUP(B180,[3]codes!A:F,3,FALSE)</f>
        <v>Nachfrage strombasierte synthetische Flüssigkraftstoffe</v>
      </c>
      <c r="D180" s="75" t="s">
        <v>65</v>
      </c>
      <c r="E180" s="75" t="s">
        <v>231</v>
      </c>
      <c r="F180" s="75" t="s">
        <v>138</v>
      </c>
      <c r="G180" s="75" t="s">
        <v>54</v>
      </c>
      <c r="H180" s="76" t="s">
        <v>55</v>
      </c>
      <c r="K180" s="77">
        <f>[8]PtX!AD$48</f>
        <v>0</v>
      </c>
      <c r="L180" s="77">
        <f>[8]PtX!AE$48</f>
        <v>1.0364856381036445</v>
      </c>
      <c r="M180" s="77">
        <f>[8]PtX!AF$48</f>
        <v>1.0918584752806098</v>
      </c>
      <c r="N180" s="77">
        <f>[8]PtX!AG$48</f>
        <v>2.8775603730894335</v>
      </c>
      <c r="O180" s="77">
        <f>[8]PtX!AH$48</f>
        <v>3.0457692550702604</v>
      </c>
      <c r="P180" s="77">
        <f>[8]PtX!AI$48</f>
        <v>5.5131737060085042</v>
      </c>
      <c r="Q180" s="77">
        <f>[8]PtX!AJ$48</f>
        <v>5.5299481330045683</v>
      </c>
      <c r="R180" s="77">
        <f>[8]PtX!AK$48</f>
        <v>5.4251043451854741</v>
      </c>
      <c r="S180" s="77">
        <f>[8]PtX!AL$48</f>
        <v>6.5209356695399299</v>
      </c>
      <c r="T180" s="77">
        <f>[8]PtX!AM$48</f>
        <v>8.1651648951161366</v>
      </c>
      <c r="U180" s="77">
        <f>[8]PtX!AN$48</f>
        <v>11.99504476518235</v>
      </c>
      <c r="V180" s="77">
        <f>[8]PtX!AO$48</f>
        <v>12.010083890850215</v>
      </c>
      <c r="W180" s="77">
        <f>[8]PtX!AP$48</f>
        <v>12.022845449763189</v>
      </c>
      <c r="X180" s="77">
        <f>[8]PtX!AQ$48</f>
        <v>13.128856187159146</v>
      </c>
      <c r="Y180" s="77">
        <f>[8]PtX!AR$48</f>
        <v>15.878030486129783</v>
      </c>
      <c r="Z180" s="77">
        <f>[8]PtX!AS$48</f>
        <v>22.454033594215296</v>
      </c>
      <c r="AA180" s="77">
        <f>[8]PtX!AT$48</f>
        <v>22.490967439908783</v>
      </c>
      <c r="AB180" s="77">
        <f>[8]PtX!AU$48</f>
        <v>22.501923810165209</v>
      </c>
      <c r="AC180" s="77">
        <f>[8]PtX!AV$48</f>
        <v>23.622018793819734</v>
      </c>
      <c r="AD180" s="77">
        <f>[8]PtX!AW$48</f>
        <v>26.928429695262938</v>
      </c>
      <c r="AE180" s="77">
        <f>[8]PtX!AX$48</f>
        <v>34.065671070641777</v>
      </c>
      <c r="AF180" s="77">
        <f>[8]PtX!AY$48</f>
        <v>34.167786740940599</v>
      </c>
      <c r="AG180" s="77">
        <f>[8]PtX!AZ$48</f>
        <v>37.501261294839573</v>
      </c>
      <c r="AH180" s="77">
        <f>[8]PtX!BA$48</f>
        <v>44.120087093616831</v>
      </c>
      <c r="AI180" s="77">
        <f>[8]PtX!BB$48</f>
        <v>55.125583688989536</v>
      </c>
      <c r="AJ180" s="77">
        <f>[8]PtX!BC$48</f>
        <v>78.182091306182258</v>
      </c>
      <c r="AK180" s="77"/>
      <c r="AL180" s="77"/>
      <c r="AM180" s="77"/>
      <c r="AN180" s="77"/>
      <c r="AO180" s="77"/>
    </row>
    <row r="181" spans="1:41" ht="15.6" customHeight="1">
      <c r="A181" s="75" t="s">
        <v>216</v>
      </c>
      <c r="B181" s="75" t="s">
        <v>230</v>
      </c>
      <c r="C181" s="75" t="str">
        <f>VLOOKUP(B181,[3]codes!A:F,3,FALSE)</f>
        <v>Nachfrage strombasierte synthetische Flüssigkraftstoffe</v>
      </c>
      <c r="D181" s="75" t="s">
        <v>65</v>
      </c>
      <c r="E181" s="75" t="s">
        <v>231</v>
      </c>
      <c r="F181" s="75" t="s">
        <v>138</v>
      </c>
      <c r="G181" s="75" t="s">
        <v>28</v>
      </c>
      <c r="H181" s="76" t="s">
        <v>55</v>
      </c>
      <c r="K181" s="77">
        <f>[9]PtX!AD$48</f>
        <v>0</v>
      </c>
      <c r="L181" s="77">
        <f>[9]PtX!AE$48</f>
        <v>0</v>
      </c>
      <c r="M181" s="77">
        <f>[9]PtX!AF$48</f>
        <v>0.14498356386393621</v>
      </c>
      <c r="N181" s="77">
        <f>[9]PtX!AG$48</f>
        <v>0.72621551151752028</v>
      </c>
      <c r="O181" s="77">
        <f>[9]PtX!AH$48</f>
        <v>0.87797452102970552</v>
      </c>
      <c r="P181" s="77">
        <f>[9]PtX!AI$48</f>
        <v>3.5653752101061285</v>
      </c>
      <c r="Q181" s="77">
        <f>[9]PtX!AJ$48</f>
        <v>3.6436982913409044</v>
      </c>
      <c r="R181" s="77">
        <f>[9]PtX!AK$48</f>
        <v>3.6124005313830652</v>
      </c>
      <c r="S181" s="77">
        <f>[9]PtX!AL$48</f>
        <v>7.2335791394603213</v>
      </c>
      <c r="T181" s="77">
        <f>[9]PtX!AM$48</f>
        <v>10.582133549917923</v>
      </c>
      <c r="U181" s="77">
        <f>[9]PtX!AN$48</f>
        <v>18.184161956859615</v>
      </c>
      <c r="V181" s="77">
        <f>[9]PtX!AO$48</f>
        <v>25.70089629865106</v>
      </c>
      <c r="W181" s="77">
        <f>[9]PtX!AP$48</f>
        <v>33.590923239963303</v>
      </c>
      <c r="X181" s="77">
        <f>[9]PtX!AQ$48</f>
        <v>67.016210697716218</v>
      </c>
      <c r="Y181" s="77">
        <f>[9]PtX!AR$48</f>
        <v>84.882237601130811</v>
      </c>
      <c r="Z181" s="77">
        <f>[9]PtX!AS$48</f>
        <v>103.97241648583486</v>
      </c>
      <c r="AA181" s="77">
        <f>[9]PtX!AT$48</f>
        <v>125.1181052862205</v>
      </c>
      <c r="AB181" s="77">
        <f>[9]PtX!AU$48</f>
        <v>141.84647123979823</v>
      </c>
      <c r="AC181" s="77">
        <f>[9]PtX!AV$48</f>
        <v>148.00206559748597</v>
      </c>
      <c r="AD181" s="77">
        <f>[9]PtX!AW$48</f>
        <v>156.53927624825852</v>
      </c>
      <c r="AE181" s="77">
        <f>[9]PtX!AX$48</f>
        <v>159.49039325512237</v>
      </c>
      <c r="AF181" s="77"/>
      <c r="AG181" s="77"/>
      <c r="AH181" s="77"/>
      <c r="AI181" s="77"/>
      <c r="AJ181" s="77"/>
      <c r="AK181" s="77"/>
      <c r="AL181" s="77"/>
      <c r="AM181" s="77"/>
      <c r="AN181" s="77"/>
      <c r="AO181" s="77"/>
    </row>
    <row r="182" spans="1:41">
      <c r="A182" s="75" t="s">
        <v>216</v>
      </c>
      <c r="B182" s="75" t="s">
        <v>232</v>
      </c>
      <c r="C182" s="75" t="str">
        <f>VLOOKUP(B182,[3]codes!A:F,3,FALSE)</f>
        <v>Inländische Produktion strombasierte synthetische Flüssigkraftstoffe</v>
      </c>
      <c r="D182" s="75" t="s">
        <v>65</v>
      </c>
      <c r="E182" s="75" t="s">
        <v>233</v>
      </c>
      <c r="F182" s="75" t="s">
        <v>137</v>
      </c>
      <c r="G182" s="75" t="s">
        <v>54</v>
      </c>
      <c r="H182" s="76" t="s">
        <v>55</v>
      </c>
      <c r="K182" s="77">
        <f t="shared" ref="K182:AJ183" si="7">K184*3.6</f>
        <v>0</v>
      </c>
      <c r="L182" s="77">
        <f t="shared" si="7"/>
        <v>1.436252451828776</v>
      </c>
      <c r="M182" s="77">
        <f t="shared" si="7"/>
        <v>3.9306905110101953</v>
      </c>
      <c r="N182" s="77">
        <f t="shared" si="7"/>
        <v>5.514614006728122</v>
      </c>
      <c r="O182" s="77">
        <f t="shared" si="7"/>
        <v>6.1037333333333335</v>
      </c>
      <c r="P182" s="77">
        <f t="shared" si="7"/>
        <v>8</v>
      </c>
      <c r="Q182" s="77">
        <f t="shared" si="7"/>
        <v>8</v>
      </c>
      <c r="R182" s="77">
        <f t="shared" si="7"/>
        <v>8</v>
      </c>
      <c r="S182" s="77">
        <f t="shared" si="7"/>
        <v>8</v>
      </c>
      <c r="T182" s="77">
        <f t="shared" si="7"/>
        <v>8</v>
      </c>
      <c r="U182" s="77">
        <f t="shared" si="7"/>
        <v>8</v>
      </c>
      <c r="V182" s="77">
        <f t="shared" si="7"/>
        <v>8</v>
      </c>
      <c r="W182" s="77">
        <f t="shared" si="7"/>
        <v>8</v>
      </c>
      <c r="X182" s="77">
        <f t="shared" si="7"/>
        <v>8</v>
      </c>
      <c r="Y182" s="77">
        <f t="shared" si="7"/>
        <v>8</v>
      </c>
      <c r="Z182" s="77">
        <f t="shared" si="7"/>
        <v>8</v>
      </c>
      <c r="AA182" s="77">
        <f t="shared" si="7"/>
        <v>8</v>
      </c>
      <c r="AB182" s="77">
        <f t="shared" si="7"/>
        <v>8</v>
      </c>
      <c r="AC182" s="77">
        <f t="shared" si="7"/>
        <v>8</v>
      </c>
      <c r="AD182" s="77">
        <f t="shared" si="7"/>
        <v>8</v>
      </c>
      <c r="AE182" s="77">
        <f t="shared" si="7"/>
        <v>8</v>
      </c>
      <c r="AF182" s="77">
        <f t="shared" si="7"/>
        <v>8</v>
      </c>
      <c r="AG182" s="77">
        <f t="shared" si="7"/>
        <v>8</v>
      </c>
      <c r="AH182" s="77">
        <f t="shared" si="7"/>
        <v>8</v>
      </c>
      <c r="AI182" s="77">
        <f t="shared" si="7"/>
        <v>8</v>
      </c>
      <c r="AJ182" s="77">
        <f t="shared" si="7"/>
        <v>8</v>
      </c>
      <c r="AK182" s="77"/>
      <c r="AL182" s="77"/>
      <c r="AM182" s="77"/>
      <c r="AN182" s="77"/>
      <c r="AO182" s="77"/>
    </row>
    <row r="183" spans="1:41">
      <c r="A183" s="75" t="s">
        <v>216</v>
      </c>
      <c r="B183" s="75" t="s">
        <v>232</v>
      </c>
      <c r="C183" s="75" t="str">
        <f>VLOOKUP(B183,[3]codes!A:F,3,FALSE)</f>
        <v>Inländische Produktion strombasierte synthetische Flüssigkraftstoffe</v>
      </c>
      <c r="D183" s="75" t="s">
        <v>65</v>
      </c>
      <c r="E183" s="75" t="s">
        <v>233</v>
      </c>
      <c r="F183" s="75" t="s">
        <v>137</v>
      </c>
      <c r="G183" s="75" t="s">
        <v>28</v>
      </c>
      <c r="H183" s="76" t="s">
        <v>55</v>
      </c>
      <c r="K183" s="77">
        <f t="shared" si="7"/>
        <v>0</v>
      </c>
      <c r="L183" s="77">
        <f t="shared" si="7"/>
        <v>0</v>
      </c>
      <c r="M183" s="77">
        <f t="shared" si="7"/>
        <v>0</v>
      </c>
      <c r="N183" s="77">
        <f t="shared" si="7"/>
        <v>0</v>
      </c>
      <c r="O183" s="77">
        <f t="shared" si="7"/>
        <v>0</v>
      </c>
      <c r="P183" s="77">
        <f t="shared" si="7"/>
        <v>0</v>
      </c>
      <c r="Q183" s="77">
        <f t="shared" si="7"/>
        <v>0</v>
      </c>
      <c r="R183" s="77">
        <f t="shared" si="7"/>
        <v>0</v>
      </c>
      <c r="S183" s="77">
        <f t="shared" si="7"/>
        <v>0</v>
      </c>
      <c r="T183" s="77">
        <f t="shared" si="7"/>
        <v>0</v>
      </c>
      <c r="U183" s="77">
        <f t="shared" si="7"/>
        <v>0</v>
      </c>
      <c r="V183" s="77">
        <f t="shared" si="7"/>
        <v>0</v>
      </c>
      <c r="W183" s="77">
        <f t="shared" si="7"/>
        <v>0</v>
      </c>
      <c r="X183" s="77">
        <f t="shared" si="7"/>
        <v>0</v>
      </c>
      <c r="Y183" s="77">
        <f t="shared" si="7"/>
        <v>0</v>
      </c>
      <c r="Z183" s="77">
        <f t="shared" si="7"/>
        <v>0</v>
      </c>
      <c r="AA183" s="77">
        <f t="shared" si="7"/>
        <v>0</v>
      </c>
      <c r="AB183" s="77">
        <f t="shared" si="7"/>
        <v>0</v>
      </c>
      <c r="AC183" s="77">
        <f t="shared" si="7"/>
        <v>0</v>
      </c>
      <c r="AD183" s="77">
        <f t="shared" si="7"/>
        <v>0</v>
      </c>
      <c r="AE183" s="77">
        <f t="shared" si="7"/>
        <v>0</v>
      </c>
      <c r="AF183" s="77"/>
      <c r="AG183" s="77"/>
      <c r="AH183" s="77"/>
      <c r="AI183" s="77"/>
      <c r="AJ183" s="77"/>
      <c r="AK183" s="77"/>
      <c r="AL183" s="77"/>
      <c r="AM183" s="77"/>
      <c r="AN183" s="77"/>
      <c r="AO183" s="77"/>
    </row>
    <row r="184" spans="1:41">
      <c r="A184" s="75" t="s">
        <v>216</v>
      </c>
      <c r="B184" s="75" t="s">
        <v>232</v>
      </c>
      <c r="C184" s="75" t="str">
        <f>VLOOKUP(B184,[3]codes!A:F,3,FALSE)</f>
        <v>Inländische Produktion strombasierte synthetische Flüssigkraftstoffe</v>
      </c>
      <c r="D184" s="75" t="s">
        <v>65</v>
      </c>
      <c r="E184" s="75" t="s">
        <v>233</v>
      </c>
      <c r="F184" s="75" t="s">
        <v>138</v>
      </c>
      <c r="G184" s="75" t="s">
        <v>54</v>
      </c>
      <c r="H184" s="76" t="s">
        <v>55</v>
      </c>
      <c r="K184" s="77">
        <f>[8]PtX!AD$49*[8]PtX!AD$48</f>
        <v>0</v>
      </c>
      <c r="L184" s="77">
        <f>[8]PtX!AE$49*[8]PtX!AE$48</f>
        <v>0.39895901439688219</v>
      </c>
      <c r="M184" s="77">
        <f>[8]PtX!AF$49*[8]PtX!AF$48</f>
        <v>1.0918584752806098</v>
      </c>
      <c r="N184" s="77">
        <f>[8]PtX!AG$49*[8]PtX!AG$48</f>
        <v>1.5318372240911449</v>
      </c>
      <c r="O184" s="77">
        <f>[8]PtX!AH$49*[8]PtX!AH$48</f>
        <v>1.6954814814814814</v>
      </c>
      <c r="P184" s="77">
        <f>[8]PtX!AI$49*[8]PtX!AI$48</f>
        <v>2.2222222222222223</v>
      </c>
      <c r="Q184" s="77">
        <f>[8]PtX!AJ$49*[8]PtX!AJ$48</f>
        <v>2.2222222222222223</v>
      </c>
      <c r="R184" s="77">
        <f>[8]PtX!AK$49*[8]PtX!AK$48</f>
        <v>2.2222222222222223</v>
      </c>
      <c r="S184" s="77">
        <f>[8]PtX!AL$49*[8]PtX!AL$48</f>
        <v>2.2222222222222223</v>
      </c>
      <c r="T184" s="77">
        <f>[8]PtX!AM$49*[8]PtX!AM$48</f>
        <v>2.2222222222222223</v>
      </c>
      <c r="U184" s="77">
        <f>[8]PtX!AN$49*[8]PtX!AN$48</f>
        <v>2.2222222222222223</v>
      </c>
      <c r="V184" s="77">
        <f>[8]PtX!AO$49*[8]PtX!AO$48</f>
        <v>2.2222222222222223</v>
      </c>
      <c r="W184" s="77">
        <f>[8]PtX!AP$49*[8]PtX!AP$48</f>
        <v>2.2222222222222223</v>
      </c>
      <c r="X184" s="77">
        <f>[8]PtX!AQ$49*[8]PtX!AQ$48</f>
        <v>2.2222222222222223</v>
      </c>
      <c r="Y184" s="77">
        <f>[8]PtX!AR$49*[8]PtX!AR$48</f>
        <v>2.2222222222222223</v>
      </c>
      <c r="Z184" s="77">
        <f>[8]PtX!AS$49*[8]PtX!AS$48</f>
        <v>2.2222222222222223</v>
      </c>
      <c r="AA184" s="77">
        <f>[8]PtX!AT$49*[8]PtX!AT$48</f>
        <v>2.2222222222222223</v>
      </c>
      <c r="AB184" s="77">
        <f>[8]PtX!AU$49*[8]PtX!AU$48</f>
        <v>2.2222222222222223</v>
      </c>
      <c r="AC184" s="77">
        <f>[8]PtX!AV$49*[8]PtX!AV$48</f>
        <v>2.2222222222222223</v>
      </c>
      <c r="AD184" s="77">
        <f>[8]PtX!AW$49*[8]PtX!AW$48</f>
        <v>2.2222222222222223</v>
      </c>
      <c r="AE184" s="77">
        <f>[8]PtX!AX$49*[8]PtX!AX$48</f>
        <v>2.2222222222222223</v>
      </c>
      <c r="AF184" s="77">
        <f>[8]PtX!AY$49*[8]PtX!AY$48</f>
        <v>2.2222222222222223</v>
      </c>
      <c r="AG184" s="77">
        <f>[8]PtX!AZ$49*[8]PtX!AZ$48</f>
        <v>2.2222222222222223</v>
      </c>
      <c r="AH184" s="77">
        <f>[8]PtX!BA$49*[8]PtX!BA$48</f>
        <v>2.2222222222222223</v>
      </c>
      <c r="AI184" s="77">
        <f>[8]PtX!BB$49*[8]PtX!BB$48</f>
        <v>2.2222222222222223</v>
      </c>
      <c r="AJ184" s="77">
        <f>[8]PtX!BC$49*[8]PtX!BC$48</f>
        <v>2.2222222222222223</v>
      </c>
      <c r="AK184" s="77"/>
      <c r="AL184" s="77"/>
      <c r="AM184" s="77"/>
      <c r="AN184" s="77"/>
      <c r="AO184" s="77"/>
    </row>
    <row r="185" spans="1:41">
      <c r="A185" s="75" t="s">
        <v>216</v>
      </c>
      <c r="B185" s="75" t="s">
        <v>232</v>
      </c>
      <c r="C185" s="75" t="str">
        <f>VLOOKUP(B185,[3]codes!A:F,3,FALSE)</f>
        <v>Inländische Produktion strombasierte synthetische Flüssigkraftstoffe</v>
      </c>
      <c r="D185" s="75" t="s">
        <v>65</v>
      </c>
      <c r="E185" s="75" t="s">
        <v>233</v>
      </c>
      <c r="F185" s="75" t="s">
        <v>138</v>
      </c>
      <c r="G185" s="75" t="s">
        <v>28</v>
      </c>
      <c r="H185" s="76" t="s">
        <v>55</v>
      </c>
      <c r="K185" s="77">
        <f>[9]PtX!AD$49*[9]PtX!AD$48</f>
        <v>0</v>
      </c>
      <c r="L185" s="77">
        <f>[9]PtX!AE$49*[9]PtX!AE$48</f>
        <v>0</v>
      </c>
      <c r="M185" s="77">
        <f>[9]PtX!AF$49*[9]PtX!AF$48</f>
        <v>0</v>
      </c>
      <c r="N185" s="77">
        <f>[9]PtX!AG$49*[9]PtX!AG$48</f>
        <v>0</v>
      </c>
      <c r="O185" s="77">
        <f>[9]PtX!AH$49*[9]PtX!AH$48</f>
        <v>0</v>
      </c>
      <c r="P185" s="77">
        <f>[9]PtX!AI$49*[9]PtX!AI$48</f>
        <v>0</v>
      </c>
      <c r="Q185" s="77">
        <f>[9]PtX!AJ$49*[9]PtX!AJ$48</f>
        <v>0</v>
      </c>
      <c r="R185" s="77">
        <f>[9]PtX!AK$49*[9]PtX!AK$48</f>
        <v>0</v>
      </c>
      <c r="S185" s="77">
        <f>[9]PtX!AL$49*[9]PtX!AL$48</f>
        <v>0</v>
      </c>
      <c r="T185" s="77">
        <f>[9]PtX!AM$49*[9]PtX!AM$48</f>
        <v>0</v>
      </c>
      <c r="U185" s="77">
        <f>[9]PtX!AN$49*[9]PtX!AN$48</f>
        <v>0</v>
      </c>
      <c r="V185" s="77">
        <f>[9]PtX!AO$49*[9]PtX!AO$48</f>
        <v>0</v>
      </c>
      <c r="W185" s="77">
        <f>[9]PtX!AP$49*[9]PtX!AP$48</f>
        <v>0</v>
      </c>
      <c r="X185" s="77">
        <f>[9]PtX!AQ$49*[9]PtX!AQ$48</f>
        <v>0</v>
      </c>
      <c r="Y185" s="77">
        <f>[9]PtX!AR$49*[9]PtX!AR$48</f>
        <v>0</v>
      </c>
      <c r="Z185" s="77">
        <f>[9]PtX!AS$49*[9]PtX!AS$48</f>
        <v>0</v>
      </c>
      <c r="AA185" s="77">
        <f>[9]PtX!AT$49*[9]PtX!AT$48</f>
        <v>0</v>
      </c>
      <c r="AB185" s="77">
        <f>[9]PtX!AU$49*[9]PtX!AU$48</f>
        <v>0</v>
      </c>
      <c r="AC185" s="77">
        <f>[9]PtX!AV$49*[9]PtX!AV$48</f>
        <v>0</v>
      </c>
      <c r="AD185" s="77">
        <f>[9]PtX!AW$49*[9]PtX!AW$48</f>
        <v>0</v>
      </c>
      <c r="AE185" s="77">
        <f>[9]PtX!AX$49*[9]PtX!AX$48</f>
        <v>0</v>
      </c>
      <c r="AF185" s="77"/>
      <c r="AG185" s="77"/>
      <c r="AH185" s="77"/>
      <c r="AI185" s="77"/>
      <c r="AJ185" s="77"/>
      <c r="AK185" s="77"/>
      <c r="AL185" s="77"/>
      <c r="AM185" s="77"/>
      <c r="AN185" s="77"/>
      <c r="AO185" s="77"/>
    </row>
    <row r="186" spans="1:41" ht="15.6" customHeight="1">
      <c r="A186" s="75" t="s">
        <v>216</v>
      </c>
      <c r="B186" s="75" t="s">
        <v>234</v>
      </c>
      <c r="C186" s="75" t="str">
        <f>VLOOKUP(B186,[3]codes!A:F,3,FALSE)</f>
        <v>Import strombasierte synthetische Flüssigkraftstoffe</v>
      </c>
      <c r="D186" s="75" t="s">
        <v>65</v>
      </c>
      <c r="E186" s="75" t="s">
        <v>235</v>
      </c>
      <c r="F186" s="75" t="s">
        <v>137</v>
      </c>
      <c r="G186" s="75" t="s">
        <v>54</v>
      </c>
      <c r="H186" s="76" t="s">
        <v>55</v>
      </c>
      <c r="K186" s="77">
        <f t="shared" ref="K186:AJ187" si="8">K188*3.6</f>
        <v>0</v>
      </c>
      <c r="L186" s="77">
        <f t="shared" si="8"/>
        <v>2.2950958453443442</v>
      </c>
      <c r="M186" s="77">
        <f t="shared" si="8"/>
        <v>0</v>
      </c>
      <c r="N186" s="77">
        <f t="shared" si="8"/>
        <v>4.8446033363938392</v>
      </c>
      <c r="O186" s="77">
        <f t="shared" si="8"/>
        <v>4.8610359849196048</v>
      </c>
      <c r="P186" s="77">
        <f t="shared" si="8"/>
        <v>11.847425341630615</v>
      </c>
      <c r="Q186" s="77">
        <f t="shared" si="8"/>
        <v>11.907813278816446</v>
      </c>
      <c r="R186" s="77">
        <f t="shared" si="8"/>
        <v>11.530375642667707</v>
      </c>
      <c r="S186" s="77">
        <f t="shared" si="8"/>
        <v>15.475368410343748</v>
      </c>
      <c r="T186" s="77">
        <f t="shared" si="8"/>
        <v>21.394593622418093</v>
      </c>
      <c r="U186" s="77">
        <f t="shared" si="8"/>
        <v>35.182161154656463</v>
      </c>
      <c r="V186" s="77">
        <f t="shared" si="8"/>
        <v>35.236302007060779</v>
      </c>
      <c r="W186" s="77">
        <f t="shared" si="8"/>
        <v>35.282243619147486</v>
      </c>
      <c r="X186" s="77">
        <f t="shared" si="8"/>
        <v>39.263882273772921</v>
      </c>
      <c r="Y186" s="77">
        <f t="shared" si="8"/>
        <v>49.160909750067212</v>
      </c>
      <c r="Z186" s="77">
        <f t="shared" si="8"/>
        <v>72.834520939175079</v>
      </c>
      <c r="AA186" s="77">
        <f t="shared" si="8"/>
        <v>72.967482783671628</v>
      </c>
      <c r="AB186" s="77">
        <f t="shared" si="8"/>
        <v>73.006925716594765</v>
      </c>
      <c r="AC186" s="77">
        <f t="shared" si="8"/>
        <v>77.039267657751054</v>
      </c>
      <c r="AD186" s="77">
        <f t="shared" si="8"/>
        <v>88.942346902946582</v>
      </c>
      <c r="AE186" s="77">
        <f t="shared" si="8"/>
        <v>114.6364158543104</v>
      </c>
      <c r="AF186" s="77">
        <f t="shared" si="8"/>
        <v>115.00403226738617</v>
      </c>
      <c r="AG186" s="77">
        <f t="shared" si="8"/>
        <v>127.00454066142247</v>
      </c>
      <c r="AH186" s="77">
        <f t="shared" si="8"/>
        <v>150.83231353702061</v>
      </c>
      <c r="AI186" s="77">
        <f t="shared" si="8"/>
        <v>190.45210128036234</v>
      </c>
      <c r="AJ186" s="77">
        <f t="shared" si="8"/>
        <v>273.45552870225612</v>
      </c>
      <c r="AK186" s="77"/>
      <c r="AL186" s="77"/>
      <c r="AM186" s="77"/>
      <c r="AN186" s="77"/>
      <c r="AO186" s="77"/>
    </row>
    <row r="187" spans="1:41" ht="15.6" customHeight="1">
      <c r="A187" s="75" t="s">
        <v>216</v>
      </c>
      <c r="B187" s="75" t="s">
        <v>234</v>
      </c>
      <c r="C187" s="75" t="str">
        <f>VLOOKUP(B187,[3]codes!A:F,3,FALSE)</f>
        <v>Import strombasierte synthetische Flüssigkraftstoffe</v>
      </c>
      <c r="D187" s="75" t="s">
        <v>65</v>
      </c>
      <c r="E187" s="75" t="s">
        <v>235</v>
      </c>
      <c r="F187" s="75" t="s">
        <v>137</v>
      </c>
      <c r="G187" s="75" t="s">
        <v>28</v>
      </c>
      <c r="H187" s="76" t="s">
        <v>55</v>
      </c>
      <c r="K187" s="77">
        <f t="shared" si="8"/>
        <v>0</v>
      </c>
      <c r="L187" s="77">
        <f t="shared" si="8"/>
        <v>0</v>
      </c>
      <c r="M187" s="77">
        <f t="shared" si="8"/>
        <v>0.52194082991017032</v>
      </c>
      <c r="N187" s="77">
        <f t="shared" si="8"/>
        <v>2.6143758414630729</v>
      </c>
      <c r="O187" s="77">
        <f t="shared" si="8"/>
        <v>3.16070827570694</v>
      </c>
      <c r="P187" s="77">
        <f t="shared" si="8"/>
        <v>12.835350756382063</v>
      </c>
      <c r="Q187" s="77">
        <f t="shared" si="8"/>
        <v>13.117313848827257</v>
      </c>
      <c r="R187" s="77">
        <f t="shared" si="8"/>
        <v>13.004641912979034</v>
      </c>
      <c r="S187" s="77">
        <f t="shared" si="8"/>
        <v>26.040884902057158</v>
      </c>
      <c r="T187" s="77">
        <f t="shared" si="8"/>
        <v>38.095680779704523</v>
      </c>
      <c r="U187" s="77">
        <f t="shared" si="8"/>
        <v>65.46298304469461</v>
      </c>
      <c r="V187" s="77">
        <f t="shared" si="8"/>
        <v>92.523226675143817</v>
      </c>
      <c r="W187" s="77">
        <f t="shared" si="8"/>
        <v>120.9273236638679</v>
      </c>
      <c r="X187" s="77">
        <f t="shared" si="8"/>
        <v>241.2583585117784</v>
      </c>
      <c r="Y187" s="77">
        <f t="shared" si="8"/>
        <v>305.57605536407095</v>
      </c>
      <c r="Z187" s="77">
        <f t="shared" si="8"/>
        <v>374.30069934900547</v>
      </c>
      <c r="AA187" s="77">
        <f t="shared" si="8"/>
        <v>450.42517903039379</v>
      </c>
      <c r="AB187" s="77">
        <f t="shared" si="8"/>
        <v>510.64729646327368</v>
      </c>
      <c r="AC187" s="77">
        <f t="shared" si="8"/>
        <v>532.80743615094946</v>
      </c>
      <c r="AD187" s="77">
        <f t="shared" si="8"/>
        <v>563.54139449373065</v>
      </c>
      <c r="AE187" s="77">
        <f t="shared" si="8"/>
        <v>574.1654157184405</v>
      </c>
      <c r="AF187" s="77"/>
      <c r="AG187" s="77"/>
      <c r="AH187" s="77"/>
      <c r="AI187" s="77"/>
      <c r="AJ187" s="77"/>
      <c r="AK187" s="77"/>
      <c r="AL187" s="77"/>
      <c r="AM187" s="77"/>
      <c r="AN187" s="77"/>
      <c r="AO187" s="77"/>
    </row>
    <row r="188" spans="1:41">
      <c r="A188" s="75" t="s">
        <v>216</v>
      </c>
      <c r="B188" s="75" t="s">
        <v>234</v>
      </c>
      <c r="C188" s="75" t="str">
        <f>VLOOKUP(B188,[3]codes!A:F,3,FALSE)</f>
        <v>Import strombasierte synthetische Flüssigkraftstoffe</v>
      </c>
      <c r="D188" s="75" t="s">
        <v>65</v>
      </c>
      <c r="E188" s="75" t="s">
        <v>235</v>
      </c>
      <c r="F188" s="75" t="s">
        <v>138</v>
      </c>
      <c r="G188" s="75" t="s">
        <v>54</v>
      </c>
      <c r="H188" s="76" t="s">
        <v>55</v>
      </c>
      <c r="K188" s="77">
        <f t="shared" ref="K188:AJ189" si="9">K180-K184</f>
        <v>0</v>
      </c>
      <c r="L188" s="77">
        <f t="shared" si="9"/>
        <v>0.63752662370676227</v>
      </c>
      <c r="M188" s="77">
        <f t="shared" si="9"/>
        <v>0</v>
      </c>
      <c r="N188" s="77">
        <f t="shared" si="9"/>
        <v>1.3457231489982886</v>
      </c>
      <c r="O188" s="77">
        <f t="shared" si="9"/>
        <v>1.3502877735887791</v>
      </c>
      <c r="P188" s="77">
        <f t="shared" si="9"/>
        <v>3.2909514837862819</v>
      </c>
      <c r="Q188" s="77">
        <f t="shared" si="9"/>
        <v>3.307725910782346</v>
      </c>
      <c r="R188" s="77">
        <f t="shared" si="9"/>
        <v>3.2028821229632518</v>
      </c>
      <c r="S188" s="77">
        <f t="shared" si="9"/>
        <v>4.2987134473177075</v>
      </c>
      <c r="T188" s="77">
        <f t="shared" si="9"/>
        <v>5.9429426728939143</v>
      </c>
      <c r="U188" s="77">
        <f t="shared" si="9"/>
        <v>9.7728225429601281</v>
      </c>
      <c r="V188" s="77">
        <f t="shared" si="9"/>
        <v>9.7878616686279933</v>
      </c>
      <c r="W188" s="77">
        <f t="shared" si="9"/>
        <v>9.8006232275409673</v>
      </c>
      <c r="X188" s="77">
        <f t="shared" si="9"/>
        <v>10.906633964936923</v>
      </c>
      <c r="Y188" s="77">
        <f t="shared" si="9"/>
        <v>13.655808263907559</v>
      </c>
      <c r="Z188" s="77">
        <f t="shared" si="9"/>
        <v>20.231811371993075</v>
      </c>
      <c r="AA188" s="77">
        <f t="shared" si="9"/>
        <v>20.268745217686561</v>
      </c>
      <c r="AB188" s="77">
        <f t="shared" si="9"/>
        <v>20.279701587942988</v>
      </c>
      <c r="AC188" s="77">
        <f t="shared" si="9"/>
        <v>21.399796571597513</v>
      </c>
      <c r="AD188" s="77">
        <f t="shared" si="9"/>
        <v>24.706207473040717</v>
      </c>
      <c r="AE188" s="77">
        <f t="shared" si="9"/>
        <v>31.843448848419555</v>
      </c>
      <c r="AF188" s="77">
        <f t="shared" si="9"/>
        <v>31.945564518718378</v>
      </c>
      <c r="AG188" s="77">
        <f t="shared" si="9"/>
        <v>35.279039072617351</v>
      </c>
      <c r="AH188" s="77">
        <f t="shared" si="9"/>
        <v>41.89786487139461</v>
      </c>
      <c r="AI188" s="77">
        <f t="shared" si="9"/>
        <v>52.903361466767315</v>
      </c>
      <c r="AJ188" s="77">
        <f t="shared" si="9"/>
        <v>75.959869083960029</v>
      </c>
      <c r="AK188" s="77"/>
      <c r="AL188" s="77"/>
      <c r="AM188" s="77"/>
      <c r="AN188" s="77"/>
      <c r="AO188" s="77"/>
    </row>
    <row r="189" spans="1:41">
      <c r="A189" s="75" t="s">
        <v>216</v>
      </c>
      <c r="B189" s="75" t="s">
        <v>234</v>
      </c>
      <c r="C189" s="75" t="str">
        <f>VLOOKUP(B189,[3]codes!A:F,3,FALSE)</f>
        <v>Import strombasierte synthetische Flüssigkraftstoffe</v>
      </c>
      <c r="D189" s="75" t="s">
        <v>65</v>
      </c>
      <c r="E189" s="75" t="s">
        <v>235</v>
      </c>
      <c r="F189" s="75" t="s">
        <v>138</v>
      </c>
      <c r="G189" s="75" t="s">
        <v>28</v>
      </c>
      <c r="H189" s="76" t="s">
        <v>55</v>
      </c>
      <c r="K189" s="77">
        <f t="shared" si="9"/>
        <v>0</v>
      </c>
      <c r="L189" s="77">
        <f t="shared" si="9"/>
        <v>0</v>
      </c>
      <c r="M189" s="77">
        <f t="shared" si="9"/>
        <v>0.14498356386393621</v>
      </c>
      <c r="N189" s="77">
        <f t="shared" si="9"/>
        <v>0.72621551151752028</v>
      </c>
      <c r="O189" s="77">
        <f t="shared" si="9"/>
        <v>0.87797452102970552</v>
      </c>
      <c r="P189" s="77">
        <f t="shared" si="9"/>
        <v>3.5653752101061285</v>
      </c>
      <c r="Q189" s="77">
        <f t="shared" si="9"/>
        <v>3.6436982913409044</v>
      </c>
      <c r="R189" s="77">
        <f t="shared" si="9"/>
        <v>3.6124005313830652</v>
      </c>
      <c r="S189" s="77">
        <f t="shared" si="9"/>
        <v>7.2335791394603213</v>
      </c>
      <c r="T189" s="77">
        <f t="shared" si="9"/>
        <v>10.582133549917923</v>
      </c>
      <c r="U189" s="77">
        <f t="shared" si="9"/>
        <v>18.184161956859615</v>
      </c>
      <c r="V189" s="77">
        <f t="shared" si="9"/>
        <v>25.70089629865106</v>
      </c>
      <c r="W189" s="77">
        <f t="shared" si="9"/>
        <v>33.590923239963303</v>
      </c>
      <c r="X189" s="77">
        <f t="shared" si="9"/>
        <v>67.016210697716218</v>
      </c>
      <c r="Y189" s="77">
        <f t="shared" si="9"/>
        <v>84.882237601130811</v>
      </c>
      <c r="Z189" s="77">
        <f t="shared" si="9"/>
        <v>103.97241648583486</v>
      </c>
      <c r="AA189" s="77">
        <f t="shared" si="9"/>
        <v>125.1181052862205</v>
      </c>
      <c r="AB189" s="77">
        <f t="shared" si="9"/>
        <v>141.84647123979823</v>
      </c>
      <c r="AC189" s="77">
        <f t="shared" si="9"/>
        <v>148.00206559748597</v>
      </c>
      <c r="AD189" s="77">
        <f t="shared" si="9"/>
        <v>156.53927624825852</v>
      </c>
      <c r="AE189" s="77">
        <f t="shared" si="9"/>
        <v>159.49039325512237</v>
      </c>
      <c r="AF189" s="77"/>
      <c r="AG189" s="77"/>
      <c r="AH189" s="77"/>
      <c r="AI189" s="77"/>
      <c r="AJ189" s="77"/>
      <c r="AK189" s="77"/>
      <c r="AL189" s="77"/>
      <c r="AM189" s="77"/>
      <c r="AN189" s="77"/>
      <c r="AO189" s="77"/>
    </row>
    <row r="190" spans="1:41">
      <c r="A190" s="75" t="s">
        <v>216</v>
      </c>
      <c r="B190" s="75" t="s">
        <v>236</v>
      </c>
      <c r="C190" s="75" t="str">
        <f>VLOOKUP(B190,[3]codes!A:F,3,FALSE)</f>
        <v>Inländischer Stromverbrauch PtL-Herstellung</v>
      </c>
      <c r="D190" s="75" t="s">
        <v>65</v>
      </c>
      <c r="E190" s="75" t="s">
        <v>237</v>
      </c>
      <c r="F190" s="75" t="s">
        <v>137</v>
      </c>
      <c r="G190" s="75" t="s">
        <v>54</v>
      </c>
      <c r="H190" s="76" t="s">
        <v>55</v>
      </c>
      <c r="K190" s="77">
        <f t="shared" ref="K190:AJ191" si="10">K192*3.6</f>
        <v>0</v>
      </c>
      <c r="L190" s="77">
        <f t="shared" si="10"/>
        <v>2.8725049036575521</v>
      </c>
      <c r="M190" s="77">
        <f t="shared" si="10"/>
        <v>7.8613810220203906</v>
      </c>
      <c r="N190" s="77">
        <f t="shared" si="10"/>
        <v>11.029228013456244</v>
      </c>
      <c r="O190" s="77">
        <f t="shared" si="10"/>
        <v>12.207466666666667</v>
      </c>
      <c r="P190" s="77">
        <f t="shared" si="10"/>
        <v>16</v>
      </c>
      <c r="Q190" s="77">
        <f t="shared" si="10"/>
        <v>16</v>
      </c>
      <c r="R190" s="77">
        <f t="shared" si="10"/>
        <v>16</v>
      </c>
      <c r="S190" s="77">
        <f t="shared" si="10"/>
        <v>16</v>
      </c>
      <c r="T190" s="77">
        <f t="shared" si="10"/>
        <v>16</v>
      </c>
      <c r="U190" s="77">
        <f t="shared" si="10"/>
        <v>16</v>
      </c>
      <c r="V190" s="77">
        <f t="shared" si="10"/>
        <v>16</v>
      </c>
      <c r="W190" s="77">
        <f t="shared" si="10"/>
        <v>16</v>
      </c>
      <c r="X190" s="77">
        <f t="shared" si="10"/>
        <v>16</v>
      </c>
      <c r="Y190" s="77">
        <f t="shared" si="10"/>
        <v>16</v>
      </c>
      <c r="Z190" s="77">
        <f t="shared" si="10"/>
        <v>16</v>
      </c>
      <c r="AA190" s="77">
        <f t="shared" si="10"/>
        <v>16</v>
      </c>
      <c r="AB190" s="77">
        <f t="shared" si="10"/>
        <v>16</v>
      </c>
      <c r="AC190" s="77">
        <f t="shared" si="10"/>
        <v>16</v>
      </c>
      <c r="AD190" s="77">
        <f t="shared" si="10"/>
        <v>16</v>
      </c>
      <c r="AE190" s="77">
        <f t="shared" si="10"/>
        <v>16</v>
      </c>
      <c r="AF190" s="77">
        <f t="shared" si="10"/>
        <v>16</v>
      </c>
      <c r="AG190" s="77">
        <f t="shared" si="10"/>
        <v>16</v>
      </c>
      <c r="AH190" s="77">
        <f t="shared" si="10"/>
        <v>16</v>
      </c>
      <c r="AI190" s="77">
        <f t="shared" si="10"/>
        <v>16</v>
      </c>
      <c r="AJ190" s="77">
        <f t="shared" si="10"/>
        <v>16</v>
      </c>
      <c r="AK190" s="77"/>
      <c r="AL190" s="77"/>
      <c r="AM190" s="77"/>
      <c r="AN190" s="77"/>
      <c r="AO190" s="77"/>
    </row>
    <row r="191" spans="1:41">
      <c r="A191" s="75" t="s">
        <v>216</v>
      </c>
      <c r="B191" s="75" t="s">
        <v>236</v>
      </c>
      <c r="C191" s="75" t="str">
        <f>VLOOKUP(B191,[3]codes!A:F,3,FALSE)</f>
        <v>Inländischer Stromverbrauch PtL-Herstellung</v>
      </c>
      <c r="D191" s="75" t="s">
        <v>65</v>
      </c>
      <c r="E191" s="75" t="s">
        <v>237</v>
      </c>
      <c r="F191" s="75" t="s">
        <v>137</v>
      </c>
      <c r="G191" s="75" t="s">
        <v>28</v>
      </c>
      <c r="H191" s="76" t="s">
        <v>55</v>
      </c>
      <c r="K191" s="77">
        <f t="shared" si="10"/>
        <v>0</v>
      </c>
      <c r="L191" s="77">
        <f t="shared" si="10"/>
        <v>0</v>
      </c>
      <c r="M191" s="77">
        <f t="shared" si="10"/>
        <v>0</v>
      </c>
      <c r="N191" s="77">
        <f t="shared" si="10"/>
        <v>0</v>
      </c>
      <c r="O191" s="77">
        <f t="shared" si="10"/>
        <v>0</v>
      </c>
      <c r="P191" s="77">
        <f t="shared" si="10"/>
        <v>0</v>
      </c>
      <c r="Q191" s="77">
        <f t="shared" si="10"/>
        <v>0</v>
      </c>
      <c r="R191" s="77">
        <f t="shared" si="10"/>
        <v>0</v>
      </c>
      <c r="S191" s="77">
        <f t="shared" si="10"/>
        <v>0</v>
      </c>
      <c r="T191" s="77">
        <f t="shared" si="10"/>
        <v>0</v>
      </c>
      <c r="U191" s="77">
        <f t="shared" si="10"/>
        <v>0</v>
      </c>
      <c r="V191" s="77">
        <f t="shared" si="10"/>
        <v>0</v>
      </c>
      <c r="W191" s="77">
        <f t="shared" si="10"/>
        <v>0</v>
      </c>
      <c r="X191" s="77">
        <f t="shared" si="10"/>
        <v>0</v>
      </c>
      <c r="Y191" s="77">
        <f t="shared" si="10"/>
        <v>0</v>
      </c>
      <c r="Z191" s="77">
        <f t="shared" si="10"/>
        <v>0</v>
      </c>
      <c r="AA191" s="77">
        <f t="shared" si="10"/>
        <v>0</v>
      </c>
      <c r="AB191" s="77">
        <f t="shared" si="10"/>
        <v>0</v>
      </c>
      <c r="AC191" s="77">
        <f t="shared" si="10"/>
        <v>0</v>
      </c>
      <c r="AD191" s="77">
        <f t="shared" si="10"/>
        <v>0</v>
      </c>
      <c r="AE191" s="77">
        <f t="shared" si="10"/>
        <v>0</v>
      </c>
      <c r="AF191" s="77"/>
      <c r="AG191" s="77"/>
      <c r="AH191" s="77"/>
      <c r="AI191" s="77"/>
      <c r="AJ191" s="77"/>
      <c r="AK191" s="77"/>
      <c r="AL191" s="77"/>
      <c r="AM191" s="77"/>
      <c r="AN191" s="77"/>
      <c r="AO191" s="77"/>
    </row>
    <row r="192" spans="1:41">
      <c r="A192" s="75" t="s">
        <v>216</v>
      </c>
      <c r="B192" s="75" t="s">
        <v>236</v>
      </c>
      <c r="C192" s="75" t="str">
        <f>VLOOKUP(B192,[3]codes!A:F,3,FALSE)</f>
        <v>Inländischer Stromverbrauch PtL-Herstellung</v>
      </c>
      <c r="D192" s="75" t="s">
        <v>65</v>
      </c>
      <c r="E192" s="75" t="s">
        <v>237</v>
      </c>
      <c r="F192" s="75" t="s">
        <v>138</v>
      </c>
      <c r="G192" s="75" t="s">
        <v>54</v>
      </c>
      <c r="H192" s="76" t="s">
        <v>55</v>
      </c>
      <c r="K192" s="77">
        <f>[8]PtX!AD$51</f>
        <v>0</v>
      </c>
      <c r="L192" s="77">
        <f>[8]PtX!AE$51</f>
        <v>0.79791802879376439</v>
      </c>
      <c r="M192" s="77">
        <f>[8]PtX!AF$51</f>
        <v>2.1837169505612195</v>
      </c>
      <c r="N192" s="77">
        <f>[8]PtX!AG$51</f>
        <v>3.0636744481822897</v>
      </c>
      <c r="O192" s="77">
        <f>[8]PtX!AH$51</f>
        <v>3.3909629629629627</v>
      </c>
      <c r="P192" s="77">
        <f>[8]PtX!AI$51</f>
        <v>4.4444444444444446</v>
      </c>
      <c r="Q192" s="77">
        <f>[8]PtX!AJ$51</f>
        <v>4.4444444444444446</v>
      </c>
      <c r="R192" s="77">
        <f>[8]PtX!AK$51</f>
        <v>4.4444444444444446</v>
      </c>
      <c r="S192" s="77">
        <f>[8]PtX!AL$51</f>
        <v>4.4444444444444446</v>
      </c>
      <c r="T192" s="77">
        <f>[8]PtX!AM$51</f>
        <v>4.4444444444444446</v>
      </c>
      <c r="U192" s="77">
        <f>[8]PtX!AN$51</f>
        <v>4.4444444444444446</v>
      </c>
      <c r="V192" s="77">
        <f>[8]PtX!AO$51</f>
        <v>4.4444444444444446</v>
      </c>
      <c r="W192" s="77">
        <f>[8]PtX!AP$51</f>
        <v>4.4444444444444446</v>
      </c>
      <c r="X192" s="77">
        <f>[8]PtX!AQ$51</f>
        <v>4.4444444444444446</v>
      </c>
      <c r="Y192" s="77">
        <f>[8]PtX!AR$51</f>
        <v>4.4444444444444446</v>
      </c>
      <c r="Z192" s="77">
        <f>[8]PtX!AS$51</f>
        <v>4.4444444444444446</v>
      </c>
      <c r="AA192" s="77">
        <f>[8]PtX!AT$51</f>
        <v>4.4444444444444446</v>
      </c>
      <c r="AB192" s="77">
        <f>[8]PtX!AU$51</f>
        <v>4.4444444444444446</v>
      </c>
      <c r="AC192" s="77">
        <f>[8]PtX!AV$51</f>
        <v>4.4444444444444446</v>
      </c>
      <c r="AD192" s="77">
        <f>[8]PtX!AW$51</f>
        <v>4.4444444444444446</v>
      </c>
      <c r="AE192" s="77">
        <f>[8]PtX!AX$51</f>
        <v>4.4444444444444446</v>
      </c>
      <c r="AF192" s="77">
        <f>[8]PtX!AY$51</f>
        <v>4.4444444444444446</v>
      </c>
      <c r="AG192" s="77">
        <f>[8]PtX!AZ$51</f>
        <v>4.4444444444444446</v>
      </c>
      <c r="AH192" s="77">
        <f>[8]PtX!BA$51</f>
        <v>4.4444444444444446</v>
      </c>
      <c r="AI192" s="77">
        <f>[8]PtX!BB$51</f>
        <v>4.4444444444444446</v>
      </c>
      <c r="AJ192" s="77">
        <f>[8]PtX!BC$51</f>
        <v>4.4444444444444446</v>
      </c>
      <c r="AK192" s="77"/>
      <c r="AL192" s="77"/>
      <c r="AM192" s="77"/>
      <c r="AN192" s="77"/>
      <c r="AO192" s="77"/>
    </row>
    <row r="193" spans="1:41">
      <c r="A193" s="75" t="s">
        <v>216</v>
      </c>
      <c r="B193" s="75" t="s">
        <v>236</v>
      </c>
      <c r="C193" s="75" t="str">
        <f>VLOOKUP(B193,[3]codes!A:F,3,FALSE)</f>
        <v>Inländischer Stromverbrauch PtL-Herstellung</v>
      </c>
      <c r="D193" s="75" t="s">
        <v>65</v>
      </c>
      <c r="E193" s="75" t="s">
        <v>237</v>
      </c>
      <c r="F193" s="75" t="s">
        <v>138</v>
      </c>
      <c r="G193" s="75" t="s">
        <v>28</v>
      </c>
      <c r="H193" s="76" t="s">
        <v>55</v>
      </c>
      <c r="K193" s="77">
        <f>[9]PtX!AD$51</f>
        <v>0</v>
      </c>
      <c r="L193" s="77">
        <f>[9]PtX!AE$51</f>
        <v>0</v>
      </c>
      <c r="M193" s="77">
        <f>[9]PtX!AF$51</f>
        <v>0</v>
      </c>
      <c r="N193" s="77">
        <f>[9]PtX!AG$51</f>
        <v>0</v>
      </c>
      <c r="O193" s="77">
        <f>[9]PtX!AH$51</f>
        <v>0</v>
      </c>
      <c r="P193" s="77">
        <f>[9]PtX!AI$51</f>
        <v>0</v>
      </c>
      <c r="Q193" s="77">
        <f>[9]PtX!AJ$51</f>
        <v>0</v>
      </c>
      <c r="R193" s="77">
        <f>[9]PtX!AK$51</f>
        <v>0</v>
      </c>
      <c r="S193" s="77">
        <f>[9]PtX!AL$51</f>
        <v>0</v>
      </c>
      <c r="T193" s="77">
        <f>[9]PtX!AM$51</f>
        <v>0</v>
      </c>
      <c r="U193" s="77">
        <f>[9]PtX!AN$51</f>
        <v>0</v>
      </c>
      <c r="V193" s="77">
        <f>[9]PtX!AO$51</f>
        <v>0</v>
      </c>
      <c r="W193" s="77">
        <f>[9]PtX!AP$51</f>
        <v>0</v>
      </c>
      <c r="X193" s="77">
        <f>[9]PtX!AQ$51</f>
        <v>0</v>
      </c>
      <c r="Y193" s="77">
        <f>[9]PtX!AR$51</f>
        <v>0</v>
      </c>
      <c r="Z193" s="77">
        <f>[9]PtX!AS$51</f>
        <v>0</v>
      </c>
      <c r="AA193" s="77">
        <f>[9]PtX!AT$51</f>
        <v>0</v>
      </c>
      <c r="AB193" s="77">
        <f>[9]PtX!AU$51</f>
        <v>0</v>
      </c>
      <c r="AC193" s="77">
        <f>[9]PtX!AV$51</f>
        <v>0</v>
      </c>
      <c r="AD193" s="77">
        <f>[9]PtX!AW$51</f>
        <v>0</v>
      </c>
      <c r="AE193" s="77">
        <f>[9]PtX!AX$51</f>
        <v>0</v>
      </c>
      <c r="AF193" s="77"/>
      <c r="AG193" s="77"/>
      <c r="AH193" s="77"/>
      <c r="AI193" s="77"/>
      <c r="AJ193" s="77"/>
      <c r="AK193" s="77"/>
      <c r="AL193" s="77"/>
      <c r="AM193" s="77"/>
      <c r="AN193" s="77"/>
      <c r="AO193" s="77"/>
    </row>
    <row r="194" spans="1:41" ht="15.6" customHeight="1">
      <c r="A194" s="75" t="s">
        <v>238</v>
      </c>
      <c r="B194" s="75" t="s">
        <v>239</v>
      </c>
      <c r="C194" s="75" t="str">
        <f>VLOOKUP(B194,[3]codes!A:F,3,FALSE)</f>
        <v>Bruttostromverbrauch</v>
      </c>
      <c r="D194" s="75" t="s">
        <v>13</v>
      </c>
      <c r="E194" s="75" t="s">
        <v>240</v>
      </c>
      <c r="F194" s="75" t="s">
        <v>138</v>
      </c>
      <c r="G194" s="75" t="s">
        <v>54</v>
      </c>
      <c r="H194" s="76" t="s">
        <v>241</v>
      </c>
      <c r="K194" s="77">
        <f>[2]T_Bericht_Strom!BJ$91</f>
        <v>542.49401470831867</v>
      </c>
      <c r="L194" s="77">
        <f>[2]T_Bericht_Strom!BK$91</f>
        <v>555.44616655820789</v>
      </c>
      <c r="M194" s="77">
        <f>[2]T_Bericht_Strom!BL$91</f>
        <v>573.17682408437508</v>
      </c>
      <c r="N194" s="77">
        <f>[2]T_Bericht_Strom!BM$91</f>
        <v>593.74465378267428</v>
      </c>
      <c r="O194" s="77">
        <f>[2]T_Bericht_Strom!BN$91</f>
        <v>619.49188130179402</v>
      </c>
      <c r="P194" s="77">
        <f>[2]T_Bericht_Strom!BO$91</f>
        <v>652.73881992478232</v>
      </c>
      <c r="Q194" s="77">
        <f>[2]T_Bericht_Strom!BP$91</f>
        <v>683.94693596508216</v>
      </c>
      <c r="R194" s="77">
        <f>[2]T_Bericht_Strom!BQ$91</f>
        <v>714.3987861276222</v>
      </c>
      <c r="S194" s="77">
        <f>[2]T_Bericht_Strom!BR$91</f>
        <v>744.53902112406229</v>
      </c>
      <c r="T194" s="77">
        <f>[2]T_Bericht_Strom!BS$91</f>
        <v>774.16134780348466</v>
      </c>
      <c r="U194" s="77">
        <f>[2]T_Bericht_Strom!BT$91</f>
        <v>803.04775798014543</v>
      </c>
      <c r="V194" s="77">
        <f>[2]T_Bericht_Strom!BU$91</f>
        <v>822.86735666435516</v>
      </c>
      <c r="W194" s="77">
        <f>[2]T_Bericht_Strom!BV$91</f>
        <v>842.68695534856431</v>
      </c>
      <c r="X194" s="77">
        <f>[2]T_Bericht_Strom!BW$91</f>
        <v>862.50655403277403</v>
      </c>
      <c r="Y194" s="77">
        <f>[2]T_Bericht_Strom!BX$91</f>
        <v>882.32615271698364</v>
      </c>
      <c r="Z194" s="77">
        <f>[2]T_Bericht_Strom!BY$91</f>
        <v>902.14575140119302</v>
      </c>
      <c r="AA194" s="77">
        <f>[2]T_Bericht_Strom!BZ$91</f>
        <v>911.16567246234126</v>
      </c>
      <c r="AB194" s="77">
        <f>[2]T_Bericht_Strom!CA$91</f>
        <v>920.1855935234895</v>
      </c>
      <c r="AC194" s="77">
        <f>[2]T_Bericht_Strom!CB$91</f>
        <v>929.20551458463763</v>
      </c>
      <c r="AD194" s="77">
        <f>[2]T_Bericht_Strom!CC$91</f>
        <v>938.22543564578598</v>
      </c>
      <c r="AE194" s="77">
        <f>[2]T_Bericht_Strom!CD$91</f>
        <v>947.24535670693399</v>
      </c>
      <c r="AF194" s="77">
        <f>[2]T_Bericht_Strom!CE$91</f>
        <v>953.19551585944521</v>
      </c>
      <c r="AG194" s="77">
        <f>[2]T_Bericht_Strom!CF$91</f>
        <v>959.14567501195631</v>
      </c>
      <c r="AH194" s="77">
        <f>[2]T_Bericht_Strom!CG$91</f>
        <v>965.09583416446765</v>
      </c>
      <c r="AI194" s="77">
        <f>[2]T_Bericht_Strom!CH$91</f>
        <v>971.04599331697864</v>
      </c>
      <c r="AJ194" s="77">
        <f>[2]T_Bericht_Strom!CI$91</f>
        <v>976.99615246948997</v>
      </c>
      <c r="AK194" s="77"/>
      <c r="AL194" s="77"/>
      <c r="AM194" s="77"/>
      <c r="AN194" s="77"/>
      <c r="AO194" s="77"/>
    </row>
    <row r="195" spans="1:41" ht="15.6" customHeight="1">
      <c r="A195" s="75" t="s">
        <v>238</v>
      </c>
      <c r="B195" s="75" t="s">
        <v>239</v>
      </c>
      <c r="C195" s="75" t="str">
        <f>VLOOKUP(B195,[3]codes!A:F,3,FALSE)</f>
        <v>Bruttostromverbrauch</v>
      </c>
      <c r="D195" s="75" t="s">
        <v>13</v>
      </c>
      <c r="E195" s="75" t="s">
        <v>240</v>
      </c>
      <c r="F195" s="75" t="s">
        <v>138</v>
      </c>
      <c r="G195" s="75" t="s">
        <v>28</v>
      </c>
      <c r="H195" s="76" t="s">
        <v>241</v>
      </c>
      <c r="K195" s="77">
        <f>[1]T_Bericht_Strom!BJ$91</f>
        <v>550.09185674264074</v>
      </c>
      <c r="L195" s="77">
        <f>[1]T_Bericht_Strom!BK$91</f>
        <v>564.69018071008077</v>
      </c>
      <c r="M195" s="77">
        <f>[1]T_Bericht_Strom!BL$91</f>
        <v>582.72930253723359</v>
      </c>
      <c r="N195" s="77">
        <f>[1]T_Bericht_Strom!BM$91</f>
        <v>603.6016370811783</v>
      </c>
      <c r="O195" s="77">
        <f>[1]T_Bericht_Strom!BN$91</f>
        <v>628.99753200829355</v>
      </c>
      <c r="P195" s="77">
        <f>[1]T_Bericht_Strom!BO$91</f>
        <v>658.16326522184352</v>
      </c>
      <c r="Q195" s="77">
        <f>[1]T_Bericht_Strom!BP$91</f>
        <v>691.8899984023036</v>
      </c>
      <c r="R195" s="77">
        <f>[1]T_Bericht_Strom!BQ$91</f>
        <v>722.97631715338491</v>
      </c>
      <c r="S195" s="77">
        <f>[1]T_Bericht_Strom!BR$91</f>
        <v>753.503627934066</v>
      </c>
      <c r="T195" s="77">
        <f>[1]T_Bericht_Strom!BS$91</f>
        <v>786.21820729654223</v>
      </c>
      <c r="U195" s="77">
        <f>[1]T_Bericht_Strom!BT$91</f>
        <v>824.59548615016456</v>
      </c>
      <c r="V195" s="77">
        <f>[1]T_Bericht_Strom!BU$91</f>
        <v>852.77234115198462</v>
      </c>
      <c r="W195" s="77">
        <f>[1]T_Bericht_Strom!BV$91</f>
        <v>880.94919615380502</v>
      </c>
      <c r="X195" s="77">
        <f>[1]T_Bericht_Strom!BW$91</f>
        <v>909.12605115562519</v>
      </c>
      <c r="Y195" s="77">
        <f>[1]T_Bericht_Strom!BX$91</f>
        <v>937.30290615744559</v>
      </c>
      <c r="Z195" s="77">
        <f>[1]T_Bericht_Strom!BY$91</f>
        <v>965.47976115926588</v>
      </c>
      <c r="AA195" s="77">
        <f>[1]T_Bericht_Strom!BZ$91</f>
        <v>983.30445645868474</v>
      </c>
      <c r="AB195" s="77">
        <f>[1]T_Bericht_Strom!CA$91</f>
        <v>1001.1291517581034</v>
      </c>
      <c r="AC195" s="77">
        <f>[1]T_Bericht_Strom!CB$91</f>
        <v>1018.953847057522</v>
      </c>
      <c r="AD195" s="77">
        <f>[1]T_Bericht_Strom!CC$91</f>
        <v>1036.7785423569408</v>
      </c>
      <c r="AE195" s="77">
        <f>[1]T_Bericht_Strom!CD$91</f>
        <v>1054.6032376563599</v>
      </c>
      <c r="AF195" s="77"/>
      <c r="AG195" s="77"/>
      <c r="AH195" s="77"/>
      <c r="AI195" s="77"/>
      <c r="AJ195" s="77"/>
      <c r="AK195" s="77"/>
      <c r="AL195" s="77"/>
      <c r="AM195" s="77"/>
      <c r="AN195" s="77"/>
      <c r="AO195" s="77"/>
    </row>
    <row r="196" spans="1:41" ht="15.6" customHeight="1">
      <c r="A196" s="75" t="s">
        <v>238</v>
      </c>
      <c r="B196" s="75" t="s">
        <v>242</v>
      </c>
      <c r="C196" s="75" t="str">
        <f>VLOOKUP(B196,[3]codes!A:F,3,FALSE)</f>
        <v>Anteil - erneuerbarer Energien (EE) am Bruttostromverbrauch</v>
      </c>
      <c r="D196" s="75" t="s">
        <v>13</v>
      </c>
      <c r="E196" s="75" t="s">
        <v>243</v>
      </c>
      <c r="F196" s="75" t="s">
        <v>56</v>
      </c>
      <c r="G196" s="75" t="s">
        <v>54</v>
      </c>
      <c r="H196" s="76" t="s">
        <v>241</v>
      </c>
      <c r="K196" s="77">
        <v>61.232979490593173</v>
      </c>
      <c r="L196" s="77">
        <v>64.461227251313474</v>
      </c>
      <c r="M196" s="77">
        <v>67.043980011702203</v>
      </c>
      <c r="N196" s="77">
        <v>70.431377715755062</v>
      </c>
      <c r="O196" s="77">
        <v>74.265922350506045</v>
      </c>
      <c r="P196" s="77">
        <v>77.739129503100287</v>
      </c>
      <c r="Q196" s="77">
        <v>81.72003174042311</v>
      </c>
      <c r="R196" s="77">
        <v>83.650937262629569</v>
      </c>
      <c r="S196" s="77">
        <v>84.415556432836325</v>
      </c>
      <c r="T196" s="77">
        <v>85.306871864102234</v>
      </c>
      <c r="U196" s="77">
        <v>86.232515380714176</v>
      </c>
      <c r="V196" s="77"/>
      <c r="W196" s="77"/>
      <c r="X196" s="77"/>
      <c r="Y196" s="77"/>
      <c r="Z196" s="77">
        <v>91.282075085898128</v>
      </c>
      <c r="AA196" s="77"/>
      <c r="AB196" s="77"/>
      <c r="AC196" s="77"/>
      <c r="AD196" s="77"/>
      <c r="AE196" s="77">
        <v>93.665656602192456</v>
      </c>
      <c r="AF196" s="77"/>
      <c r="AG196" s="77"/>
      <c r="AH196" s="77"/>
      <c r="AI196" s="77"/>
      <c r="AJ196" s="77">
        <v>93.601149591975272</v>
      </c>
      <c r="AK196" s="77"/>
      <c r="AL196" s="77"/>
      <c r="AM196" s="77"/>
      <c r="AN196" s="77"/>
      <c r="AO196" s="77"/>
    </row>
    <row r="197" spans="1:41" ht="15.6" customHeight="1">
      <c r="A197" s="75" t="s">
        <v>238</v>
      </c>
      <c r="B197" s="75" t="s">
        <v>242</v>
      </c>
      <c r="C197" s="75" t="str">
        <f>VLOOKUP(B197,[3]codes!A:F,3,FALSE)</f>
        <v>Anteil - erneuerbarer Energien (EE) am Bruttostromverbrauch</v>
      </c>
      <c r="D197" s="75" t="s">
        <v>13</v>
      </c>
      <c r="E197" s="75" t="s">
        <v>243</v>
      </c>
      <c r="F197" s="75" t="s">
        <v>56</v>
      </c>
      <c r="G197" s="75" t="s">
        <v>28</v>
      </c>
      <c r="H197" s="76" t="s">
        <v>241</v>
      </c>
      <c r="K197" s="77">
        <f>IF([10]Sheet1!L$3="","",[10]Sheet1!L$3)</f>
        <v>60.296628528351839</v>
      </c>
      <c r="L197" s="77">
        <f>IF([10]Sheet1!M$3="","",[10]Sheet1!M$3)</f>
        <v>63.284159081604557</v>
      </c>
      <c r="M197" s="77">
        <f>IF([10]Sheet1!N$3="","",[10]Sheet1!N$3)</f>
        <v>65.81704888373929</v>
      </c>
      <c r="N197" s="77">
        <f>IF([10]Sheet1!O$3="","",[10]Sheet1!O$3)</f>
        <v>69.165399838636745</v>
      </c>
      <c r="O197" s="77">
        <f>IF([10]Sheet1!P$3="","",[10]Sheet1!P$3)</f>
        <v>72.999035408010428</v>
      </c>
      <c r="P197" s="77">
        <f>IF([10]Sheet1!Q$3="","",[10]Sheet1!Q$3)</f>
        <v>77.030705040931039</v>
      </c>
      <c r="Q197" s="77">
        <f>IF([10]Sheet1!R$3="","",[10]Sheet1!R$3)</f>
        <v>80.951727567826055</v>
      </c>
      <c r="R197" s="77">
        <f>IF([10]Sheet1!S$3="","",[10]Sheet1!S$3)</f>
        <v>82.88330468454582</v>
      </c>
      <c r="S197" s="77">
        <f>IF([10]Sheet1!T$3="","",[10]Sheet1!T$3)</f>
        <v>83.766412364741583</v>
      </c>
      <c r="T197" s="77">
        <f>IF([10]Sheet1!U$3="","",[10]Sheet1!U$3)</f>
        <v>84.496419323541033</v>
      </c>
      <c r="U197" s="77">
        <f>IF([10]Sheet1!V$3="","",[10]Sheet1!V$3)</f>
        <v>84.954550157749608</v>
      </c>
      <c r="V197" s="77">
        <f>IF([10]Sheet1!W$3="","",[10]Sheet1!W$3)</f>
        <v>85.943993799215093</v>
      </c>
      <c r="W197" s="77">
        <f>IF([10]Sheet1!X$3="","",[10]Sheet1!X$3)</f>
        <v>87.339499155917125</v>
      </c>
      <c r="X197" s="77">
        <f>IF([10]Sheet1!Y$3="","",[10]Sheet1!Y$3)</f>
        <v>89.011570543316168</v>
      </c>
      <c r="Y197" s="77">
        <f>IF([10]Sheet1!Z$3="","",[10]Sheet1!Z$3)</f>
        <v>90.262334511754489</v>
      </c>
      <c r="Z197" s="77">
        <f>IF([10]Sheet1!AA$3="","",[10]Sheet1!AA$3)</f>
        <v>90.970076420301567</v>
      </c>
      <c r="AA197" s="77">
        <f>IF([10]Sheet1!AB$3="","",[10]Sheet1!AB$3)</f>
        <v>91.694374675501848</v>
      </c>
      <c r="AB197" s="77">
        <f>IF([10]Sheet1!AC$3="","",[10]Sheet1!AC$3)</f>
        <v>92.278286067152095</v>
      </c>
      <c r="AC197" s="77">
        <f>IF([10]Sheet1!AD$3="","",[10]Sheet1!AD$3)</f>
        <v>91.911565641020857</v>
      </c>
      <c r="AD197" s="77">
        <f>IF([10]Sheet1!AE$3="","",[10]Sheet1!AE$3)</f>
        <v>91.266674071516178</v>
      </c>
      <c r="AE197" s="77">
        <f>IF([10]Sheet1!AF$3="","",[10]Sheet1!AF$3)</f>
        <v>91.563043466045784</v>
      </c>
      <c r="AF197" s="77"/>
      <c r="AG197" s="77"/>
      <c r="AH197" s="77"/>
      <c r="AI197" s="77"/>
      <c r="AJ197" s="77"/>
      <c r="AK197" s="77"/>
      <c r="AL197" s="77"/>
      <c r="AM197" s="77"/>
      <c r="AN197" s="77"/>
      <c r="AO197" s="77"/>
    </row>
    <row r="198" spans="1:41" ht="15.6" customHeight="1">
      <c r="A198" s="75" t="s">
        <v>238</v>
      </c>
      <c r="B198" s="75" t="s">
        <v>244</v>
      </c>
      <c r="C198" s="75" t="str">
        <f>VLOOKUP(B198,[3]codes!A:F,3,FALSE)</f>
        <v>Bruttostromerzeugung - gesamt</v>
      </c>
      <c r="D198" s="75" t="s">
        <v>13</v>
      </c>
      <c r="E198" s="75" t="s">
        <v>245</v>
      </c>
      <c r="F198" s="75" t="s">
        <v>138</v>
      </c>
      <c r="G198" s="75" t="s">
        <v>54</v>
      </c>
      <c r="H198" s="76" t="s">
        <v>241</v>
      </c>
      <c r="K198" s="77">
        <v>540.98287579230305</v>
      </c>
      <c r="L198" s="77">
        <v>558.66527513975086</v>
      </c>
      <c r="M198" s="77">
        <v>573.27436589345712</v>
      </c>
      <c r="N198" s="77">
        <v>590.06794174654146</v>
      </c>
      <c r="O198" s="77">
        <v>616.66657154837594</v>
      </c>
      <c r="P198" s="77">
        <v>663.89234623093466</v>
      </c>
      <c r="Q198" s="77">
        <v>713.84411461498473</v>
      </c>
      <c r="R198" s="77">
        <v>751.39168316131349</v>
      </c>
      <c r="S198" s="77">
        <v>781.14068280619131</v>
      </c>
      <c r="T198" s="77">
        <v>810.72191756666848</v>
      </c>
      <c r="U198" s="77">
        <v>841.15987193278215</v>
      </c>
      <c r="V198" s="77"/>
      <c r="W198" s="77"/>
      <c r="X198" s="77"/>
      <c r="Y198" s="77"/>
      <c r="Z198" s="77">
        <v>961.65233175397634</v>
      </c>
      <c r="AA198" s="77"/>
      <c r="AB198" s="77"/>
      <c r="AC198" s="77"/>
      <c r="AD198" s="77"/>
      <c r="AE198" s="77">
        <v>1016.232451586084</v>
      </c>
      <c r="AF198" s="77"/>
      <c r="AG198" s="77"/>
      <c r="AH198" s="77"/>
      <c r="AI198" s="77"/>
      <c r="AJ198" s="77">
        <v>1046.9175086706621</v>
      </c>
      <c r="AK198" s="77"/>
      <c r="AL198" s="77"/>
      <c r="AM198" s="77"/>
      <c r="AN198" s="77"/>
      <c r="AO198" s="77"/>
    </row>
    <row r="199" spans="1:41" ht="15.6" customHeight="1">
      <c r="A199" s="75" t="s">
        <v>238</v>
      </c>
      <c r="B199" s="75" t="s">
        <v>244</v>
      </c>
      <c r="C199" s="75" t="str">
        <f>VLOOKUP(B199,[3]codes!A:F,3,FALSE)</f>
        <v>Bruttostromerzeugung - gesamt</v>
      </c>
      <c r="D199" s="75" t="s">
        <v>13</v>
      </c>
      <c r="E199" s="75" t="s">
        <v>245</v>
      </c>
      <c r="F199" s="75" t="s">
        <v>138</v>
      </c>
      <c r="G199" s="75" t="s">
        <v>28</v>
      </c>
      <c r="H199" s="76" t="s">
        <v>241</v>
      </c>
      <c r="K199" s="77">
        <f>IF([10]Sheet1!L$4="","",[10]Sheet1!L$4)</f>
        <v>542.33718755318762</v>
      </c>
      <c r="L199" s="77">
        <f>IF([10]Sheet1!M$4="","",[10]Sheet1!M$4)</f>
        <v>559.97249882531514</v>
      </c>
      <c r="M199" s="77">
        <f>IF([10]Sheet1!N$4="","",[10]Sheet1!N$4)</f>
        <v>575.6985713360616</v>
      </c>
      <c r="N199" s="77">
        <f>IF([10]Sheet1!O$4="","",[10]Sheet1!O$4)</f>
        <v>593.28532238391267</v>
      </c>
      <c r="O199" s="77">
        <f>IF([10]Sheet1!P$4="","",[10]Sheet1!P$4)</f>
        <v>619.47717678368406</v>
      </c>
      <c r="P199" s="77">
        <f>IF([10]Sheet1!Q$4="","",[10]Sheet1!Q$4)</f>
        <v>667.7721443111991</v>
      </c>
      <c r="Q199" s="77">
        <f>IF([10]Sheet1!R$4="","",[10]Sheet1!R$4)</f>
        <v>719.75118919820216</v>
      </c>
      <c r="R199" s="77">
        <f>IF([10]Sheet1!S$4="","",[10]Sheet1!S$4)</f>
        <v>756.28929017584585</v>
      </c>
      <c r="S199" s="77">
        <f>IF([10]Sheet1!T$4="","",[10]Sheet1!T$4)</f>
        <v>785.7741815229333</v>
      </c>
      <c r="T199" s="77">
        <f>IF([10]Sheet1!U$4="","",[10]Sheet1!U$4)</f>
        <v>817.46716206949145</v>
      </c>
      <c r="U199" s="77">
        <f>IF([10]Sheet1!V$4="","",[10]Sheet1!V$4)</f>
        <v>845.33296631373867</v>
      </c>
      <c r="V199" s="77">
        <f>IF([10]Sheet1!W$4="","",[10]Sheet1!W$4)</f>
        <v>871.66640300426116</v>
      </c>
      <c r="W199" s="77">
        <f>IF([10]Sheet1!X$4="","",[10]Sheet1!X$4)</f>
        <v>898.3847556072061</v>
      </c>
      <c r="X199" s="77">
        <f>IF([10]Sheet1!Y$4="","",[10]Sheet1!Y$4)</f>
        <v>918.73607821038343</v>
      </c>
      <c r="Y199" s="77">
        <f>IF([10]Sheet1!Z$4="","",[10]Sheet1!Z$4)</f>
        <v>938.60522400483023</v>
      </c>
      <c r="Z199" s="77">
        <f>IF([10]Sheet1!AA$4="","",[10]Sheet1!AA$4)</f>
        <v>963.69347575887525</v>
      </c>
      <c r="AA199" s="77">
        <f>IF([10]Sheet1!AB$4="","",[10]Sheet1!AB$4)</f>
        <v>987.74601681904085</v>
      </c>
      <c r="AB199" s="77">
        <f>IF([10]Sheet1!AC$4="","",[10]Sheet1!AC$4)</f>
        <v>1001.342100250353</v>
      </c>
      <c r="AC199" s="77">
        <f>IF([10]Sheet1!AD$4="","",[10]Sheet1!AD$4)</f>
        <v>1010.915995138611</v>
      </c>
      <c r="AD199" s="77">
        <f>IF([10]Sheet1!AE$4="","",[10]Sheet1!AE$4)</f>
        <v>1021.3885371935889</v>
      </c>
      <c r="AE199" s="77">
        <f>IF([10]Sheet1!AF$4="","",[10]Sheet1!AF$4)</f>
        <v>1024.9109158790161</v>
      </c>
      <c r="AF199" s="77"/>
      <c r="AG199" s="77"/>
      <c r="AH199" s="77"/>
      <c r="AI199" s="77"/>
      <c r="AJ199" s="77"/>
      <c r="AK199" s="77"/>
      <c r="AL199" s="77"/>
      <c r="AM199" s="77"/>
      <c r="AN199" s="77"/>
      <c r="AO199" s="77"/>
    </row>
    <row r="200" spans="1:41" ht="15.6" customHeight="1">
      <c r="A200" s="75" t="s">
        <v>238</v>
      </c>
      <c r="B200" s="75" t="s">
        <v>246</v>
      </c>
      <c r="C200" s="75" t="str">
        <f>VLOOKUP(B200,[3]codes!A:F,3,FALSE)</f>
        <v>Installierte Leistung - Erneuerbare Energie</v>
      </c>
      <c r="D200" s="75" t="s">
        <v>13</v>
      </c>
      <c r="E200" s="75" t="s">
        <v>247</v>
      </c>
      <c r="F200" s="75" t="s">
        <v>248</v>
      </c>
      <c r="G200" s="75" t="s">
        <v>54</v>
      </c>
      <c r="H200" s="76" t="s">
        <v>241</v>
      </c>
      <c r="K200" s="77">
        <v>210.90425458076891</v>
      </c>
      <c r="L200" s="77">
        <v>232.53724380077591</v>
      </c>
      <c r="M200" s="77">
        <v>258.59949350129</v>
      </c>
      <c r="N200" s="77">
        <v>288.18089751977232</v>
      </c>
      <c r="O200" s="77">
        <v>319.36714837743619</v>
      </c>
      <c r="P200" s="77">
        <v>357.38030784591132</v>
      </c>
      <c r="Q200" s="77">
        <v>393.87496639599988</v>
      </c>
      <c r="R200" s="77">
        <v>423.89195109541458</v>
      </c>
      <c r="S200" s="77">
        <v>454.17803146604228</v>
      </c>
      <c r="T200" s="77">
        <v>479.83123456348142</v>
      </c>
      <c r="U200" s="77">
        <v>504.35102549498112</v>
      </c>
      <c r="V200" s="77"/>
      <c r="W200" s="77"/>
      <c r="X200" s="77"/>
      <c r="Y200" s="77"/>
      <c r="Z200" s="77">
        <v>624.31207922987221</v>
      </c>
      <c r="AA200" s="77"/>
      <c r="AB200" s="77"/>
      <c r="AC200" s="77"/>
      <c r="AD200" s="77"/>
      <c r="AE200" s="77">
        <v>640.57240954889949</v>
      </c>
      <c r="AF200" s="77"/>
      <c r="AG200" s="77"/>
      <c r="AH200" s="77"/>
      <c r="AI200" s="77"/>
      <c r="AJ200" s="77">
        <v>641.35085686811715</v>
      </c>
      <c r="AK200" s="77"/>
      <c r="AL200" s="77"/>
      <c r="AM200" s="77"/>
      <c r="AN200" s="77"/>
      <c r="AO200" s="77"/>
    </row>
    <row r="201" spans="1:41" ht="15.6" customHeight="1">
      <c r="A201" s="75" t="s">
        <v>238</v>
      </c>
      <c r="B201" s="75" t="s">
        <v>246</v>
      </c>
      <c r="C201" s="75" t="str">
        <f>VLOOKUP(B201,[3]codes!A:F,3,FALSE)</f>
        <v>Installierte Leistung - Erneuerbare Energie</v>
      </c>
      <c r="D201" s="75" t="s">
        <v>13</v>
      </c>
      <c r="E201" s="75" t="s">
        <v>247</v>
      </c>
      <c r="F201" s="75" t="s">
        <v>248</v>
      </c>
      <c r="G201" s="75" t="s">
        <v>28</v>
      </c>
      <c r="H201" s="76" t="s">
        <v>241</v>
      </c>
      <c r="K201" s="77">
        <f>IF([10]Sheet1!L$5="","",[10]Sheet1!L$5)</f>
        <v>210.90425458076891</v>
      </c>
      <c r="L201" s="77">
        <f>IF([10]Sheet1!M$5="","",[10]Sheet1!M$5)</f>
        <v>232.53724380077591</v>
      </c>
      <c r="M201" s="77">
        <f>IF([10]Sheet1!N$5="","",[10]Sheet1!N$5)</f>
        <v>258.59949350129</v>
      </c>
      <c r="N201" s="77">
        <f>IF([10]Sheet1!O$5="","",[10]Sheet1!O$5)</f>
        <v>288.18089751977232</v>
      </c>
      <c r="O201" s="77">
        <f>IF([10]Sheet1!P$5="","",[10]Sheet1!P$5)</f>
        <v>319.36714837743619</v>
      </c>
      <c r="P201" s="77">
        <f>IF([10]Sheet1!Q$5="","",[10]Sheet1!Q$5)</f>
        <v>357.38030784591132</v>
      </c>
      <c r="Q201" s="77">
        <f>IF([10]Sheet1!R$5="","",[10]Sheet1!R$5)</f>
        <v>393.87496639599988</v>
      </c>
      <c r="R201" s="77">
        <f>IF([10]Sheet1!S$5="","",[10]Sheet1!S$5)</f>
        <v>423.89195109541458</v>
      </c>
      <c r="S201" s="77">
        <f>IF([10]Sheet1!T$5="","",[10]Sheet1!T$5)</f>
        <v>454.17803146604228</v>
      </c>
      <c r="T201" s="77">
        <f>IF([10]Sheet1!U$5="","",[10]Sheet1!U$5)</f>
        <v>479.83123456348142</v>
      </c>
      <c r="U201" s="77">
        <f>IF([10]Sheet1!V$5="","",[10]Sheet1!V$5)</f>
        <v>504.35102549498112</v>
      </c>
      <c r="V201" s="77">
        <f>IF([10]Sheet1!W$5="","",[10]Sheet1!W$5)</f>
        <v>530.02826055541436</v>
      </c>
      <c r="W201" s="77">
        <f>IF([10]Sheet1!X$5="","",[10]Sheet1!X$5)</f>
        <v>553.48317667929803</v>
      </c>
      <c r="X201" s="77">
        <f>IF([10]Sheet1!Y$5="","",[10]Sheet1!Y$5)</f>
        <v>576.20031256488312</v>
      </c>
      <c r="Y201" s="77">
        <f>IF([10]Sheet1!Z$5="","",[10]Sheet1!Z$5)</f>
        <v>600.32662811763646</v>
      </c>
      <c r="Z201" s="77">
        <f>IF([10]Sheet1!AA$5="","",[10]Sheet1!AA$5)</f>
        <v>624.31207922987221</v>
      </c>
      <c r="AA201" s="77">
        <f>IF([10]Sheet1!AB$5="","",[10]Sheet1!AB$5)</f>
        <v>630.18621023800711</v>
      </c>
      <c r="AB201" s="77">
        <f>IF([10]Sheet1!AC$5="","",[10]Sheet1!AC$5)</f>
        <v>633.47113610714632</v>
      </c>
      <c r="AC201" s="77">
        <f>IF([10]Sheet1!AD$5="","",[10]Sheet1!AD$5)</f>
        <v>636.600511972047</v>
      </c>
      <c r="AD201" s="77">
        <f>IF([10]Sheet1!AE$5="","",[10]Sheet1!AE$5)</f>
        <v>639.48810686257889</v>
      </c>
      <c r="AE201" s="77">
        <f>IF([10]Sheet1!AF$5="","",[10]Sheet1!AF$5)</f>
        <v>640.57240954889949</v>
      </c>
      <c r="AF201" s="77"/>
      <c r="AG201" s="77"/>
      <c r="AH201" s="77"/>
      <c r="AI201" s="77"/>
      <c r="AJ201" s="77"/>
      <c r="AK201" s="77"/>
      <c r="AL201" s="77"/>
      <c r="AM201" s="77"/>
      <c r="AN201" s="77"/>
      <c r="AO201" s="77"/>
    </row>
    <row r="202" spans="1:41" ht="15.6" customHeight="1">
      <c r="A202" s="75" t="s">
        <v>238</v>
      </c>
      <c r="B202" s="75" t="s">
        <v>249</v>
      </c>
      <c r="C202" s="75" t="str">
        <f>VLOOKUP(B202,[3]codes!A:F,3,FALSE)</f>
        <v>Nettostromerzeugung - erneuerbare Energien</v>
      </c>
      <c r="D202" s="75" t="s">
        <v>13</v>
      </c>
      <c r="E202" s="75" t="s">
        <v>250</v>
      </c>
      <c r="F202" s="75" t="s">
        <v>138</v>
      </c>
      <c r="G202" s="75" t="s">
        <v>54</v>
      </c>
      <c r="H202" s="76" t="s">
        <v>241</v>
      </c>
      <c r="K202" s="77">
        <v>323.71933483803087</v>
      </c>
      <c r="L202" s="77">
        <v>349.15846370149671</v>
      </c>
      <c r="M202" s="77">
        <v>374.97330909573918</v>
      </c>
      <c r="N202" s="77">
        <v>408.34641069090827</v>
      </c>
      <c r="O202" s="77">
        <v>449.58965876925242</v>
      </c>
      <c r="P202" s="77">
        <v>496.29423266288882</v>
      </c>
      <c r="Q202" s="77">
        <v>547.03354740273778</v>
      </c>
      <c r="R202" s="77">
        <v>585.11450420153801</v>
      </c>
      <c r="S202" s="77">
        <v>615.54062707467097</v>
      </c>
      <c r="T202" s="77">
        <v>646.91046098217043</v>
      </c>
      <c r="U202" s="77">
        <v>678.40757544917756</v>
      </c>
      <c r="V202" s="77"/>
      <c r="W202" s="77"/>
      <c r="X202" s="77"/>
      <c r="Y202" s="77"/>
      <c r="Z202" s="77">
        <v>806.90510696503509</v>
      </c>
      <c r="AA202" s="77"/>
      <c r="AB202" s="77"/>
      <c r="AC202" s="77"/>
      <c r="AD202" s="77"/>
      <c r="AE202" s="77">
        <v>869.39209639352134</v>
      </c>
      <c r="AF202" s="77"/>
      <c r="AG202" s="77"/>
      <c r="AH202" s="77"/>
      <c r="AI202" s="77"/>
      <c r="AJ202" s="77">
        <v>895.90182051885608</v>
      </c>
      <c r="AK202" s="77"/>
      <c r="AL202" s="77"/>
      <c r="AM202" s="77"/>
      <c r="AN202" s="77"/>
      <c r="AO202" s="77"/>
    </row>
    <row r="203" spans="1:41" ht="15.6" customHeight="1">
      <c r="A203" s="75" t="s">
        <v>238</v>
      </c>
      <c r="B203" s="75" t="s">
        <v>249</v>
      </c>
      <c r="C203" s="75" t="str">
        <f>VLOOKUP(B203,[3]codes!A:F,3,FALSE)</f>
        <v>Nettostromerzeugung - erneuerbare Energien</v>
      </c>
      <c r="D203" s="75" t="s">
        <v>13</v>
      </c>
      <c r="E203" s="75" t="s">
        <v>250</v>
      </c>
      <c r="F203" s="75" t="s">
        <v>138</v>
      </c>
      <c r="G203" s="75" t="s">
        <v>28</v>
      </c>
      <c r="H203" s="76" t="s">
        <v>241</v>
      </c>
      <c r="K203" s="77">
        <f>IF([10]Sheet1!L$6="","",[10]Sheet1!L$6)</f>
        <v>323.22960018837261</v>
      </c>
      <c r="L203" s="77">
        <f>IF([10]Sheet1!M$6="","",[10]Sheet1!M$6)</f>
        <v>348.48407100130129</v>
      </c>
      <c r="M203" s="77">
        <f>IF([10]Sheet1!N$6="","",[10]Sheet1!N$6)</f>
        <v>374.24491935574889</v>
      </c>
      <c r="N203" s="77">
        <f>IF([10]Sheet1!O$6="","",[10]Sheet1!O$6)</f>
        <v>407.66450685179689</v>
      </c>
      <c r="O203" s="77">
        <f>IF([10]Sheet1!P$6="","",[10]Sheet1!P$6)</f>
        <v>448.7023334823873</v>
      </c>
      <c r="P203" s="77">
        <f>IF([10]Sheet1!Q$6="","",[10]Sheet1!Q$6)</f>
        <v>495.86749773857252</v>
      </c>
      <c r="Q203" s="77">
        <f>IF([10]Sheet1!R$6="","",[10]Sheet1!R$6)</f>
        <v>548.2059640897495</v>
      </c>
      <c r="R203" s="77">
        <f>IF([10]Sheet1!S$6="","",[10]Sheet1!S$6)</f>
        <v>586.73456798327629</v>
      </c>
      <c r="S203" s="77">
        <f>IF([10]Sheet1!T$6="","",[10]Sheet1!T$6)</f>
        <v>617.00186975045222</v>
      </c>
      <c r="T203" s="77">
        <f>IF([10]Sheet1!U$6="","",[10]Sheet1!U$6)</f>
        <v>647.85838273510001</v>
      </c>
      <c r="U203" s="77">
        <f>IF([10]Sheet1!V$6="","",[10]Sheet1!V$6)</f>
        <v>678.58389061968489</v>
      </c>
      <c r="V203" s="77">
        <f>IF([10]Sheet1!W$6="","",[10]Sheet1!W$6)</f>
        <v>711.78713242146659</v>
      </c>
      <c r="W203" s="77">
        <f>IF([10]Sheet1!X$6="","",[10]Sheet1!X$6)</f>
        <v>744.5437097238638</v>
      </c>
      <c r="X203" s="77">
        <f>IF([10]Sheet1!Y$6="","",[10]Sheet1!Y$6)</f>
        <v>771.30103608368177</v>
      </c>
      <c r="Y203" s="77">
        <f>IF([10]Sheet1!Z$6="","",[10]Sheet1!Z$6)</f>
        <v>794.63401241926533</v>
      </c>
      <c r="Z203" s="77">
        <f>IF([10]Sheet1!AA$6="","",[10]Sheet1!AA$6)</f>
        <v>819.97288604901803</v>
      </c>
      <c r="AA203" s="77">
        <f>IF([10]Sheet1!AB$6="","",[10]Sheet1!AB$6)</f>
        <v>845.82287628119593</v>
      </c>
      <c r="AB203" s="77">
        <f>IF([10]Sheet1!AC$6="","",[10]Sheet1!AC$6)</f>
        <v>863.42599218955786</v>
      </c>
      <c r="AC203" s="77">
        <f>IF([10]Sheet1!AD$6="","",[10]Sheet1!AD$6)</f>
        <v>876.71054197572607</v>
      </c>
      <c r="AD203" s="77">
        <f>IF([10]Sheet1!AE$6="","",[10]Sheet1!AE$6)</f>
        <v>889.84728962350425</v>
      </c>
      <c r="AE203" s="77">
        <f>IF([10]Sheet1!AF$6="","",[10]Sheet1!AF$6)</f>
        <v>896.49292569469083</v>
      </c>
      <c r="AF203" s="77"/>
      <c r="AG203" s="77"/>
      <c r="AH203" s="77"/>
      <c r="AI203" s="77"/>
      <c r="AJ203" s="77"/>
      <c r="AK203" s="77"/>
      <c r="AL203" s="77"/>
      <c r="AM203" s="77"/>
      <c r="AN203" s="77"/>
      <c r="AO203" s="77"/>
    </row>
    <row r="204" spans="1:41" ht="15.6" customHeight="1">
      <c r="A204" s="75" t="s">
        <v>238</v>
      </c>
      <c r="B204" s="75" t="s">
        <v>251</v>
      </c>
      <c r="C204" s="75" t="str">
        <f>VLOOKUP(B204,[3]codes!A:F,3,FALSE)</f>
        <v>Installierte Leistung - Wind an Land (Jahresende)</v>
      </c>
      <c r="D204" s="75" t="s">
        <v>13</v>
      </c>
      <c r="E204" s="75" t="s">
        <v>252</v>
      </c>
      <c r="F204" s="75" t="s">
        <v>248</v>
      </c>
      <c r="G204" s="75" t="s">
        <v>54</v>
      </c>
      <c r="H204" s="76" t="s">
        <v>241</v>
      </c>
      <c r="K204" s="77">
        <v>69.949718750000002</v>
      </c>
      <c r="L204" s="77">
        <v>73.495500000000007</v>
      </c>
      <c r="M204" s="77">
        <v>80.257500000000007</v>
      </c>
      <c r="N204" s="77">
        <v>87.852500000000006</v>
      </c>
      <c r="O204" s="77">
        <v>95.814499999999995</v>
      </c>
      <c r="P204" s="77">
        <v>103.9855</v>
      </c>
      <c r="Q204" s="77">
        <v>111.7595</v>
      </c>
      <c r="R204" s="77">
        <v>120.11750000000001</v>
      </c>
      <c r="S204" s="77">
        <v>129.43950000000001</v>
      </c>
      <c r="T204" s="77">
        <v>136.53649999999999</v>
      </c>
      <c r="U204" s="77">
        <v>145.41050000000001</v>
      </c>
      <c r="V204" s="77"/>
      <c r="W204" s="77"/>
      <c r="X204" s="77"/>
      <c r="Y204" s="77"/>
      <c r="Z204" s="77">
        <v>160</v>
      </c>
      <c r="AA204" s="77"/>
      <c r="AB204" s="77"/>
      <c r="AC204" s="77"/>
      <c r="AD204" s="77"/>
      <c r="AE204" s="77">
        <v>160</v>
      </c>
      <c r="AF204" s="77"/>
      <c r="AG204" s="77"/>
      <c r="AH204" s="77"/>
      <c r="AI204" s="77"/>
      <c r="AJ204" s="77">
        <v>160</v>
      </c>
      <c r="AK204" s="77"/>
      <c r="AL204" s="77"/>
      <c r="AM204" s="77"/>
      <c r="AN204" s="77"/>
      <c r="AO204" s="77"/>
    </row>
    <row r="205" spans="1:41" ht="15.6" customHeight="1">
      <c r="A205" s="75" t="s">
        <v>238</v>
      </c>
      <c r="B205" s="75" t="s">
        <v>251</v>
      </c>
      <c r="C205" s="75" t="str">
        <f>VLOOKUP(B205,[3]codes!A:F,3,FALSE)</f>
        <v>Installierte Leistung - Wind an Land (Jahresende)</v>
      </c>
      <c r="D205" s="75" t="s">
        <v>13</v>
      </c>
      <c r="E205" s="75" t="s">
        <v>252</v>
      </c>
      <c r="F205" s="75" t="s">
        <v>248</v>
      </c>
      <c r="G205" s="75" t="s">
        <v>28</v>
      </c>
      <c r="H205" s="76" t="s">
        <v>241</v>
      </c>
      <c r="K205" s="77">
        <f>IF([10]Sheet1!L$10="","",[10]Sheet1!L$10)</f>
        <v>69.949718750000002</v>
      </c>
      <c r="L205" s="77">
        <f>IF([10]Sheet1!M$10="","",[10]Sheet1!M$10)</f>
        <v>73.495500000000007</v>
      </c>
      <c r="M205" s="77">
        <f>IF([10]Sheet1!N$10="","",[10]Sheet1!N$10)</f>
        <v>80.257500000000007</v>
      </c>
      <c r="N205" s="77">
        <f>IF([10]Sheet1!O$10="","",[10]Sheet1!O$10)</f>
        <v>87.852500000000006</v>
      </c>
      <c r="O205" s="77">
        <f>IF([10]Sheet1!P$10="","",[10]Sheet1!P$10)</f>
        <v>95.814499999999995</v>
      </c>
      <c r="P205" s="77">
        <f>IF([10]Sheet1!Q$10="","",[10]Sheet1!Q$10)</f>
        <v>103.9855</v>
      </c>
      <c r="Q205" s="77">
        <f>IF([10]Sheet1!R$10="","",[10]Sheet1!R$10)</f>
        <v>111.7595</v>
      </c>
      <c r="R205" s="77">
        <f>IF([10]Sheet1!S$10="","",[10]Sheet1!S$10)</f>
        <v>120.11750000000001</v>
      </c>
      <c r="S205" s="77">
        <f>IF([10]Sheet1!T$10="","",[10]Sheet1!T$10)</f>
        <v>129.43950000000001</v>
      </c>
      <c r="T205" s="77">
        <f>IF([10]Sheet1!U$10="","",[10]Sheet1!U$10)</f>
        <v>136.53649999999999</v>
      </c>
      <c r="U205" s="77">
        <f>IF([10]Sheet1!V$10="","",[10]Sheet1!V$10)</f>
        <v>145.41050000000001</v>
      </c>
      <c r="V205" s="77">
        <f>IF([10]Sheet1!W$10="","",[10]Sheet1!W$10)</f>
        <v>153.70949999999999</v>
      </c>
      <c r="W205" s="77">
        <f>IF([10]Sheet1!X$10="","",[10]Sheet1!X$10)</f>
        <v>160</v>
      </c>
      <c r="X205" s="77">
        <f>IF([10]Sheet1!Y$10="","",[10]Sheet1!Y$10)</f>
        <v>160</v>
      </c>
      <c r="Y205" s="77">
        <f>IF([10]Sheet1!Z$10="","",[10]Sheet1!Z$10)</f>
        <v>160</v>
      </c>
      <c r="Z205" s="77">
        <f>IF([10]Sheet1!AA$10="","",[10]Sheet1!AA$10)</f>
        <v>160</v>
      </c>
      <c r="AA205" s="77">
        <f>IF([10]Sheet1!AB$10="","",[10]Sheet1!AB$10)</f>
        <v>160</v>
      </c>
      <c r="AB205" s="77">
        <f>IF([10]Sheet1!AC$10="","",[10]Sheet1!AC$10)</f>
        <v>160</v>
      </c>
      <c r="AC205" s="77">
        <f>IF([10]Sheet1!AD$10="","",[10]Sheet1!AD$10)</f>
        <v>160</v>
      </c>
      <c r="AD205" s="77">
        <f>IF([10]Sheet1!AE$10="","",[10]Sheet1!AE$10)</f>
        <v>160</v>
      </c>
      <c r="AE205" s="77">
        <f>IF([10]Sheet1!AF$10="","",[10]Sheet1!AF$10)</f>
        <v>160</v>
      </c>
      <c r="AF205" s="77"/>
      <c r="AG205" s="77"/>
      <c r="AH205" s="77"/>
      <c r="AI205" s="77"/>
      <c r="AJ205" s="77"/>
      <c r="AK205" s="77"/>
      <c r="AL205" s="77"/>
      <c r="AM205" s="77"/>
      <c r="AN205" s="77"/>
      <c r="AO205" s="77"/>
    </row>
    <row r="206" spans="1:41" ht="15.6" customHeight="1">
      <c r="A206" s="75" t="s">
        <v>238</v>
      </c>
      <c r="B206" s="75" t="s">
        <v>253</v>
      </c>
      <c r="C206" s="75" t="str">
        <f>VLOOKUP(B206,[3]codes!A:F,3,FALSE)</f>
        <v>Installierte Leistung - Wind auf See</v>
      </c>
      <c r="D206" s="75" t="s">
        <v>13</v>
      </c>
      <c r="E206" s="75" t="s">
        <v>254</v>
      </c>
      <c r="F206" s="75" t="s">
        <v>248</v>
      </c>
      <c r="G206" s="75" t="s">
        <v>54</v>
      </c>
      <c r="H206" s="76" t="s">
        <v>241</v>
      </c>
      <c r="K206" s="77">
        <v>10.991</v>
      </c>
      <c r="L206" s="77">
        <v>11.291</v>
      </c>
      <c r="M206" s="77">
        <v>11.949</v>
      </c>
      <c r="N206" s="77">
        <v>14.773999999999999</v>
      </c>
      <c r="O206" s="77">
        <v>17.274000000000001</v>
      </c>
      <c r="P206" s="77">
        <v>26.774000000000001</v>
      </c>
      <c r="Q206" s="77">
        <v>34.774000000000001</v>
      </c>
      <c r="R206" s="77">
        <v>36.073999999999998</v>
      </c>
      <c r="S206" s="77">
        <v>37.374000000000002</v>
      </c>
      <c r="T206" s="77">
        <v>38.673999999999999</v>
      </c>
      <c r="U206" s="77">
        <v>39.973999999999997</v>
      </c>
      <c r="V206" s="77"/>
      <c r="W206" s="77"/>
      <c r="X206" s="77"/>
      <c r="Y206" s="77"/>
      <c r="Z206" s="77">
        <v>56.393999999999998</v>
      </c>
      <c r="AA206" s="77"/>
      <c r="AB206" s="77"/>
      <c r="AC206" s="77"/>
      <c r="AD206" s="77"/>
      <c r="AE206" s="77">
        <v>69.691000000000003</v>
      </c>
      <c r="AF206" s="77"/>
      <c r="AG206" s="77"/>
      <c r="AH206" s="77"/>
      <c r="AI206" s="77"/>
      <c r="AJ206" s="77">
        <v>70</v>
      </c>
      <c r="AK206" s="77"/>
      <c r="AL206" s="77"/>
      <c r="AM206" s="77"/>
      <c r="AN206" s="77"/>
      <c r="AO206" s="77"/>
    </row>
    <row r="207" spans="1:41" ht="15.6" customHeight="1">
      <c r="A207" s="75" t="s">
        <v>238</v>
      </c>
      <c r="B207" s="75" t="s">
        <v>253</v>
      </c>
      <c r="C207" s="75" t="str">
        <f>VLOOKUP(B207,[3]codes!A:F,3,FALSE)</f>
        <v>Installierte Leistung - Wind auf See</v>
      </c>
      <c r="D207" s="75" t="s">
        <v>13</v>
      </c>
      <c r="E207" s="75" t="s">
        <v>254</v>
      </c>
      <c r="F207" s="75" t="s">
        <v>248</v>
      </c>
      <c r="G207" s="75" t="s">
        <v>28</v>
      </c>
      <c r="H207" s="76" t="s">
        <v>241</v>
      </c>
      <c r="K207" s="77">
        <f>IF([10]Sheet1!L$11="","",[10]Sheet1!L$11)</f>
        <v>10.991</v>
      </c>
      <c r="L207" s="77">
        <f>IF([10]Sheet1!M$11="","",[10]Sheet1!M$11)</f>
        <v>11.291</v>
      </c>
      <c r="M207" s="77">
        <f>IF([10]Sheet1!N$11="","",[10]Sheet1!N$11)</f>
        <v>11.949</v>
      </c>
      <c r="N207" s="77">
        <f>IF([10]Sheet1!O$11="","",[10]Sheet1!O$11)</f>
        <v>14.773999999999999</v>
      </c>
      <c r="O207" s="77">
        <f>IF([10]Sheet1!P$11="","",[10]Sheet1!P$11)</f>
        <v>17.274000000000001</v>
      </c>
      <c r="P207" s="77">
        <f>IF([10]Sheet1!Q$11="","",[10]Sheet1!Q$11)</f>
        <v>26.774000000000001</v>
      </c>
      <c r="Q207" s="77">
        <f>IF([10]Sheet1!R$11="","",[10]Sheet1!R$11)</f>
        <v>34.774000000000001</v>
      </c>
      <c r="R207" s="77">
        <f>IF([10]Sheet1!S$11="","",[10]Sheet1!S$11)</f>
        <v>36.073999999999998</v>
      </c>
      <c r="S207" s="77">
        <f>IF([10]Sheet1!T$11="","",[10]Sheet1!T$11)</f>
        <v>37.374000000000002</v>
      </c>
      <c r="T207" s="77">
        <f>IF([10]Sheet1!U$11="","",[10]Sheet1!U$11)</f>
        <v>38.673999999999999</v>
      </c>
      <c r="U207" s="77">
        <f>IF([10]Sheet1!V$11="","",[10]Sheet1!V$11)</f>
        <v>39.973999999999997</v>
      </c>
      <c r="V207" s="77">
        <f>IF([10]Sheet1!W$11="","",[10]Sheet1!W$11)</f>
        <v>43.274000000000001</v>
      </c>
      <c r="W207" s="77">
        <f>IF([10]Sheet1!X$11="","",[10]Sheet1!X$11)</f>
        <v>46.573999999999998</v>
      </c>
      <c r="X207" s="77">
        <f>IF([10]Sheet1!Y$11="","",[10]Sheet1!Y$11)</f>
        <v>49.874000000000002</v>
      </c>
      <c r="Y207" s="77">
        <f>IF([10]Sheet1!Z$11="","",[10]Sheet1!Z$11)</f>
        <v>53.139000000000003</v>
      </c>
      <c r="Z207" s="77">
        <f>IF([10]Sheet1!AA$11="","",[10]Sheet1!AA$11)</f>
        <v>56.393999999999998</v>
      </c>
      <c r="AA207" s="77">
        <f>IF([10]Sheet1!AB$11="","",[10]Sheet1!AB$11)</f>
        <v>59.585999999999999</v>
      </c>
      <c r="AB207" s="77">
        <f>IF([10]Sheet1!AC$11="","",[10]Sheet1!AC$11)</f>
        <v>62.805999999999997</v>
      </c>
      <c r="AC207" s="77">
        <f>IF([10]Sheet1!AD$11="","",[10]Sheet1!AD$11)</f>
        <v>65.866</v>
      </c>
      <c r="AD207" s="77">
        <f>IF([10]Sheet1!AE$11="","",[10]Sheet1!AE$11)</f>
        <v>68.680000000000007</v>
      </c>
      <c r="AE207" s="77">
        <f>IF([10]Sheet1!AF$11="","",[10]Sheet1!AF$11)</f>
        <v>69.691000000000003</v>
      </c>
      <c r="AF207" s="77"/>
      <c r="AG207" s="77"/>
      <c r="AH207" s="77"/>
      <c r="AI207" s="77"/>
      <c r="AJ207" s="77"/>
      <c r="AK207" s="77"/>
      <c r="AL207" s="77"/>
      <c r="AM207" s="77"/>
      <c r="AN207" s="77"/>
      <c r="AO207" s="77"/>
    </row>
    <row r="208" spans="1:41" ht="15.6" customHeight="1">
      <c r="A208" s="75" t="s">
        <v>238</v>
      </c>
      <c r="B208" s="75" t="s">
        <v>255</v>
      </c>
      <c r="C208" s="75" t="str">
        <f>VLOOKUP(B208,[3]codes!A:F,3,FALSE)</f>
        <v>Installierte Leistung - Photovoltaik</v>
      </c>
      <c r="D208" s="75" t="s">
        <v>13</v>
      </c>
      <c r="E208" s="75" t="s">
        <v>256</v>
      </c>
      <c r="F208" s="75" t="s">
        <v>248</v>
      </c>
      <c r="G208" s="75" t="s">
        <v>54</v>
      </c>
      <c r="H208" s="76" t="s">
        <v>241</v>
      </c>
      <c r="K208" s="77">
        <v>115.04852343749999</v>
      </c>
      <c r="L208" s="77">
        <v>133.32340625000001</v>
      </c>
      <c r="M208" s="77">
        <v>152.44434375</v>
      </c>
      <c r="N208" s="77">
        <v>172.166421875</v>
      </c>
      <c r="O208" s="77">
        <v>193.49642187500001</v>
      </c>
      <c r="P208" s="77">
        <v>214.54542187499999</v>
      </c>
      <c r="Q208" s="77">
        <v>235.702421875</v>
      </c>
      <c r="R208" s="77">
        <v>256.43142187500001</v>
      </c>
      <c r="S208" s="77">
        <v>276.48140625000002</v>
      </c>
      <c r="T208" s="77">
        <v>294.03540624999999</v>
      </c>
      <c r="U208" s="77">
        <v>308.59540625</v>
      </c>
      <c r="V208" s="77"/>
      <c r="W208" s="77"/>
      <c r="X208" s="77"/>
      <c r="Y208" s="77"/>
      <c r="Z208" s="77">
        <v>397.37540625000003</v>
      </c>
      <c r="AA208" s="77"/>
      <c r="AB208" s="77"/>
      <c r="AC208" s="77"/>
      <c r="AD208" s="77"/>
      <c r="AE208" s="77">
        <v>400</v>
      </c>
      <c r="AF208" s="77"/>
      <c r="AG208" s="77"/>
      <c r="AH208" s="77"/>
      <c r="AI208" s="77"/>
      <c r="AJ208" s="77">
        <v>400</v>
      </c>
      <c r="AK208" s="77"/>
      <c r="AL208" s="77"/>
      <c r="AM208" s="77"/>
      <c r="AN208" s="77"/>
      <c r="AO208" s="77"/>
    </row>
    <row r="209" spans="1:41" ht="15.6" customHeight="1">
      <c r="A209" s="75" t="s">
        <v>238</v>
      </c>
      <c r="B209" s="75" t="s">
        <v>255</v>
      </c>
      <c r="C209" s="75" t="str">
        <f>VLOOKUP(B209,[3]codes!A:F,3,FALSE)</f>
        <v>Installierte Leistung - Photovoltaik</v>
      </c>
      <c r="D209" s="75" t="s">
        <v>13</v>
      </c>
      <c r="E209" s="75" t="s">
        <v>256</v>
      </c>
      <c r="F209" s="75" t="s">
        <v>248</v>
      </c>
      <c r="G209" s="75" t="s">
        <v>28</v>
      </c>
      <c r="H209" s="76" t="s">
        <v>241</v>
      </c>
      <c r="K209" s="77">
        <f>IF([10]Sheet1!L$12="","",[10]Sheet1!L$12)</f>
        <v>115.04852343749999</v>
      </c>
      <c r="L209" s="77">
        <f>IF([10]Sheet1!M$12="","",[10]Sheet1!M$12)</f>
        <v>133.32340625000001</v>
      </c>
      <c r="M209" s="77">
        <f>IF([10]Sheet1!N$12="","",[10]Sheet1!N$12)</f>
        <v>152.44434375</v>
      </c>
      <c r="N209" s="77">
        <f>IF([10]Sheet1!O$12="","",[10]Sheet1!O$12)</f>
        <v>172.166421875</v>
      </c>
      <c r="O209" s="77">
        <f>IF([10]Sheet1!P$12="","",[10]Sheet1!P$12)</f>
        <v>193.49642187500001</v>
      </c>
      <c r="P209" s="77">
        <f>IF([10]Sheet1!Q$12="","",[10]Sheet1!Q$12)</f>
        <v>214.54542187499999</v>
      </c>
      <c r="Q209" s="77">
        <f>IF([10]Sheet1!R$12="","",[10]Sheet1!R$12)</f>
        <v>235.702421875</v>
      </c>
      <c r="R209" s="77">
        <f>IF([10]Sheet1!S$12="","",[10]Sheet1!S$12)</f>
        <v>256.43142187500001</v>
      </c>
      <c r="S209" s="77">
        <f>IF([10]Sheet1!T$12="","",[10]Sheet1!T$12)</f>
        <v>276.48140625000002</v>
      </c>
      <c r="T209" s="77">
        <f>IF([10]Sheet1!U$12="","",[10]Sheet1!U$12)</f>
        <v>294.03540624999999</v>
      </c>
      <c r="U209" s="77">
        <f>IF([10]Sheet1!V$12="","",[10]Sheet1!V$12)</f>
        <v>308.59540625</v>
      </c>
      <c r="V209" s="77">
        <f>IF([10]Sheet1!W$12="","",[10]Sheet1!W$12)</f>
        <v>322.68540625000003</v>
      </c>
      <c r="W209" s="77">
        <f>IF([10]Sheet1!X$12="","",[10]Sheet1!X$12)</f>
        <v>336.52440625000003</v>
      </c>
      <c r="X209" s="77">
        <f>IF([10]Sheet1!Y$12="","",[10]Sheet1!Y$12)</f>
        <v>355.89140624999999</v>
      </c>
      <c r="Y209" s="77">
        <f>IF([10]Sheet1!Z$12="","",[10]Sheet1!Z$12)</f>
        <v>376.70140624999999</v>
      </c>
      <c r="Z209" s="77">
        <f>IF([10]Sheet1!AA$12="","",[10]Sheet1!AA$12)</f>
        <v>397.37540625000003</v>
      </c>
      <c r="AA209" s="77">
        <f>IF([10]Sheet1!AB$12="","",[10]Sheet1!AB$12)</f>
        <v>400</v>
      </c>
      <c r="AB209" s="77">
        <f>IF([10]Sheet1!AC$12="","",[10]Sheet1!AC$12)</f>
        <v>400</v>
      </c>
      <c r="AC209" s="77">
        <f>IF([10]Sheet1!AD$12="","",[10]Sheet1!AD$12)</f>
        <v>400</v>
      </c>
      <c r="AD209" s="77">
        <f>IF([10]Sheet1!AE$12="","",[10]Sheet1!AE$12)</f>
        <v>400</v>
      </c>
      <c r="AE209" s="77">
        <f>IF([10]Sheet1!AF$12="","",[10]Sheet1!AF$12)</f>
        <v>400</v>
      </c>
      <c r="AF209" s="77"/>
      <c r="AG209" s="77"/>
      <c r="AH209" s="77"/>
      <c r="AI209" s="77"/>
      <c r="AJ209" s="77"/>
      <c r="AK209" s="77"/>
      <c r="AL209" s="77"/>
      <c r="AM209" s="77"/>
      <c r="AN209" s="77"/>
      <c r="AO209" s="77"/>
    </row>
    <row r="210" spans="1:41" ht="15.6" customHeight="1">
      <c r="A210" s="75" t="s">
        <v>238</v>
      </c>
      <c r="B210" s="75" t="s">
        <v>257</v>
      </c>
      <c r="C210" s="75" t="str">
        <f>VLOOKUP(B210,[3]codes!A:F,3,FALSE)</f>
        <v>Installierte Leistung - Braunkohle</v>
      </c>
      <c r="D210" s="75" t="s">
        <v>13</v>
      </c>
      <c r="E210" s="75" t="s">
        <v>258</v>
      </c>
      <c r="F210" s="75" t="s">
        <v>248</v>
      </c>
      <c r="G210" s="75" t="s">
        <v>54</v>
      </c>
      <c r="H210" s="76" t="s">
        <v>241</v>
      </c>
      <c r="K210" s="77">
        <v>14.6386376953125</v>
      </c>
      <c r="L210" s="77">
        <v>14.1736376953125</v>
      </c>
      <c r="M210" s="77">
        <v>14.081424804687501</v>
      </c>
      <c r="N210" s="77">
        <v>12.953424804687501</v>
      </c>
      <c r="O210" s="77">
        <v>11.3674248046875</v>
      </c>
      <c r="P210" s="77">
        <v>5.6619999999999999</v>
      </c>
      <c r="Q210" s="77">
        <v>5.6470000000000002</v>
      </c>
      <c r="R210" s="77">
        <v>5.6470000000000002</v>
      </c>
      <c r="S210" s="77">
        <v>5.6470000000000002</v>
      </c>
      <c r="T210" s="77">
        <v>5.6470000000000002</v>
      </c>
      <c r="U210" s="77">
        <v>4.7469999999999999</v>
      </c>
      <c r="V210" s="77"/>
      <c r="W210" s="77"/>
      <c r="X210" s="77"/>
      <c r="Y210" s="77"/>
      <c r="Z210" s="77">
        <v>0</v>
      </c>
      <c r="AA210" s="77"/>
      <c r="AB210" s="77"/>
      <c r="AC210" s="77"/>
      <c r="AD210" s="77"/>
      <c r="AE210" s="77">
        <v>0</v>
      </c>
      <c r="AF210" s="77"/>
      <c r="AG210" s="77"/>
      <c r="AH210" s="77"/>
      <c r="AI210" s="77"/>
      <c r="AJ210" s="77">
        <v>0</v>
      </c>
      <c r="AK210" s="77"/>
      <c r="AL210" s="77"/>
      <c r="AM210" s="77"/>
      <c r="AN210" s="77"/>
      <c r="AO210" s="77"/>
    </row>
    <row r="211" spans="1:41" ht="18" customHeight="1">
      <c r="A211" s="75" t="s">
        <v>238</v>
      </c>
      <c r="B211" s="75" t="s">
        <v>257</v>
      </c>
      <c r="C211" s="75" t="str">
        <f>VLOOKUP(B211,[3]codes!A:F,3,FALSE)</f>
        <v>Installierte Leistung - Braunkohle</v>
      </c>
      <c r="D211" s="75" t="s">
        <v>13</v>
      </c>
      <c r="E211" s="75" t="s">
        <v>258</v>
      </c>
      <c r="F211" s="75" t="s">
        <v>248</v>
      </c>
      <c r="G211" s="75" t="s">
        <v>28</v>
      </c>
      <c r="H211" s="76" t="s">
        <v>241</v>
      </c>
      <c r="K211" s="77">
        <f>IF([10]Sheet1!L$13="","",[10]Sheet1!L$13)</f>
        <v>14.6386376953125</v>
      </c>
      <c r="L211" s="77">
        <f>IF([10]Sheet1!M$13="","",[10]Sheet1!M$13)</f>
        <v>14.1736376953125</v>
      </c>
      <c r="M211" s="77">
        <f>IF([10]Sheet1!N$13="","",[10]Sheet1!N$13)</f>
        <v>14.081424804687501</v>
      </c>
      <c r="N211" s="77">
        <f>IF([10]Sheet1!O$13="","",[10]Sheet1!O$13)</f>
        <v>12.953424804687501</v>
      </c>
      <c r="O211" s="77">
        <f>IF([10]Sheet1!P$13="","",[10]Sheet1!P$13)</f>
        <v>11.3674248046875</v>
      </c>
      <c r="P211" s="77">
        <f>IF([10]Sheet1!Q$13="","",[10]Sheet1!Q$13)</f>
        <v>5.6619999999999999</v>
      </c>
      <c r="Q211" s="77">
        <f>IF([10]Sheet1!R$13="","",[10]Sheet1!R$13)</f>
        <v>5.6470000000000002</v>
      </c>
      <c r="R211" s="77">
        <f>IF([10]Sheet1!S$13="","",[10]Sheet1!S$13)</f>
        <v>5.6470000000000002</v>
      </c>
      <c r="S211" s="77">
        <f>IF([10]Sheet1!T$13="","",[10]Sheet1!T$13)</f>
        <v>5.6470000000000002</v>
      </c>
      <c r="T211" s="77">
        <f>IF([10]Sheet1!U$13="","",[10]Sheet1!U$13)</f>
        <v>5.6470000000000002</v>
      </c>
      <c r="U211" s="77">
        <f>IF([10]Sheet1!V$13="","",[10]Sheet1!V$13)</f>
        <v>4.7469999999999999</v>
      </c>
      <c r="V211" s="77">
        <f>IF([10]Sheet1!W$13="","",[10]Sheet1!W$13)</f>
        <v>2.9969999999999999</v>
      </c>
      <c r="W211" s="77">
        <f>IF([10]Sheet1!X$13="","",[10]Sheet1!X$13)</f>
        <v>2.9969999999999999</v>
      </c>
      <c r="X211" s="77">
        <f>IF([10]Sheet1!Y$13="","",[10]Sheet1!Y$13)</f>
        <v>2.9969999999999999</v>
      </c>
      <c r="Y211" s="77">
        <f>IF([10]Sheet1!Z$13="","",[10]Sheet1!Z$13)</f>
        <v>0</v>
      </c>
      <c r="Z211" s="77">
        <f>IF([10]Sheet1!AA$13="","",[10]Sheet1!AA$13)</f>
        <v>0</v>
      </c>
      <c r="AA211" s="77">
        <f>IF([10]Sheet1!AB$13="","",[10]Sheet1!AB$13)</f>
        <v>0</v>
      </c>
      <c r="AB211" s="77">
        <f>IF([10]Sheet1!AC$13="","",[10]Sheet1!AC$13)</f>
        <v>0</v>
      </c>
      <c r="AC211" s="77">
        <f>IF([10]Sheet1!AD$13="","",[10]Sheet1!AD$13)</f>
        <v>0</v>
      </c>
      <c r="AD211" s="77">
        <f>IF([10]Sheet1!AE$13="","",[10]Sheet1!AE$13)</f>
        <v>0</v>
      </c>
      <c r="AE211" s="77">
        <f>IF([10]Sheet1!AF$13="","",[10]Sheet1!AF$13)</f>
        <v>0</v>
      </c>
      <c r="AF211" s="77"/>
      <c r="AG211" s="77"/>
      <c r="AH211" s="77"/>
      <c r="AI211" s="77"/>
      <c r="AJ211" s="77"/>
      <c r="AK211" s="77"/>
      <c r="AL211" s="77"/>
      <c r="AM211" s="77"/>
      <c r="AN211" s="77"/>
      <c r="AO211" s="77"/>
    </row>
    <row r="212" spans="1:41" ht="15" customHeight="1">
      <c r="A212" s="75" t="s">
        <v>238</v>
      </c>
      <c r="B212" s="75" t="s">
        <v>259</v>
      </c>
      <c r="C212" s="75" t="str">
        <f>VLOOKUP(B212,[3]codes!A:F,3,FALSE)</f>
        <v>Installierte Leistung - Steinkohle</v>
      </c>
      <c r="D212" s="75" t="s">
        <v>13</v>
      </c>
      <c r="E212" s="75" t="s">
        <v>260</v>
      </c>
      <c r="F212" s="75" t="s">
        <v>248</v>
      </c>
      <c r="G212" s="75" t="s">
        <v>54</v>
      </c>
      <c r="H212" s="76" t="s">
        <v>241</v>
      </c>
      <c r="K212" s="77">
        <v>9.3204902343750007</v>
      </c>
      <c r="L212" s="77">
        <v>8.0704902343750007</v>
      </c>
      <c r="M212" s="77">
        <v>7.9091401367187499</v>
      </c>
      <c r="N212" s="77">
        <v>7.71514013671875</v>
      </c>
      <c r="O212" s="77">
        <v>7.4601401367187501</v>
      </c>
      <c r="P212" s="77">
        <v>5.9980000000000002</v>
      </c>
      <c r="Q212" s="77">
        <v>5.4340000000000002</v>
      </c>
      <c r="R212" s="77">
        <v>3.46</v>
      </c>
      <c r="S212" s="77">
        <v>1.7829999999999999</v>
      </c>
      <c r="T212" s="77">
        <v>0</v>
      </c>
      <c r="U212" s="77">
        <v>0</v>
      </c>
      <c r="V212" s="77"/>
      <c r="W212" s="77"/>
      <c r="X212" s="77"/>
      <c r="Y212" s="77"/>
      <c r="Z212" s="77">
        <v>0</v>
      </c>
      <c r="AA212" s="77"/>
      <c r="AB212" s="77"/>
      <c r="AC212" s="77"/>
      <c r="AD212" s="77"/>
      <c r="AE212" s="77">
        <v>0</v>
      </c>
      <c r="AF212" s="77"/>
      <c r="AG212" s="77"/>
      <c r="AH212" s="77"/>
      <c r="AI212" s="77"/>
      <c r="AJ212" s="77">
        <v>0</v>
      </c>
      <c r="AK212" s="77"/>
      <c r="AL212" s="77"/>
      <c r="AM212" s="77"/>
      <c r="AN212" s="77"/>
      <c r="AO212" s="77"/>
    </row>
    <row r="213" spans="1:41" ht="15" customHeight="1">
      <c r="A213" s="75" t="s">
        <v>238</v>
      </c>
      <c r="B213" s="75" t="s">
        <v>259</v>
      </c>
      <c r="C213" s="75" t="str">
        <f>VLOOKUP(B213,[3]codes!A:F,3,FALSE)</f>
        <v>Installierte Leistung - Steinkohle</v>
      </c>
      <c r="D213" s="75" t="s">
        <v>13</v>
      </c>
      <c r="E213" s="75" t="s">
        <v>260</v>
      </c>
      <c r="F213" s="75" t="s">
        <v>248</v>
      </c>
      <c r="G213" s="75" t="s">
        <v>28</v>
      </c>
      <c r="H213" s="76" t="s">
        <v>241</v>
      </c>
      <c r="K213" s="77">
        <f>IF([10]Sheet1!L$14="","",[10]Sheet1!L$14)</f>
        <v>9.3204902343750007</v>
      </c>
      <c r="L213" s="77">
        <f>IF([10]Sheet1!M$14="","",[10]Sheet1!M$14)</f>
        <v>8.0704902343750007</v>
      </c>
      <c r="M213" s="77">
        <f>IF([10]Sheet1!N$14="","",[10]Sheet1!N$14)</f>
        <v>7.9091401367187499</v>
      </c>
      <c r="N213" s="77">
        <f>IF([10]Sheet1!O$14="","",[10]Sheet1!O$14)</f>
        <v>7.71514013671875</v>
      </c>
      <c r="O213" s="77">
        <f>IF([10]Sheet1!P$14="","",[10]Sheet1!P$14)</f>
        <v>7.4601401367187501</v>
      </c>
      <c r="P213" s="77">
        <f>IF([10]Sheet1!Q$14="","",[10]Sheet1!Q$14)</f>
        <v>5.9980000000000002</v>
      </c>
      <c r="Q213" s="77">
        <f>IF([10]Sheet1!R$14="","",[10]Sheet1!R$14)</f>
        <v>5.4340000000000002</v>
      </c>
      <c r="R213" s="77">
        <f>IF([10]Sheet1!S$14="","",[10]Sheet1!S$14)</f>
        <v>3.46</v>
      </c>
      <c r="S213" s="77">
        <f>IF([10]Sheet1!T$14="","",[10]Sheet1!T$14)</f>
        <v>1.7829999999999999</v>
      </c>
      <c r="T213" s="77">
        <f>IF([10]Sheet1!U$14="","",[10]Sheet1!U$14)</f>
        <v>0</v>
      </c>
      <c r="U213" s="77">
        <f>IF([10]Sheet1!V$14="","",[10]Sheet1!V$14)</f>
        <v>0</v>
      </c>
      <c r="V213" s="77">
        <f>IF([10]Sheet1!W$14="","",[10]Sheet1!W$14)</f>
        <v>0</v>
      </c>
      <c r="W213" s="77">
        <f>IF([10]Sheet1!X$14="","",[10]Sheet1!X$14)</f>
        <v>0</v>
      </c>
      <c r="X213" s="77">
        <f>IF([10]Sheet1!Y$14="","",[10]Sheet1!Y$14)</f>
        <v>0</v>
      </c>
      <c r="Y213" s="77">
        <f>IF([10]Sheet1!Z$14="","",[10]Sheet1!Z$14)</f>
        <v>0</v>
      </c>
      <c r="Z213" s="77">
        <f>IF([10]Sheet1!AA$14="","",[10]Sheet1!AA$14)</f>
        <v>0</v>
      </c>
      <c r="AA213" s="77">
        <f>IF([10]Sheet1!AB$14="","",[10]Sheet1!AB$14)</f>
        <v>0</v>
      </c>
      <c r="AB213" s="77">
        <f>IF([10]Sheet1!AC$14="","",[10]Sheet1!AC$14)</f>
        <v>0</v>
      </c>
      <c r="AC213" s="77">
        <f>IF([10]Sheet1!AD$14="","",[10]Sheet1!AD$14)</f>
        <v>0</v>
      </c>
      <c r="AD213" s="77">
        <f>IF([10]Sheet1!AE$14="","",[10]Sheet1!AE$14)</f>
        <v>0</v>
      </c>
      <c r="AE213" s="77">
        <f>IF([10]Sheet1!AF$14="","",[10]Sheet1!AF$14)</f>
        <v>0</v>
      </c>
      <c r="AF213" s="77"/>
      <c r="AG213" s="77"/>
      <c r="AH213" s="77"/>
      <c r="AI213" s="77"/>
      <c r="AJ213" s="77"/>
      <c r="AK213" s="77"/>
      <c r="AL213" s="77"/>
      <c r="AM213" s="77"/>
      <c r="AN213" s="77"/>
      <c r="AO213" s="77"/>
    </row>
    <row r="214" spans="1:41">
      <c r="A214" s="75" t="s">
        <v>238</v>
      </c>
      <c r="B214" s="75" t="s">
        <v>261</v>
      </c>
      <c r="C214" s="75" t="str">
        <f>VLOOKUP(B214,[3]codes!A:F,3,FALSE)</f>
        <v>Stromerzeugung - Braunkohle</v>
      </c>
      <c r="D214" s="75" t="s">
        <v>13</v>
      </c>
      <c r="E214" s="75" t="s">
        <v>262</v>
      </c>
      <c r="F214" s="75" t="s">
        <v>138</v>
      </c>
      <c r="G214" s="75" t="s">
        <v>54</v>
      </c>
      <c r="H214" s="76" t="s">
        <v>241</v>
      </c>
      <c r="K214" s="77">
        <v>59.660533905029297</v>
      </c>
      <c r="L214" s="77">
        <v>52.416034698486328</v>
      </c>
      <c r="M214" s="77">
        <v>36.948577880859382</v>
      </c>
      <c r="N214" s="77">
        <v>21.299175262451168</v>
      </c>
      <c r="O214" s="77">
        <v>5.3367314338684082</v>
      </c>
      <c r="P214" s="77">
        <v>1.8414556980133061</v>
      </c>
      <c r="Q214" s="77">
        <v>1.6274315118789671</v>
      </c>
      <c r="R214" s="77">
        <v>1.566685795783997</v>
      </c>
      <c r="S214" s="77">
        <v>1.5029517412185669</v>
      </c>
      <c r="T214" s="77">
        <v>1.466907262802124</v>
      </c>
      <c r="U214" s="77">
        <v>1.1391632556915281</v>
      </c>
      <c r="V214" s="77"/>
      <c r="W214" s="77"/>
      <c r="X214" s="77"/>
      <c r="Y214" s="77"/>
      <c r="Z214" s="77">
        <v>0</v>
      </c>
      <c r="AA214" s="77"/>
      <c r="AB214" s="77"/>
      <c r="AC214" s="77"/>
      <c r="AD214" s="77"/>
      <c r="AE214" s="77">
        <v>0</v>
      </c>
      <c r="AF214" s="77"/>
      <c r="AG214" s="77"/>
      <c r="AH214" s="77"/>
      <c r="AI214" s="77"/>
      <c r="AJ214" s="77">
        <v>0</v>
      </c>
      <c r="AK214" s="77"/>
      <c r="AL214" s="77"/>
      <c r="AM214" s="77"/>
      <c r="AN214" s="77"/>
      <c r="AO214" s="77"/>
    </row>
    <row r="215" spans="1:41">
      <c r="A215" s="75" t="s">
        <v>238</v>
      </c>
      <c r="B215" s="75" t="s">
        <v>261</v>
      </c>
      <c r="C215" s="75" t="str">
        <f>VLOOKUP(B215,[3]codes!A:F,3,FALSE)</f>
        <v>Stromerzeugung - Braunkohle</v>
      </c>
      <c r="D215" s="75" t="s">
        <v>13</v>
      </c>
      <c r="E215" s="75" t="s">
        <v>262</v>
      </c>
      <c r="F215" s="75" t="s">
        <v>138</v>
      </c>
      <c r="G215" s="75" t="s">
        <v>28</v>
      </c>
      <c r="H215" s="76" t="s">
        <v>241</v>
      </c>
      <c r="K215" s="77">
        <f>IF([10]Sheet1!L$15="","",[10]Sheet1!L$15)</f>
        <v>61.709304809570313</v>
      </c>
      <c r="L215" s="77">
        <f>IF([10]Sheet1!M$15="","",[10]Sheet1!M$15)</f>
        <v>54.674697875976563</v>
      </c>
      <c r="M215" s="77">
        <f>IF([10]Sheet1!N$15="","",[10]Sheet1!N$15)</f>
        <v>38.184623718261719</v>
      </c>
      <c r="N215" s="77">
        <f>IF([10]Sheet1!O$15="","",[10]Sheet1!O$15)</f>
        <v>21.91844367980957</v>
      </c>
      <c r="O215" s="77">
        <f>IF([10]Sheet1!P$15="","",[10]Sheet1!P$15)</f>
        <v>5.3968815803527832</v>
      </c>
      <c r="P215" s="77">
        <f>IF([10]Sheet1!Q$15="","",[10]Sheet1!Q$15)</f>
        <v>1.6761128902435301</v>
      </c>
      <c r="Q215" s="77">
        <f>IF([10]Sheet1!R$15="","",[10]Sheet1!R$15)</f>
        <v>1.3945058584213259</v>
      </c>
      <c r="R215" s="77">
        <f>IF([10]Sheet1!S$15="","",[10]Sheet1!S$15)</f>
        <v>1.278812527656555</v>
      </c>
      <c r="S215" s="77">
        <f>IF([10]Sheet1!T$15="","",[10]Sheet1!T$15)</f>
        <v>1.242321372032166</v>
      </c>
      <c r="T215" s="77">
        <f>IF([10]Sheet1!U$15="","",[10]Sheet1!U$15)</f>
        <v>1.2104766368865969</v>
      </c>
      <c r="U215" s="77">
        <f>IF([10]Sheet1!V$15="","",[10]Sheet1!V$15)</f>
        <v>1.1376364231109619</v>
      </c>
      <c r="V215" s="77">
        <f>IF([10]Sheet1!W$15="","",[10]Sheet1!W$15)</f>
        <v>0.82207572460174561</v>
      </c>
      <c r="W215" s="77">
        <f>IF([10]Sheet1!X$15="","",[10]Sheet1!X$15)</f>
        <v>0.85562974214553833</v>
      </c>
      <c r="X215" s="77">
        <f>IF([10]Sheet1!Y$15="","",[10]Sheet1!Y$15)</f>
        <v>1.0521785020828249</v>
      </c>
      <c r="Y215" s="77">
        <f>IF([10]Sheet1!Z$15="","",[10]Sheet1!Z$15)</f>
        <v>0</v>
      </c>
      <c r="Z215" s="77">
        <f>IF([10]Sheet1!AA$15="","",[10]Sheet1!AA$15)</f>
        <v>0</v>
      </c>
      <c r="AA215" s="77">
        <f>IF([10]Sheet1!AB$15="","",[10]Sheet1!AB$15)</f>
        <v>0</v>
      </c>
      <c r="AB215" s="77">
        <f>IF([10]Sheet1!AC$15="","",[10]Sheet1!AC$15)</f>
        <v>0</v>
      </c>
      <c r="AC215" s="77">
        <f>IF([10]Sheet1!AD$15="","",[10]Sheet1!AD$15)</f>
        <v>0</v>
      </c>
      <c r="AD215" s="77">
        <f>IF([10]Sheet1!AE$15="","",[10]Sheet1!AE$15)</f>
        <v>0</v>
      </c>
      <c r="AE215" s="77">
        <f>IF([10]Sheet1!AF$15="","",[10]Sheet1!AF$15)</f>
        <v>0</v>
      </c>
      <c r="AF215" s="77"/>
      <c r="AG215" s="77"/>
      <c r="AH215" s="77"/>
      <c r="AI215" s="77"/>
      <c r="AJ215" s="77"/>
      <c r="AK215" s="77"/>
      <c r="AL215" s="77"/>
      <c r="AM215" s="77"/>
      <c r="AN215" s="77"/>
      <c r="AO215" s="77"/>
    </row>
    <row r="216" spans="1:41">
      <c r="A216" s="75" t="s">
        <v>238</v>
      </c>
      <c r="B216" s="75" t="s">
        <v>263</v>
      </c>
      <c r="C216" s="75" t="str">
        <f>VLOOKUP(B216,[3]codes!A:F,3,FALSE)</f>
        <v>Stromerzeugung - Steinkohle</v>
      </c>
      <c r="D216" s="75" t="s">
        <v>13</v>
      </c>
      <c r="E216" s="75" t="s">
        <v>264</v>
      </c>
      <c r="F216" s="75" t="s">
        <v>138</v>
      </c>
      <c r="G216" s="75" t="s">
        <v>54</v>
      </c>
      <c r="H216" s="76" t="s">
        <v>241</v>
      </c>
      <c r="K216" s="77">
        <v>17.635759353637699</v>
      </c>
      <c r="L216" s="77">
        <v>14.40269184112549</v>
      </c>
      <c r="M216" s="77">
        <v>13.428586959838871</v>
      </c>
      <c r="N216" s="77">
        <v>12.17122745513916</v>
      </c>
      <c r="O216" s="77">
        <v>11.308724403381349</v>
      </c>
      <c r="P216" s="77">
        <v>8.38970947265625</v>
      </c>
      <c r="Q216" s="77">
        <v>6.2465620040893546</v>
      </c>
      <c r="R216" s="77">
        <v>4.3866605758666992</v>
      </c>
      <c r="S216" s="77">
        <v>1.863219618797302</v>
      </c>
      <c r="T216" s="77">
        <v>0</v>
      </c>
      <c r="U216" s="77">
        <v>0</v>
      </c>
      <c r="V216" s="77"/>
      <c r="W216" s="77"/>
      <c r="X216" s="77"/>
      <c r="Y216" s="77"/>
      <c r="Z216" s="77">
        <v>0</v>
      </c>
      <c r="AA216" s="77"/>
      <c r="AB216" s="77"/>
      <c r="AC216" s="77"/>
      <c r="AD216" s="77"/>
      <c r="AE216" s="77">
        <v>0</v>
      </c>
      <c r="AF216" s="77"/>
      <c r="AG216" s="77"/>
      <c r="AH216" s="77"/>
      <c r="AI216" s="77"/>
      <c r="AJ216" s="77">
        <v>0</v>
      </c>
      <c r="AK216" s="77"/>
      <c r="AL216" s="77"/>
      <c r="AM216" s="77"/>
      <c r="AN216" s="77"/>
      <c r="AO216" s="77"/>
    </row>
    <row r="217" spans="1:41">
      <c r="A217" s="75" t="s">
        <v>238</v>
      </c>
      <c r="B217" s="75" t="s">
        <v>263</v>
      </c>
      <c r="C217" s="75" t="str">
        <f>VLOOKUP(B217,[3]codes!A:F,3,FALSE)</f>
        <v>Stromerzeugung - Steinkohle</v>
      </c>
      <c r="D217" s="75" t="s">
        <v>13</v>
      </c>
      <c r="E217" s="75" t="s">
        <v>264</v>
      </c>
      <c r="F217" s="75" t="s">
        <v>138</v>
      </c>
      <c r="G217" s="75" t="s">
        <v>28</v>
      </c>
      <c r="H217" s="76" t="s">
        <v>241</v>
      </c>
      <c r="K217" s="77">
        <f>IF([10]Sheet1!L$16="","",[10]Sheet1!L$16)</f>
        <v>18.514974594116211</v>
      </c>
      <c r="L217" s="77">
        <f>IF([10]Sheet1!M$16="","",[10]Sheet1!M$16)</f>
        <v>14.708460807800289</v>
      </c>
      <c r="M217" s="77">
        <f>IF([10]Sheet1!N$16="","",[10]Sheet1!N$16)</f>
        <v>13.602200508117679</v>
      </c>
      <c r="N217" s="77">
        <f>IF([10]Sheet1!O$16="","",[10]Sheet1!O$16)</f>
        <v>12.240071296691889</v>
      </c>
      <c r="O217" s="77">
        <f>IF([10]Sheet1!P$16="","",[10]Sheet1!P$16)</f>
        <v>11.22323608398438</v>
      </c>
      <c r="P217" s="77">
        <f>IF([10]Sheet1!Q$16="","",[10]Sheet1!Q$16)</f>
        <v>8.1631431579589844</v>
      </c>
      <c r="Q217" s="77">
        <f>IF([10]Sheet1!R$16="","",[10]Sheet1!R$16)</f>
        <v>5.9803276062011719</v>
      </c>
      <c r="R217" s="77">
        <f>IF([10]Sheet1!S$16="","",[10]Sheet1!S$16)</f>
        <v>4.1846389770507813</v>
      </c>
      <c r="S217" s="77">
        <f>IF([10]Sheet1!T$16="","",[10]Sheet1!T$16)</f>
        <v>1.7632268667221069</v>
      </c>
      <c r="T217" s="77">
        <f>IF([10]Sheet1!U$16="","",[10]Sheet1!U$16)</f>
        <v>0</v>
      </c>
      <c r="U217" s="77">
        <f>IF([10]Sheet1!V$16="","",[10]Sheet1!V$16)</f>
        <v>0</v>
      </c>
      <c r="V217" s="77">
        <f>IF([10]Sheet1!W$16="","",[10]Sheet1!W$16)</f>
        <v>0</v>
      </c>
      <c r="W217" s="77">
        <f>IF([10]Sheet1!X$16="","",[10]Sheet1!X$16)</f>
        <v>0</v>
      </c>
      <c r="X217" s="77">
        <f>IF([10]Sheet1!Y$16="","",[10]Sheet1!Y$16)</f>
        <v>0</v>
      </c>
      <c r="Y217" s="77">
        <f>IF([10]Sheet1!Z$16="","",[10]Sheet1!Z$16)</f>
        <v>0</v>
      </c>
      <c r="Z217" s="77">
        <f>IF([10]Sheet1!AA$16="","",[10]Sheet1!AA$16)</f>
        <v>0</v>
      </c>
      <c r="AA217" s="77">
        <f>IF([10]Sheet1!AB$16="","",[10]Sheet1!AB$16)</f>
        <v>0</v>
      </c>
      <c r="AB217" s="77">
        <f>IF([10]Sheet1!AC$16="","",[10]Sheet1!AC$16)</f>
        <v>0</v>
      </c>
      <c r="AC217" s="77">
        <f>IF([10]Sheet1!AD$16="","",[10]Sheet1!AD$16)</f>
        <v>0</v>
      </c>
      <c r="AD217" s="77">
        <f>IF([10]Sheet1!AE$16="","",[10]Sheet1!AE$16)</f>
        <v>0</v>
      </c>
      <c r="AE217" s="77">
        <f>IF([10]Sheet1!AF$16="","",[10]Sheet1!AF$16)</f>
        <v>0</v>
      </c>
      <c r="AF217" s="77"/>
      <c r="AG217" s="77"/>
      <c r="AH217" s="77"/>
      <c r="AI217" s="77"/>
      <c r="AJ217" s="77"/>
      <c r="AK217" s="77"/>
      <c r="AL217" s="77"/>
      <c r="AM217" s="77"/>
      <c r="AN217" s="77"/>
      <c r="AO217" s="77"/>
    </row>
    <row r="218" spans="1:41" ht="14.65" customHeight="1">
      <c r="A218" s="75" t="s">
        <v>238</v>
      </c>
      <c r="B218" s="75" t="s">
        <v>265</v>
      </c>
      <c r="C218" s="75" t="str">
        <f>VLOOKUP(B218,[3]codes!A:F,3,FALSE)</f>
        <v>Installierte Leistung - Erdgas</v>
      </c>
      <c r="D218" s="75" t="s">
        <v>13</v>
      </c>
      <c r="E218" s="75" t="s">
        <v>266</v>
      </c>
      <c r="F218" s="75" t="s">
        <v>248</v>
      </c>
      <c r="G218" s="75" t="s">
        <v>54</v>
      </c>
      <c r="H218" s="76" t="s">
        <v>241</v>
      </c>
      <c r="K218" s="77">
        <v>32.236016851812749</v>
      </c>
      <c r="L218" s="77">
        <v>32.343305974838771</v>
      </c>
      <c r="M218" s="77">
        <v>33.630597050989792</v>
      </c>
      <c r="N218" s="77">
        <v>33.617886174015808</v>
      </c>
      <c r="O218" s="77">
        <v>33.605175297041832</v>
      </c>
      <c r="P218" s="77">
        <v>33.592464420067863</v>
      </c>
      <c r="Q218" s="77">
        <v>33.592464420067863</v>
      </c>
      <c r="R218" s="77">
        <v>33.592464420067863</v>
      </c>
      <c r="S218" s="77">
        <v>33.592464420067863</v>
      </c>
      <c r="T218" s="77">
        <v>33.592464420067863</v>
      </c>
      <c r="U218" s="77">
        <v>33.592464420067863</v>
      </c>
      <c r="V218" s="77"/>
      <c r="W218" s="77"/>
      <c r="X218" s="77"/>
      <c r="Y218" s="77"/>
      <c r="Z218" s="77">
        <v>33.592464420067863</v>
      </c>
      <c r="AA218" s="77"/>
      <c r="AB218" s="77"/>
      <c r="AC218" s="77"/>
      <c r="AD218" s="77"/>
      <c r="AE218" s="77">
        <v>33.592464420067863</v>
      </c>
      <c r="AF218" s="77"/>
      <c r="AG218" s="77"/>
      <c r="AH218" s="77"/>
      <c r="AI218" s="77"/>
      <c r="AJ218" s="77">
        <v>33.592464420067863</v>
      </c>
      <c r="AK218" s="77"/>
      <c r="AL218" s="77"/>
      <c r="AM218" s="77"/>
      <c r="AN218" s="77"/>
      <c r="AO218" s="77"/>
    </row>
    <row r="219" spans="1:41" ht="15" customHeight="1">
      <c r="A219" s="75" t="s">
        <v>238</v>
      </c>
      <c r="B219" s="75" t="s">
        <v>265</v>
      </c>
      <c r="C219" s="75" t="str">
        <f>VLOOKUP(B219,[3]codes!A:F,3,FALSE)</f>
        <v>Installierte Leistung - Erdgas</v>
      </c>
      <c r="D219" s="75" t="s">
        <v>13</v>
      </c>
      <c r="E219" s="75" t="s">
        <v>266</v>
      </c>
      <c r="F219" s="75" t="s">
        <v>248</v>
      </c>
      <c r="G219" s="75" t="s">
        <v>28</v>
      </c>
      <c r="H219" s="76" t="s">
        <v>241</v>
      </c>
      <c r="K219" s="77">
        <f>IF([10]Sheet1!L$17="","",[10]Sheet1!L$17)</f>
        <v>32.072680914312748</v>
      </c>
      <c r="L219" s="77">
        <f>IF([10]Sheet1!M$17="","",[10]Sheet1!M$17)</f>
        <v>32.179970037338769</v>
      </c>
      <c r="M219" s="77">
        <f>IF([10]Sheet1!N$17="","",[10]Sheet1!N$17)</f>
        <v>35.46725720723979</v>
      </c>
      <c r="N219" s="77">
        <f>IF([10]Sheet1!O$17="","",[10]Sheet1!O$17)</f>
        <v>37.439546330265813</v>
      </c>
      <c r="O219" s="77">
        <f>IF([10]Sheet1!P$17="","",[10]Sheet1!P$17)</f>
        <v>38.927835453291827</v>
      </c>
      <c r="P219" s="77">
        <f>IF([10]Sheet1!Q$17="","",[10]Sheet1!Q$17)</f>
        <v>40.799124576317851</v>
      </c>
      <c r="Q219" s="77">
        <f>IF([10]Sheet1!R$17="","",[10]Sheet1!R$17)</f>
        <v>42.785925357567862</v>
      </c>
      <c r="R219" s="77">
        <f>IF([10]Sheet1!S$17="","",[10]Sheet1!S$17)</f>
        <v>42.34592535756785</v>
      </c>
      <c r="S219" s="77">
        <f>IF([10]Sheet1!T$17="","",[10]Sheet1!T$17)</f>
        <v>42.34592535756785</v>
      </c>
      <c r="T219" s="77">
        <f>IF([10]Sheet1!U$17="","",[10]Sheet1!U$17)</f>
        <v>42.34592535756785</v>
      </c>
      <c r="U219" s="77">
        <f>IF([10]Sheet1!V$17="","",[10]Sheet1!V$17)</f>
        <v>33.971398013817847</v>
      </c>
      <c r="V219" s="77">
        <f>IF([10]Sheet1!W$17="","",[10]Sheet1!W$17)</f>
        <v>28.077622623192848</v>
      </c>
      <c r="W219" s="77">
        <f>IF([10]Sheet1!X$17="","",[10]Sheet1!X$17)</f>
        <v>22.555767154442851</v>
      </c>
      <c r="X219" s="77">
        <f>IF([10]Sheet1!Y$17="","",[10]Sheet1!Y$17)</f>
        <v>14.08891168569285</v>
      </c>
      <c r="Y219" s="77">
        <f>IF([10]Sheet1!Z$17="","",[10]Sheet1!Z$17)</f>
        <v>10.41016168569285</v>
      </c>
      <c r="Z219" s="77">
        <f>IF([10]Sheet1!AA$17="","",[10]Sheet1!AA$17)</f>
        <v>6.9276323888178526</v>
      </c>
      <c r="AA219" s="77">
        <f>IF([10]Sheet1!AB$17="","",[10]Sheet1!AB$17)</f>
        <v>3.080281070458478</v>
      </c>
      <c r="AB219" s="77">
        <f>IF([10]Sheet1!AC$17="","",[10]Sheet1!AC$17)</f>
        <v>8.8976138817852921E-2</v>
      </c>
      <c r="AC219" s="77">
        <f>IF([10]Sheet1!AD$17="","",[10]Sheet1!AD$17)</f>
        <v>8.8976138817852921E-2</v>
      </c>
      <c r="AD219" s="77">
        <f>IF([10]Sheet1!AE$17="","",[10]Sheet1!AE$17)</f>
        <v>8.8976138817852921E-2</v>
      </c>
      <c r="AE219" s="77">
        <f>IF([10]Sheet1!AF$17="","",[10]Sheet1!AF$17)</f>
        <v>8.8976138817852921E-2</v>
      </c>
      <c r="AF219" s="77"/>
      <c r="AG219" s="77"/>
      <c r="AH219" s="77"/>
      <c r="AI219" s="77"/>
      <c r="AJ219" s="77"/>
      <c r="AK219" s="77"/>
      <c r="AL219" s="77"/>
      <c r="AM219" s="77"/>
      <c r="AN219" s="77"/>
      <c r="AO219" s="77"/>
    </row>
    <row r="220" spans="1:41">
      <c r="A220" s="75" t="s">
        <v>238</v>
      </c>
      <c r="B220" s="75" t="s">
        <v>267</v>
      </c>
      <c r="C220" s="75" t="str">
        <f>VLOOKUP(B220,[3]codes!A:F,3,FALSE)</f>
        <v>Stromerzeugung - Erdgas</v>
      </c>
      <c r="D220" s="75" t="s">
        <v>13</v>
      </c>
      <c r="E220" s="75" t="s">
        <v>268</v>
      </c>
      <c r="F220" s="75" t="s">
        <v>138</v>
      </c>
      <c r="G220" s="75" t="s">
        <v>54</v>
      </c>
      <c r="H220" s="76" t="s">
        <v>241</v>
      </c>
      <c r="K220" s="77">
        <v>83.799731967732995</v>
      </c>
      <c r="L220" s="77">
        <v>85.112026312015331</v>
      </c>
      <c r="M220" s="77">
        <v>90.078876930711729</v>
      </c>
      <c r="N220" s="77">
        <v>88.92957001766986</v>
      </c>
      <c r="O220" s="77">
        <v>89.55817142982329</v>
      </c>
      <c r="P220" s="77">
        <v>92.718068618343921</v>
      </c>
      <c r="Q220" s="77">
        <v>91.535069961117358</v>
      </c>
      <c r="R220" s="77">
        <v>90.902585525082202</v>
      </c>
      <c r="S220" s="77">
        <v>91.547660788537712</v>
      </c>
      <c r="T220" s="77">
        <v>90.899502549337001</v>
      </c>
      <c r="U220" s="77">
        <v>87.668584730492682</v>
      </c>
      <c r="V220" s="77"/>
      <c r="W220" s="77"/>
      <c r="X220" s="77"/>
      <c r="Y220" s="77"/>
      <c r="Z220" s="77">
        <v>72.858363825844378</v>
      </c>
      <c r="AA220" s="77"/>
      <c r="AB220" s="77"/>
      <c r="AC220" s="77"/>
      <c r="AD220" s="77"/>
      <c r="AE220" s="77">
        <v>65.929223079250903</v>
      </c>
      <c r="AF220" s="77"/>
      <c r="AG220" s="77"/>
      <c r="AH220" s="77"/>
      <c r="AI220" s="77"/>
      <c r="AJ220" s="77">
        <v>67.032034982012362</v>
      </c>
      <c r="AK220" s="77"/>
      <c r="AL220" s="77"/>
      <c r="AM220" s="77"/>
      <c r="AN220" s="77"/>
      <c r="AO220" s="77"/>
    </row>
    <row r="221" spans="1:41">
      <c r="A221" s="75" t="s">
        <v>238</v>
      </c>
      <c r="B221" s="75" t="s">
        <v>267</v>
      </c>
      <c r="C221" s="75" t="str">
        <f>VLOOKUP(B221,[3]codes!A:F,3,FALSE)</f>
        <v>Stromerzeugung - Erdgas</v>
      </c>
      <c r="D221" s="75" t="s">
        <v>13</v>
      </c>
      <c r="E221" s="75" t="s">
        <v>268</v>
      </c>
      <c r="F221" s="75" t="s">
        <v>138</v>
      </c>
      <c r="G221" s="75" t="s">
        <v>28</v>
      </c>
      <c r="H221" s="76" t="s">
        <v>241</v>
      </c>
      <c r="K221" s="77">
        <f>IF([10]Sheet1!L$18="","",[10]Sheet1!L$18)</f>
        <v>83.410312412068933</v>
      </c>
      <c r="L221" s="77">
        <f>IF([10]Sheet1!M$18="","",[10]Sheet1!M$18)</f>
        <v>85.530758001468456</v>
      </c>
      <c r="M221" s="77">
        <f>IF([10]Sheet1!N$18="","",[10]Sheet1!N$18)</f>
        <v>92.939411598680479</v>
      </c>
      <c r="N221" s="77">
        <f>IF([10]Sheet1!O$18="","",[10]Sheet1!O$18)</f>
        <v>93.158955393646423</v>
      </c>
      <c r="O221" s="77">
        <f>IF([10]Sheet1!P$18="","",[10]Sheet1!P$18)</f>
        <v>94.844884076307665</v>
      </c>
      <c r="P221" s="77">
        <f>IF([10]Sheet1!Q$18="","",[10]Sheet1!Q$18)</f>
        <v>98.832349319027514</v>
      </c>
      <c r="Q221" s="77">
        <f>IF([10]Sheet1!R$18="","",[10]Sheet1!R$18)</f>
        <v>97.796063918636889</v>
      </c>
      <c r="R221" s="77">
        <f>IF([10]Sheet1!S$18="","",[10]Sheet1!S$18)</f>
        <v>95.917386550472827</v>
      </c>
      <c r="S221" s="77">
        <f>IF([10]Sheet1!T$18="","",[10]Sheet1!T$18)</f>
        <v>95.374852675961108</v>
      </c>
      <c r="T221" s="77">
        <f>IF([10]Sheet1!U$18="","",[10]Sheet1!U$18)</f>
        <v>95.780614394711108</v>
      </c>
      <c r="U221" s="77">
        <f>IF([10]Sheet1!V$18="","",[10]Sheet1!V$18)</f>
        <v>87.235200488956423</v>
      </c>
      <c r="V221" s="77">
        <f>IF([10]Sheet1!W$18="","",[10]Sheet1!W$18)</f>
        <v>75.126884344981761</v>
      </c>
      <c r="W221" s="77">
        <f>IF([10]Sheet1!X$18="","",[10]Sheet1!X$18)</f>
        <v>63.578513581322277</v>
      </c>
      <c r="X221" s="77">
        <f>IF([10]Sheet1!Y$18="","",[10]Sheet1!Y$18)</f>
        <v>45.584312696026423</v>
      </c>
      <c r="Y221" s="77">
        <f>IF([10]Sheet1!Z$18="","",[10]Sheet1!Z$18)</f>
        <v>35.879768658445933</v>
      </c>
      <c r="Z221" s="77">
        <f>IF([10]Sheet1!AA$18="","",[10]Sheet1!AA$18)</f>
        <v>26.58094342427119</v>
      </c>
      <c r="AA221" s="77">
        <f>IF([10]Sheet1!AB$18="","",[10]Sheet1!AB$18)</f>
        <v>13.23685427384242</v>
      </c>
      <c r="AB221" s="77">
        <f>IF([10]Sheet1!AC$18="","",[10]Sheet1!AC$18)</f>
        <v>1.420143742130844</v>
      </c>
      <c r="AC221" s="77">
        <f>IF([10]Sheet1!AD$18="","",[10]Sheet1!AD$18)</f>
        <v>1.551705140637009</v>
      </c>
      <c r="AD221" s="77">
        <f>IF([10]Sheet1!AE$18="","",[10]Sheet1!AE$18)</f>
        <v>1.7532521672712249</v>
      </c>
      <c r="AE221" s="77">
        <f>IF([10]Sheet1!AF$18="","",[10]Sheet1!AF$18)</f>
        <v>1.515140194462387</v>
      </c>
      <c r="AF221" s="77"/>
      <c r="AG221" s="77"/>
      <c r="AH221" s="77"/>
      <c r="AI221" s="77"/>
      <c r="AJ221" s="77"/>
      <c r="AK221" s="77"/>
      <c r="AL221" s="77"/>
      <c r="AM221" s="77"/>
      <c r="AN221" s="77"/>
      <c r="AO221" s="77"/>
    </row>
    <row r="222" spans="1:41">
      <c r="A222" s="75" t="s">
        <v>238</v>
      </c>
      <c r="B222" s="75" t="s">
        <v>269</v>
      </c>
      <c r="C222" s="75" t="str">
        <f>VLOOKUP(B222,[3]codes!A:F,3,FALSE)</f>
        <v>Emissionsfaktor der Stromerzeugung</v>
      </c>
      <c r="D222" s="75" t="s">
        <v>13</v>
      </c>
      <c r="E222" s="75" t="s">
        <v>270</v>
      </c>
      <c r="F222" s="75" t="s">
        <v>271</v>
      </c>
      <c r="G222" s="75" t="s">
        <v>54</v>
      </c>
      <c r="H222" s="76" t="s">
        <v>55</v>
      </c>
      <c r="J222" s="76" t="s">
        <v>272</v>
      </c>
      <c r="K222" s="77">
        <v>302.76040819139206</v>
      </c>
      <c r="L222" s="77">
        <v>269.28307777559235</v>
      </c>
      <c r="M222" s="77">
        <v>226.8044670748113</v>
      </c>
      <c r="N222" s="77">
        <v>182.74780046801354</v>
      </c>
      <c r="O222" s="77">
        <v>138.98786046621424</v>
      </c>
      <c r="P222" s="77">
        <v>120.46778330026746</v>
      </c>
      <c r="Q222" s="77">
        <v>107.65165745353193</v>
      </c>
      <c r="R222" s="77">
        <v>97.055763077736415</v>
      </c>
      <c r="S222" s="77">
        <v>87.377017438379198</v>
      </c>
      <c r="T222" s="77">
        <v>77.447790297833251</v>
      </c>
      <c r="U222" s="77">
        <v>72.455939539082308</v>
      </c>
      <c r="V222" s="77">
        <v>67.790274774091586</v>
      </c>
      <c r="W222" s="77">
        <v>63.365966275458803</v>
      </c>
      <c r="X222" s="77">
        <v>59.16479483842916</v>
      </c>
      <c r="Y222" s="77">
        <v>55.17320303895324</v>
      </c>
      <c r="Z222" s="77">
        <v>51.384975601566502</v>
      </c>
      <c r="AA222" s="77">
        <v>49.480044706683955</v>
      </c>
      <c r="AB222" s="77">
        <v>47.618468599472465</v>
      </c>
      <c r="AC222" s="77">
        <v>45.799277509782456</v>
      </c>
      <c r="AD222" s="77">
        <v>44.01894991188815</v>
      </c>
      <c r="AE222" s="77">
        <v>42.277568441660584</v>
      </c>
      <c r="AF222" s="77">
        <v>42.01806874432193</v>
      </c>
      <c r="AG222" s="77">
        <v>41.758718470262451</v>
      </c>
      <c r="AH222" s="77">
        <v>41.499187491186817</v>
      </c>
      <c r="AI222" s="77">
        <v>41.232990945348483</v>
      </c>
      <c r="AJ222" s="77">
        <v>41.501426021933845</v>
      </c>
      <c r="AK222" s="77"/>
      <c r="AL222" s="77"/>
      <c r="AM222" s="77"/>
      <c r="AN222" s="77"/>
      <c r="AO222" s="77"/>
    </row>
    <row r="223" spans="1:41">
      <c r="A223" s="77" t="s">
        <v>238</v>
      </c>
      <c r="B223" s="77" t="s">
        <v>269</v>
      </c>
      <c r="C223" s="77" t="str">
        <f>VLOOKUP(B223,[3]codes!A:F,3,FALSE)</f>
        <v>Emissionsfaktor der Stromerzeugung</v>
      </c>
      <c r="D223" s="77" t="s">
        <v>13</v>
      </c>
      <c r="E223" s="77" t="s">
        <v>270</v>
      </c>
      <c r="F223" s="77" t="s">
        <v>271</v>
      </c>
      <c r="G223" s="77" t="s">
        <v>28</v>
      </c>
      <c r="H223" s="77" t="s">
        <v>55</v>
      </c>
      <c r="I223" s="77"/>
      <c r="J223" s="77" t="s">
        <v>272</v>
      </c>
      <c r="K223" s="77">
        <f>'[11]THG-EF Strommix'!AM$11</f>
        <v>307.45325937266557</v>
      </c>
      <c r="L223" s="77">
        <f>'[11]THG-EF Strommix'!AN$11</f>
        <v>272.75167888950989</v>
      </c>
      <c r="M223" s="77">
        <f>'[11]THG-EF Strommix'!AO$11</f>
        <v>229.01304554638352</v>
      </c>
      <c r="N223" s="77">
        <f>'[11]THG-EF Strommix'!AP$11</f>
        <v>184.31386041540793</v>
      </c>
      <c r="O223" s="77">
        <f>'[11]THG-EF Strommix'!AQ$11</f>
        <v>140.07145814997526</v>
      </c>
      <c r="P223" s="77">
        <f>'[11]THG-EF Strommix'!AR$11</f>
        <v>121.24539657153767</v>
      </c>
      <c r="Q223" s="77">
        <f>'[11]THG-EF Strommix'!AS$11</f>
        <v>108.12911875857503</v>
      </c>
      <c r="R223" s="77">
        <f>'[11]THG-EF Strommix'!AT$11</f>
        <v>96.879686175175038</v>
      </c>
      <c r="S223" s="77">
        <f>'[11]THG-EF Strommix'!AU$11</f>
        <v>86.511407252036207</v>
      </c>
      <c r="T223" s="77">
        <f>'[11]THG-EF Strommix'!AV$11</f>
        <v>76.97441741648376</v>
      </c>
      <c r="U223" s="77">
        <f>'[11]THG-EF Strommix'!AW$11</f>
        <v>67.165891360565027</v>
      </c>
      <c r="V223" s="77">
        <f>'[11]THG-EF Strommix'!AX$11</f>
        <v>56.866867608125489</v>
      </c>
      <c r="W223" s="77">
        <f>'[11]THG-EF Strommix'!AY$11</f>
        <v>47.079266628202255</v>
      </c>
      <c r="X223" s="77">
        <f>'[11]THG-EF Strommix'!AZ$11</f>
        <v>37.567643071059585</v>
      </c>
      <c r="Y223" s="77">
        <f>'[11]THG-EF Strommix'!BA$11</f>
        <v>28.685259789535721</v>
      </c>
      <c r="Z223" s="77">
        <f>'[11]THG-EF Strommix'!BB$11</f>
        <v>20.21535619714999</v>
      </c>
      <c r="AA223" s="77">
        <f>'[11]THG-EF Strommix'!BC$11</f>
        <v>16.07547420147062</v>
      </c>
      <c r="AB223" s="77">
        <f>'[11]THG-EF Strommix'!BD$11</f>
        <v>12.042345637955229</v>
      </c>
      <c r="AC223" s="77">
        <f>'[11]THG-EF Strommix'!BE$11</f>
        <v>8.1137435258736836</v>
      </c>
      <c r="AD223" s="77">
        <f>'[11]THG-EF Strommix'!BF$11</f>
        <v>4.4320529487694271</v>
      </c>
      <c r="AE223" s="77">
        <f>'[11]THG-EF Strommix'!BG$11</f>
        <v>0.73974282779131895</v>
      </c>
      <c r="AF223" s="77"/>
      <c r="AG223" s="77"/>
      <c r="AH223" s="77"/>
      <c r="AI223" s="77"/>
      <c r="AJ223" s="77"/>
      <c r="AK223" s="77"/>
      <c r="AL223" s="77"/>
      <c r="AM223" s="77"/>
      <c r="AN223" s="77"/>
      <c r="AO223" s="77"/>
    </row>
    <row r="224" spans="1:41">
      <c r="A224" s="75" t="s">
        <v>238</v>
      </c>
      <c r="B224" s="75" t="s">
        <v>273</v>
      </c>
      <c r="C224" s="75" t="str">
        <f>VLOOKUP(B224,[3]codes!A:F,3,FALSE)</f>
        <v>Emissionsfaktor Fernwärme</v>
      </c>
      <c r="D224" s="75" t="s">
        <v>13</v>
      </c>
      <c r="E224" s="75" t="s">
        <v>274</v>
      </c>
      <c r="F224" s="75" t="s">
        <v>271</v>
      </c>
      <c r="G224" s="75" t="s">
        <v>54</v>
      </c>
      <c r="H224" s="76" t="s">
        <v>55</v>
      </c>
      <c r="J224" s="76" t="s">
        <v>275</v>
      </c>
      <c r="K224" s="77">
        <v>159.11694197953884</v>
      </c>
      <c r="L224" s="77">
        <v>154.45936295134192</v>
      </c>
      <c r="M224" s="77">
        <v>154.26609182776053</v>
      </c>
      <c r="N224" s="77">
        <v>153.65337940405996</v>
      </c>
      <c r="O224" s="77">
        <v>154.12079254720277</v>
      </c>
      <c r="P224" s="77">
        <v>144.25835464623893</v>
      </c>
      <c r="Q224" s="77">
        <v>142.5899891263017</v>
      </c>
      <c r="R224" s="77">
        <v>142.3334789938522</v>
      </c>
      <c r="S224" s="77">
        <v>142.06924658749202</v>
      </c>
      <c r="T224" s="77">
        <v>140.16862250626576</v>
      </c>
      <c r="U224" s="77">
        <v>134.74786227147348</v>
      </c>
      <c r="V224" s="77">
        <v>129.39046487014613</v>
      </c>
      <c r="W224" s="77">
        <v>124.84108577640343</v>
      </c>
      <c r="X224" s="77">
        <v>120.13743266880337</v>
      </c>
      <c r="Y224" s="77">
        <v>114.66969505429533</v>
      </c>
      <c r="Z224" s="77">
        <v>109.24440340617674</v>
      </c>
      <c r="AA224" s="77">
        <v>107.0457070914792</v>
      </c>
      <c r="AB224" s="77">
        <v>104.6204740038863</v>
      </c>
      <c r="AC224" s="77">
        <v>102.07518423431782</v>
      </c>
      <c r="AD224" s="77">
        <v>99.416973065662333</v>
      </c>
      <c r="AE224" s="77">
        <v>96.835462752613154</v>
      </c>
      <c r="AF224" s="77">
        <v>95.817352281818202</v>
      </c>
      <c r="AG224" s="77">
        <v>94.763598478949049</v>
      </c>
      <c r="AH224" s="77">
        <v>93.542520104872111</v>
      </c>
      <c r="AI224" s="77">
        <v>92.011582824206172</v>
      </c>
      <c r="AJ224" s="77">
        <v>93.968010606844459</v>
      </c>
      <c r="AK224" s="77"/>
      <c r="AL224" s="77"/>
      <c r="AM224" s="77"/>
      <c r="AN224" s="77"/>
      <c r="AO224" s="77"/>
    </row>
    <row r="225" spans="1:41">
      <c r="A225" s="77" t="s">
        <v>238</v>
      </c>
      <c r="B225" s="77" t="s">
        <v>273</v>
      </c>
      <c r="C225" s="77" t="str">
        <f>VLOOKUP(B225,[3]codes!A:F,3,FALSE)</f>
        <v>Emissionsfaktor Fernwärme</v>
      </c>
      <c r="D225" s="77" t="s">
        <v>13</v>
      </c>
      <c r="E225" s="77" t="s">
        <v>274</v>
      </c>
      <c r="F225" s="77" t="s">
        <v>271</v>
      </c>
      <c r="G225" s="77" t="s">
        <v>28</v>
      </c>
      <c r="H225" s="77" t="s">
        <v>55</v>
      </c>
      <c r="I225" s="77"/>
      <c r="J225" s="77" t="s">
        <v>275</v>
      </c>
      <c r="K225" s="77">
        <f>'[11]THG-EF Wärme FW und KWK'!AM$11</f>
        <v>196.87965071794824</v>
      </c>
      <c r="L225" s="77">
        <f>'[11]THG-EF Wärme FW und KWK'!AN$11</f>
        <v>191.08924091577595</v>
      </c>
      <c r="M225" s="77">
        <f>'[11]THG-EF Wärme FW und KWK'!AO$11</f>
        <v>188.686526979691</v>
      </c>
      <c r="N225" s="77">
        <f>'[11]THG-EF Wärme FW und KWK'!AP$11</f>
        <v>184.29026035844907</v>
      </c>
      <c r="O225" s="77">
        <f>'[11]THG-EF Wärme FW und KWK'!AQ$11</f>
        <v>181.38262951282533</v>
      </c>
      <c r="P225" s="77">
        <f>'[11]THG-EF Wärme FW und KWK'!AR$11</f>
        <v>173.66766334673036</v>
      </c>
      <c r="Q225" s="77">
        <f>'[11]THG-EF Wärme FW und KWK'!AS$11</f>
        <v>169.05870171423254</v>
      </c>
      <c r="R225" s="77">
        <f>'[11]THG-EF Wärme FW und KWK'!AT$11</f>
        <v>160.33204628478134</v>
      </c>
      <c r="S225" s="77">
        <f>'[11]THG-EF Wärme FW und KWK'!AU$11</f>
        <v>151.25904483939757</v>
      </c>
      <c r="T225" s="77">
        <f>'[11]THG-EF Wärme FW und KWK'!AV$11</f>
        <v>146.62056472138445</v>
      </c>
      <c r="U225" s="77">
        <f>'[11]THG-EF Wärme FW und KWK'!AW$11</f>
        <v>124.30800581403631</v>
      </c>
      <c r="V225" s="77">
        <f>'[11]THG-EF Wärme FW und KWK'!AX$11</f>
        <v>110.44875059686807</v>
      </c>
      <c r="W225" s="77">
        <f>'[11]THG-EF Wärme FW und KWK'!AY$11</f>
        <v>96.489678729066853</v>
      </c>
      <c r="X225" s="77">
        <f>'[11]THG-EF Wärme FW und KWK'!AZ$11</f>
        <v>82.335295650037722</v>
      </c>
      <c r="Y225" s="77">
        <f>'[11]THG-EF Wärme FW und KWK'!BA$11</f>
        <v>69.240711721599524</v>
      </c>
      <c r="Z225" s="77">
        <f>'[11]THG-EF Wärme FW und KWK'!BB$11</f>
        <v>56.408322517025681</v>
      </c>
      <c r="AA225" s="77">
        <f>'[11]THG-EF Wärme FW und KWK'!BC$11</f>
        <v>44.091809543796643</v>
      </c>
      <c r="AB225" s="77">
        <f>'[11]THG-EF Wärme FW und KWK'!BD$11</f>
        <v>32.440795452695546</v>
      </c>
      <c r="AC225" s="77">
        <f>'[11]THG-EF Wärme FW und KWK'!BE$11</f>
        <v>22.071227908494983</v>
      </c>
      <c r="AD225" s="77">
        <f>'[11]THG-EF Wärme FW und KWK'!BF$11</f>
        <v>12.242680295038847</v>
      </c>
      <c r="AE225" s="77">
        <f>'[11]THG-EF Wärme FW und KWK'!BG$11</f>
        <v>0.48572956776841708</v>
      </c>
      <c r="AF225" s="77"/>
      <c r="AG225" s="77"/>
      <c r="AH225" s="77"/>
      <c r="AI225" s="77"/>
      <c r="AJ225" s="77"/>
      <c r="AK225" s="77"/>
      <c r="AL225" s="77"/>
      <c r="AM225" s="77"/>
      <c r="AN225" s="77"/>
      <c r="AO225" s="77"/>
    </row>
    <row r="226" spans="1:41" ht="15" customHeight="1">
      <c r="A226" s="75" t="s">
        <v>238</v>
      </c>
      <c r="B226" s="75" t="s">
        <v>276</v>
      </c>
      <c r="C226" s="75" t="str">
        <f>VLOOKUP(B226,[3]codes!A:F,3,FALSE)</f>
        <v>Gesamter Wärmeverbrauch in Wärmenetzen</v>
      </c>
      <c r="D226" s="75" t="s">
        <v>13</v>
      </c>
      <c r="E226" s="75" t="s">
        <v>277</v>
      </c>
      <c r="F226" s="75" t="s">
        <v>278</v>
      </c>
      <c r="G226" s="75" t="s">
        <v>54</v>
      </c>
      <c r="H226" s="76" t="s">
        <v>241</v>
      </c>
      <c r="J226" s="76" t="s">
        <v>279</v>
      </c>
      <c r="K226" s="77">
        <v>233.6545440101211</v>
      </c>
      <c r="L226" s="77">
        <v>231.05476459017939</v>
      </c>
      <c r="M226" s="77">
        <v>226.6076500047887</v>
      </c>
      <c r="N226" s="77">
        <v>223.46401124772481</v>
      </c>
      <c r="O226" s="77">
        <v>222.62953672589339</v>
      </c>
      <c r="P226" s="77">
        <v>224.10527743364011</v>
      </c>
      <c r="Q226" s="77">
        <v>225.35881735259281</v>
      </c>
      <c r="R226" s="77">
        <v>225.90501632597491</v>
      </c>
      <c r="S226" s="77">
        <v>225.3263391408251</v>
      </c>
      <c r="T226" s="77">
        <v>224.2924081062155</v>
      </c>
      <c r="U226" s="77">
        <v>224.03482591685909</v>
      </c>
      <c r="V226" s="77"/>
      <c r="W226" s="77"/>
      <c r="X226" s="77"/>
      <c r="Y226" s="77"/>
      <c r="Z226" s="77">
        <v>226.79363883246481</v>
      </c>
      <c r="AA226" s="77"/>
      <c r="AB226" s="77"/>
      <c r="AC226" s="77"/>
      <c r="AD226" s="77"/>
      <c r="AE226" s="77">
        <v>232.4133004724093</v>
      </c>
      <c r="AF226" s="77"/>
      <c r="AG226" s="77"/>
      <c r="AH226" s="77"/>
      <c r="AI226" s="77"/>
      <c r="AJ226" s="77">
        <v>239.212794328981</v>
      </c>
      <c r="AK226" s="77"/>
      <c r="AL226" s="77"/>
      <c r="AM226" s="77"/>
      <c r="AN226" s="77"/>
      <c r="AO226" s="77"/>
    </row>
    <row r="227" spans="1:41" ht="15" customHeight="1">
      <c r="A227" s="75" t="s">
        <v>238</v>
      </c>
      <c r="B227" s="75" t="s">
        <v>276</v>
      </c>
      <c r="C227" s="75" t="str">
        <f>VLOOKUP(B227,[3]codes!A:F,3,FALSE)</f>
        <v>Gesamter Wärmeverbrauch in Wärmenetzen</v>
      </c>
      <c r="D227" s="75" t="s">
        <v>13</v>
      </c>
      <c r="E227" s="75" t="s">
        <v>277</v>
      </c>
      <c r="F227" s="75" t="s">
        <v>278</v>
      </c>
      <c r="G227" s="75" t="s">
        <v>28</v>
      </c>
      <c r="H227" s="76" t="s">
        <v>241</v>
      </c>
      <c r="J227" s="76" t="s">
        <v>279</v>
      </c>
      <c r="K227" s="77">
        <f>IF([10]Sheet1!L$22="","",[10]Sheet1!L$22)</f>
        <v>231.61633553998581</v>
      </c>
      <c r="L227" s="77">
        <f>IF([10]Sheet1!M$22="","",[10]Sheet1!M$22)</f>
        <v>230.24036729836979</v>
      </c>
      <c r="M227" s="77">
        <f>IF([10]Sheet1!N$22="","",[10]Sheet1!N$22)</f>
        <v>228.00550825033389</v>
      </c>
      <c r="N227" s="77">
        <f>IF([10]Sheet1!O$22="","",[10]Sheet1!O$22)</f>
        <v>225.31297077199741</v>
      </c>
      <c r="O227" s="77">
        <f>IF([10]Sheet1!P$22="","",[10]Sheet1!P$22)</f>
        <v>222.86356597797791</v>
      </c>
      <c r="P227" s="77">
        <f>IF([10]Sheet1!Q$22="","",[10]Sheet1!Q$22)</f>
        <v>224.03967781653421</v>
      </c>
      <c r="Q227" s="77">
        <f>IF([10]Sheet1!R$22="","",[10]Sheet1!R$22)</f>
        <v>230.34477033138359</v>
      </c>
      <c r="R227" s="77">
        <f>IF([10]Sheet1!S$22="","",[10]Sheet1!S$22)</f>
        <v>233.42288561019441</v>
      </c>
      <c r="S227" s="77">
        <f>IF([10]Sheet1!T$22="","",[10]Sheet1!T$22)</f>
        <v>233.9622977181771</v>
      </c>
      <c r="T227" s="77">
        <f>IF([10]Sheet1!U$22="","",[10]Sheet1!U$22)</f>
        <v>240.6751714598106</v>
      </c>
      <c r="U227" s="77">
        <f>IF([10]Sheet1!V$22="","",[10]Sheet1!V$22)</f>
        <v>241.0736189067089</v>
      </c>
      <c r="V227" s="77">
        <f>IF([10]Sheet1!W$22="","",[10]Sheet1!W$22)</f>
        <v>243.2220953211017</v>
      </c>
      <c r="W227" s="77">
        <f>IF([10]Sheet1!X$22="","",[10]Sheet1!X$22)</f>
        <v>244.76101023301419</v>
      </c>
      <c r="X227" s="77">
        <f>IF([10]Sheet1!Y$22="","",[10]Sheet1!Y$22)</f>
        <v>244.78688463618121</v>
      </c>
      <c r="Y227" s="77">
        <f>IF([10]Sheet1!Z$22="","",[10]Sheet1!Z$22)</f>
        <v>242.46279798109981</v>
      </c>
      <c r="Z227" s="77">
        <f>IF([10]Sheet1!AA$22="","",[10]Sheet1!AA$22)</f>
        <v>249.72724430661069</v>
      </c>
      <c r="AA227" s="77">
        <f>IF([10]Sheet1!AB$22="","",[10]Sheet1!AB$22)</f>
        <v>255.9016888573872</v>
      </c>
      <c r="AB227" s="77">
        <f>IF([10]Sheet1!AC$22="","",[10]Sheet1!AC$22)</f>
        <v>253.15349491957599</v>
      </c>
      <c r="AC227" s="77">
        <f>IF([10]Sheet1!AD$22="","",[10]Sheet1!AD$22)</f>
        <v>239.5806023509501</v>
      </c>
      <c r="AD227" s="77">
        <f>IF([10]Sheet1!AE$22="","",[10]Sheet1!AE$22)</f>
        <v>221.3246288052656</v>
      </c>
      <c r="AE227" s="77">
        <f>IF([10]Sheet1!AF$22="","",[10]Sheet1!AF$22)</f>
        <v>216.63390611129549</v>
      </c>
      <c r="AF227" s="77"/>
      <c r="AG227" s="77"/>
      <c r="AH227" s="77"/>
      <c r="AI227" s="77"/>
      <c r="AJ227" s="77"/>
      <c r="AK227" s="77"/>
      <c r="AL227" s="77"/>
      <c r="AM227" s="77"/>
      <c r="AN227" s="77"/>
      <c r="AO227" s="77"/>
    </row>
    <row r="228" spans="1:41" ht="15" customHeight="1">
      <c r="A228" s="75" t="s">
        <v>238</v>
      </c>
      <c r="B228" s="75" t="s">
        <v>280</v>
      </c>
      <c r="C228" s="75" t="str">
        <f>VLOOKUP(B228,[3]codes!A:F,3,FALSE)</f>
        <v>Elektrische Leistung - fossile KWK-Scheiben</v>
      </c>
      <c r="D228" s="75" t="s">
        <v>13</v>
      </c>
      <c r="E228" s="75" t="s">
        <v>281</v>
      </c>
      <c r="F228" s="75" t="s">
        <v>248</v>
      </c>
      <c r="G228" s="75" t="s">
        <v>54</v>
      </c>
      <c r="H228" s="76" t="s">
        <v>241</v>
      </c>
      <c r="J228" s="76" t="s">
        <v>282</v>
      </c>
      <c r="K228" s="77">
        <v>30.975000000000001</v>
      </c>
      <c r="L228" s="77">
        <v>30.69566</v>
      </c>
      <c r="M228" s="77">
        <v>31.899250000000009</v>
      </c>
      <c r="N228" s="77">
        <v>31.706949999999999</v>
      </c>
      <c r="O228" s="77">
        <v>31.64331</v>
      </c>
      <c r="P228" s="77">
        <v>30.27404000000001</v>
      </c>
      <c r="Q228" s="77">
        <v>29.942129999999999</v>
      </c>
      <c r="R228" s="77">
        <v>29.773430000000001</v>
      </c>
      <c r="S228" s="77">
        <v>29.189579999999999</v>
      </c>
      <c r="T228" s="77">
        <v>28.897659999999998</v>
      </c>
      <c r="U228" s="77">
        <v>28.781590000000001</v>
      </c>
      <c r="V228" s="77"/>
      <c r="W228" s="77"/>
      <c r="X228" s="77"/>
      <c r="Y228" s="77"/>
      <c r="Z228" s="77">
        <v>28.298189999999991</v>
      </c>
      <c r="AA228" s="77"/>
      <c r="AB228" s="77"/>
      <c r="AC228" s="77"/>
      <c r="AD228" s="77"/>
      <c r="AE228" s="77">
        <v>28.192779999999999</v>
      </c>
      <c r="AF228" s="77"/>
      <c r="AG228" s="77"/>
      <c r="AH228" s="77"/>
      <c r="AI228" s="77"/>
      <c r="AJ228" s="77">
        <v>28.231020000000001</v>
      </c>
      <c r="AK228" s="77"/>
      <c r="AL228" s="77"/>
      <c r="AM228" s="77"/>
      <c r="AN228" s="77"/>
      <c r="AO228" s="77"/>
    </row>
    <row r="229" spans="1:41" ht="15" customHeight="1">
      <c r="A229" s="75" t="s">
        <v>238</v>
      </c>
      <c r="B229" s="75" t="s">
        <v>280</v>
      </c>
      <c r="C229" s="75" t="str">
        <f>VLOOKUP(B229,[3]codes!A:F,3,FALSE)</f>
        <v>Elektrische Leistung - fossile KWK-Scheiben</v>
      </c>
      <c r="D229" s="75" t="s">
        <v>13</v>
      </c>
      <c r="E229" s="75" t="s">
        <v>281</v>
      </c>
      <c r="F229" s="75" t="s">
        <v>248</v>
      </c>
      <c r="G229" s="75" t="s">
        <v>28</v>
      </c>
      <c r="H229" s="76" t="s">
        <v>241</v>
      </c>
      <c r="J229" s="76" t="s">
        <v>282</v>
      </c>
      <c r="K229" s="77">
        <f>IF([10]Sheet1!L$23="","",[10]Sheet1!L$23)</f>
        <v>30.812339999999999</v>
      </c>
      <c r="L229" s="77">
        <f>IF([10]Sheet1!M$23="","",[10]Sheet1!M$23)</f>
        <v>30.507570000000001</v>
      </c>
      <c r="M229" s="77">
        <f>IF([10]Sheet1!N$23="","",[10]Sheet1!N$23)</f>
        <v>32.379420000000003</v>
      </c>
      <c r="N229" s="77">
        <f>IF([10]Sheet1!O$23="","",[10]Sheet1!O$23)</f>
        <v>32.855820000000001</v>
      </c>
      <c r="O229" s="77">
        <f>IF([10]Sheet1!P$23="","",[10]Sheet1!P$23)</f>
        <v>33.470480000000002</v>
      </c>
      <c r="P229" s="77">
        <f>IF([10]Sheet1!Q$23="","",[10]Sheet1!Q$23)</f>
        <v>32.766830000000013</v>
      </c>
      <c r="Q229" s="77">
        <f>IF([10]Sheet1!R$23="","",[10]Sheet1!R$23)</f>
        <v>33.1</v>
      </c>
      <c r="R229" s="77">
        <f>IF([10]Sheet1!S$23="","",[10]Sheet1!S$23)</f>
        <v>32.922469999999997</v>
      </c>
      <c r="S229" s="77">
        <f>IF([10]Sheet1!T$23="","",[10]Sheet1!T$23)</f>
        <v>32.334359999999997</v>
      </c>
      <c r="T229" s="77">
        <f>IF([10]Sheet1!U$23="","",[10]Sheet1!U$23)</f>
        <v>32.039819999999999</v>
      </c>
      <c r="U229" s="77">
        <f>IF([10]Sheet1!V$23="","",[10]Sheet1!V$23)</f>
        <v>27.079240000000009</v>
      </c>
      <c r="V229" s="77">
        <f>IF([10]Sheet1!W$23="","",[10]Sheet1!W$23)</f>
        <v>23.195709999999998</v>
      </c>
      <c r="W229" s="77">
        <f>IF([10]Sheet1!X$23="","",[10]Sheet1!X$23)</f>
        <v>21.414609999999989</v>
      </c>
      <c r="X229" s="77">
        <f>IF([10]Sheet1!Y$23="","",[10]Sheet1!Y$23)</f>
        <v>15.07424</v>
      </c>
      <c r="Y229" s="77">
        <f>IF([10]Sheet1!Z$23="","",[10]Sheet1!Z$23)</f>
        <v>13.82113</v>
      </c>
      <c r="Z229" s="77">
        <f>IF([10]Sheet1!AA$23="","",[10]Sheet1!AA$23)</f>
        <v>11.706110000000001</v>
      </c>
      <c r="AA229" s="77">
        <f>IF([10]Sheet1!AB$23="","",[10]Sheet1!AB$23)</f>
        <v>8.2167699999999986</v>
      </c>
      <c r="AB229" s="77">
        <f>IF([10]Sheet1!AC$23="","",[10]Sheet1!AC$23)</f>
        <v>5.2992800000000004</v>
      </c>
      <c r="AC229" s="77">
        <f>IF([10]Sheet1!AD$23="","",[10]Sheet1!AD$23)</f>
        <v>5.2209599999999998</v>
      </c>
      <c r="AD229" s="77">
        <f>IF([10]Sheet1!AE$23="","",[10]Sheet1!AE$23)</f>
        <v>5.15822</v>
      </c>
      <c r="AE229" s="77">
        <f>IF([10]Sheet1!AF$23="","",[10]Sheet1!AF$23)</f>
        <v>5.0874300000000003</v>
      </c>
      <c r="AF229" s="77"/>
      <c r="AG229" s="77"/>
      <c r="AH229" s="77"/>
      <c r="AI229" s="77"/>
      <c r="AJ229" s="77"/>
      <c r="AK229" s="77"/>
      <c r="AL229" s="77"/>
      <c r="AM229" s="77"/>
      <c r="AN229" s="77"/>
      <c r="AO229" s="77"/>
    </row>
    <row r="230" spans="1:41" ht="15" customHeight="1">
      <c r="A230" s="75" t="s">
        <v>238</v>
      </c>
      <c r="B230" s="75" t="s">
        <v>283</v>
      </c>
      <c r="C230" s="75" t="str">
        <f>VLOOKUP(B230,[3]codes!A:F,3,FALSE)</f>
        <v>Energiemenge - fossile Wärmeerzeugung aus KWK</v>
      </c>
      <c r="D230" s="75" t="s">
        <v>13</v>
      </c>
      <c r="E230" s="75" t="s">
        <v>284</v>
      </c>
      <c r="F230" s="75" t="s">
        <v>278</v>
      </c>
      <c r="G230" s="75" t="s">
        <v>54</v>
      </c>
      <c r="H230" s="76" t="s">
        <v>241</v>
      </c>
      <c r="K230" s="77">
        <v>144.12896417513679</v>
      </c>
      <c r="L230" s="77">
        <v>139.59787910429071</v>
      </c>
      <c r="M230" s="77">
        <v>135.87528549897479</v>
      </c>
      <c r="N230" s="77">
        <v>131.33916862067659</v>
      </c>
      <c r="O230" s="77">
        <v>129.024201918568</v>
      </c>
      <c r="P230" s="77">
        <v>125.73813718342819</v>
      </c>
      <c r="Q230" s="77">
        <v>123.66840902560109</v>
      </c>
      <c r="R230" s="77">
        <v>121.44620746243859</v>
      </c>
      <c r="S230" s="77">
        <v>119.0537793719498</v>
      </c>
      <c r="T230" s="77">
        <v>115.2721585118545</v>
      </c>
      <c r="U230" s="77">
        <v>110.17445906621499</v>
      </c>
      <c r="V230" s="77"/>
      <c r="W230" s="77"/>
      <c r="X230" s="77"/>
      <c r="Y230" s="77"/>
      <c r="Z230" s="77">
        <v>84.889951850450274</v>
      </c>
      <c r="AA230" s="77"/>
      <c r="AB230" s="77"/>
      <c r="AC230" s="77"/>
      <c r="AD230" s="77"/>
      <c r="AE230" s="77">
        <v>71.243722704445489</v>
      </c>
      <c r="AF230" s="77"/>
      <c r="AG230" s="77"/>
      <c r="AH230" s="77"/>
      <c r="AI230" s="77"/>
      <c r="AJ230" s="77">
        <v>67.077831206357232</v>
      </c>
      <c r="AK230" s="77"/>
      <c r="AL230" s="77"/>
      <c r="AM230" s="77"/>
      <c r="AN230" s="77"/>
      <c r="AO230" s="77"/>
    </row>
    <row r="231" spans="1:41" ht="15" customHeight="1">
      <c r="A231" s="75" t="s">
        <v>238</v>
      </c>
      <c r="B231" s="75" t="s">
        <v>283</v>
      </c>
      <c r="C231" s="75" t="str">
        <f>VLOOKUP(B231,[3]codes!A:F,3,FALSE)</f>
        <v>Energiemenge - fossile Wärmeerzeugung aus KWK</v>
      </c>
      <c r="D231" s="75" t="s">
        <v>13</v>
      </c>
      <c r="E231" s="75" t="s">
        <v>284</v>
      </c>
      <c r="F231" s="75" t="s">
        <v>278</v>
      </c>
      <c r="G231" s="75" t="s">
        <v>28</v>
      </c>
      <c r="H231" s="76" t="s">
        <v>241</v>
      </c>
      <c r="K231" s="77">
        <f>IF([10]Sheet1!L$24="","",[10]Sheet1!L$24)</f>
        <v>141.71508373424959</v>
      </c>
      <c r="L231" s="77">
        <f>IF([10]Sheet1!M$24="","",[10]Sheet1!M$24)</f>
        <v>138.4756878816342</v>
      </c>
      <c r="M231" s="77">
        <f>IF([10]Sheet1!N$24="","",[10]Sheet1!N$24)</f>
        <v>137.37811188169749</v>
      </c>
      <c r="N231" s="77">
        <f>IF([10]Sheet1!O$24="","",[10]Sheet1!O$24)</f>
        <v>133.82651876153631</v>
      </c>
      <c r="O231" s="77">
        <f>IF([10]Sheet1!P$24="","",[10]Sheet1!P$24)</f>
        <v>131.25099817650269</v>
      </c>
      <c r="P231" s="77">
        <f>IF([10]Sheet1!Q$24="","",[10]Sheet1!Q$24)</f>
        <v>128.49105974236971</v>
      </c>
      <c r="Q231" s="77">
        <f>IF([10]Sheet1!R$24="","",[10]Sheet1!R$24)</f>
        <v>127.102928508929</v>
      </c>
      <c r="R231" s="77">
        <f>IF([10]Sheet1!S$24="","",[10]Sheet1!S$24)</f>
        <v>122.73728873505659</v>
      </c>
      <c r="S231" s="77">
        <f>IF([10]Sheet1!T$24="","",[10]Sheet1!T$24)</f>
        <v>117.38182415824519</v>
      </c>
      <c r="T231" s="77">
        <f>IF([10]Sheet1!U$24="","",[10]Sheet1!U$24)</f>
        <v>115.0484201844849</v>
      </c>
      <c r="U231" s="77">
        <f>IF([10]Sheet1!V$24="","",[10]Sheet1!V$24)</f>
        <v>102.1673984049614</v>
      </c>
      <c r="V231" s="77">
        <f>IF([10]Sheet1!W$24="","",[10]Sheet1!W$24)</f>
        <v>90.119200140547704</v>
      </c>
      <c r="W231" s="77">
        <f>IF([10]Sheet1!X$24="","",[10]Sheet1!X$24)</f>
        <v>79.589979718812302</v>
      </c>
      <c r="X231" s="77">
        <f>IF([10]Sheet1!Y$24="","",[10]Sheet1!Y$24)</f>
        <v>61.631678158174353</v>
      </c>
      <c r="Y231" s="77">
        <f>IF([10]Sheet1!Z$24="","",[10]Sheet1!Z$24)</f>
        <v>52.48905241216179</v>
      </c>
      <c r="Z231" s="77">
        <f>IF([10]Sheet1!AA$24="","",[10]Sheet1!AA$24)</f>
        <v>44.086186060474908</v>
      </c>
      <c r="AA231" s="77">
        <f>IF([10]Sheet1!AB$24="","",[10]Sheet1!AB$24)</f>
        <v>27.50293536792655</v>
      </c>
      <c r="AB231" s="77">
        <f>IF([10]Sheet1!AC$24="","",[10]Sheet1!AC$24)</f>
        <v>15.828566236223789</v>
      </c>
      <c r="AC231" s="77">
        <f>IF([10]Sheet1!AD$24="","",[10]Sheet1!AD$24)</f>
        <v>14.66415621720113</v>
      </c>
      <c r="AD231" s="77">
        <f>IF([10]Sheet1!AE$24="","",[10]Sheet1!AE$24)</f>
        <v>13.745546264993161</v>
      </c>
      <c r="AE231" s="77">
        <f>IF([10]Sheet1!AF$24="","",[10]Sheet1!AF$24)</f>
        <v>12.69234379420234</v>
      </c>
      <c r="AF231" s="77"/>
      <c r="AG231" s="77"/>
      <c r="AH231" s="77"/>
      <c r="AI231" s="77"/>
      <c r="AJ231" s="77"/>
      <c r="AK231" s="77"/>
      <c r="AL231" s="77"/>
      <c r="AM231" s="77"/>
      <c r="AN231" s="77"/>
      <c r="AO231" s="77"/>
    </row>
    <row r="232" spans="1:41" ht="15" customHeight="1">
      <c r="A232" s="75" t="s">
        <v>238</v>
      </c>
      <c r="B232" s="75" t="s">
        <v>285</v>
      </c>
      <c r="C232" s="75" t="str">
        <f>VLOOKUP(B232,[3]codes!A:F,3,FALSE)</f>
        <v>Technologiemix von klimaneutraler Wärmeversorgung - Solarthermie</v>
      </c>
      <c r="D232" s="75" t="s">
        <v>13</v>
      </c>
      <c r="E232" s="75" t="s">
        <v>286</v>
      </c>
      <c r="F232" s="75" t="s">
        <v>278</v>
      </c>
      <c r="G232" s="75" t="s">
        <v>54</v>
      </c>
      <c r="H232" s="76" t="s">
        <v>241</v>
      </c>
      <c r="K232" s="77">
        <v>7.0000000000000007E-2</v>
      </c>
      <c r="L232" s="77">
        <v>0.14000000000000001</v>
      </c>
      <c r="M232" s="77">
        <v>0.21</v>
      </c>
      <c r="N232" s="77">
        <v>0.28000000000000003</v>
      </c>
      <c r="O232" s="77">
        <v>0.35</v>
      </c>
      <c r="P232" s="77">
        <v>0.42</v>
      </c>
      <c r="Q232" s="77">
        <v>0.44800000000000001</v>
      </c>
      <c r="R232" s="77">
        <v>0.47599999999999998</v>
      </c>
      <c r="S232" s="77">
        <v>0.504</v>
      </c>
      <c r="T232" s="77">
        <v>0.53200000000000003</v>
      </c>
      <c r="U232" s="77">
        <v>0.56000000000000005</v>
      </c>
      <c r="V232" s="77"/>
      <c r="W232" s="77"/>
      <c r="X232" s="77"/>
      <c r="Y232" s="77"/>
      <c r="Z232" s="77">
        <v>0.7</v>
      </c>
      <c r="AA232" s="77"/>
      <c r="AB232" s="77"/>
      <c r="AC232" s="77"/>
      <c r="AD232" s="77"/>
      <c r="AE232" s="77">
        <v>0.77</v>
      </c>
      <c r="AF232" s="77"/>
      <c r="AG232" s="77"/>
      <c r="AH232" s="77"/>
      <c r="AI232" s="77"/>
      <c r="AJ232" s="77">
        <v>0.84</v>
      </c>
      <c r="AK232" s="77"/>
      <c r="AL232" s="77"/>
      <c r="AM232" s="77"/>
      <c r="AN232" s="77"/>
      <c r="AO232" s="77"/>
    </row>
    <row r="233" spans="1:41" ht="15" customHeight="1">
      <c r="A233" s="75" t="s">
        <v>238</v>
      </c>
      <c r="B233" s="75" t="s">
        <v>285</v>
      </c>
      <c r="C233" s="75" t="str">
        <f>VLOOKUP(B233,[3]codes!A:F,3,FALSE)</f>
        <v>Technologiemix von klimaneutraler Wärmeversorgung - Solarthermie</v>
      </c>
      <c r="D233" s="75" t="s">
        <v>13</v>
      </c>
      <c r="E233" s="75" t="s">
        <v>286</v>
      </c>
      <c r="F233" s="75" t="s">
        <v>278</v>
      </c>
      <c r="G233" s="75" t="s">
        <v>28</v>
      </c>
      <c r="H233" s="76" t="s">
        <v>241</v>
      </c>
      <c r="K233" s="77">
        <f>IF([10]Sheet1!L$25="","",[10]Sheet1!L$25)</f>
        <v>7.0000000000000007E-2</v>
      </c>
      <c r="L233" s="77">
        <f>IF([10]Sheet1!M$25="","",[10]Sheet1!M$25)</f>
        <v>0.14000000000000001</v>
      </c>
      <c r="M233" s="77">
        <f>IF([10]Sheet1!N$25="","",[10]Sheet1!N$25)</f>
        <v>0.21</v>
      </c>
      <c r="N233" s="77">
        <f>IF([10]Sheet1!O$25="","",[10]Sheet1!O$25)</f>
        <v>0.28000000000000003</v>
      </c>
      <c r="O233" s="77">
        <f>IF([10]Sheet1!P$25="","",[10]Sheet1!P$25)</f>
        <v>0.35</v>
      </c>
      <c r="P233" s="77">
        <f>IF([10]Sheet1!Q$25="","",[10]Sheet1!Q$25)</f>
        <v>0.42</v>
      </c>
      <c r="Q233" s="77">
        <f>IF([10]Sheet1!R$25="","",[10]Sheet1!R$25)</f>
        <v>0.44800000000000001</v>
      </c>
      <c r="R233" s="77">
        <f>IF([10]Sheet1!S$25="","",[10]Sheet1!S$25)</f>
        <v>0.47599999999999998</v>
      </c>
      <c r="S233" s="77">
        <f>IF([10]Sheet1!T$25="","",[10]Sheet1!T$25)</f>
        <v>0.504</v>
      </c>
      <c r="T233" s="77">
        <f>IF([10]Sheet1!U$25="","",[10]Sheet1!U$25)</f>
        <v>0.53200000000000003</v>
      </c>
      <c r="U233" s="77">
        <f>IF([10]Sheet1!V$25="","",[10]Sheet1!V$25)</f>
        <v>0.56000000000000005</v>
      </c>
      <c r="V233" s="77">
        <f>IF([10]Sheet1!W$25="","",[10]Sheet1!W$25)</f>
        <v>0.58800000000000008</v>
      </c>
      <c r="W233" s="77">
        <f>IF([10]Sheet1!X$25="","",[10]Sheet1!X$25)</f>
        <v>0.61599999999999999</v>
      </c>
      <c r="X233" s="77">
        <f>IF([10]Sheet1!Y$25="","",[10]Sheet1!Y$25)</f>
        <v>0.64400000000000002</v>
      </c>
      <c r="Y233" s="77">
        <f>IF([10]Sheet1!Z$25="","",[10]Sheet1!Z$25)</f>
        <v>0.67199999999999993</v>
      </c>
      <c r="Z233" s="77">
        <f>IF([10]Sheet1!AA$25="","",[10]Sheet1!AA$25)</f>
        <v>0.7</v>
      </c>
      <c r="AA233" s="77">
        <f>IF([10]Sheet1!AB$25="","",[10]Sheet1!AB$25)</f>
        <v>0.71400000000000008</v>
      </c>
      <c r="AB233" s="77">
        <f>IF([10]Sheet1!AC$25="","",[10]Sheet1!AC$25)</f>
        <v>0.72800000000000009</v>
      </c>
      <c r="AC233" s="77">
        <f>IF([10]Sheet1!AD$25="","",[10]Sheet1!AD$25)</f>
        <v>0.74199999999999999</v>
      </c>
      <c r="AD233" s="77">
        <f>IF([10]Sheet1!AE$25="","",[10]Sheet1!AE$25)</f>
        <v>0.75600000000000001</v>
      </c>
      <c r="AE233" s="77">
        <f>IF([10]Sheet1!AF$25="","",[10]Sheet1!AF$25)</f>
        <v>0.77</v>
      </c>
      <c r="AF233" s="77"/>
      <c r="AG233" s="77"/>
      <c r="AH233" s="77"/>
      <c r="AI233" s="77"/>
      <c r="AJ233" s="77"/>
      <c r="AK233" s="77"/>
      <c r="AL233" s="77"/>
      <c r="AM233" s="77"/>
      <c r="AN233" s="77"/>
      <c r="AO233" s="77"/>
    </row>
    <row r="234" spans="1:41" ht="15" customHeight="1">
      <c r="A234" s="75" t="s">
        <v>238</v>
      </c>
      <c r="B234" s="75" t="s">
        <v>287</v>
      </c>
      <c r="C234" s="75" t="str">
        <f>VLOOKUP(B234,[3]codes!A:F,3,FALSE)</f>
        <v>Technologiemix von klimaneutraler Wärmeversorgung - Geothermie</v>
      </c>
      <c r="D234" s="75" t="s">
        <v>13</v>
      </c>
      <c r="E234" s="75" t="s">
        <v>288</v>
      </c>
      <c r="F234" s="75" t="s">
        <v>278</v>
      </c>
      <c r="G234" s="75" t="s">
        <v>54</v>
      </c>
      <c r="H234" s="76" t="s">
        <v>241</v>
      </c>
      <c r="K234" s="77">
        <v>2.5</v>
      </c>
      <c r="L234" s="77">
        <v>3.2</v>
      </c>
      <c r="M234" s="77">
        <v>3.9</v>
      </c>
      <c r="N234" s="77">
        <v>4.5999999999999996</v>
      </c>
      <c r="O234" s="77">
        <v>5.3</v>
      </c>
      <c r="P234" s="77">
        <v>6</v>
      </c>
      <c r="Q234" s="77">
        <v>6.2</v>
      </c>
      <c r="R234" s="77">
        <v>6.4</v>
      </c>
      <c r="S234" s="77">
        <v>6.6</v>
      </c>
      <c r="T234" s="77">
        <v>6.8</v>
      </c>
      <c r="U234" s="77">
        <v>7</v>
      </c>
      <c r="V234" s="77"/>
      <c r="W234" s="77"/>
      <c r="X234" s="77"/>
      <c r="Y234" s="77"/>
      <c r="Z234" s="77">
        <v>8</v>
      </c>
      <c r="AA234" s="77"/>
      <c r="AB234" s="77"/>
      <c r="AC234" s="77"/>
      <c r="AD234" s="77"/>
      <c r="AE234" s="77">
        <v>9</v>
      </c>
      <c r="AF234" s="77"/>
      <c r="AG234" s="77"/>
      <c r="AH234" s="77"/>
      <c r="AI234" s="77"/>
      <c r="AJ234" s="77">
        <v>9.5</v>
      </c>
      <c r="AK234" s="77"/>
      <c r="AL234" s="77"/>
      <c r="AM234" s="77"/>
      <c r="AN234" s="77"/>
      <c r="AO234" s="77"/>
    </row>
    <row r="235" spans="1:41" ht="15" customHeight="1">
      <c r="A235" s="75" t="s">
        <v>238</v>
      </c>
      <c r="B235" s="75" t="s">
        <v>287</v>
      </c>
      <c r="C235" s="75" t="str">
        <f>VLOOKUP(B235,[3]codes!A:F,3,FALSE)</f>
        <v>Technologiemix von klimaneutraler Wärmeversorgung - Geothermie</v>
      </c>
      <c r="D235" s="75" t="s">
        <v>13</v>
      </c>
      <c r="E235" s="75" t="s">
        <v>288</v>
      </c>
      <c r="F235" s="75" t="s">
        <v>278</v>
      </c>
      <c r="G235" s="75" t="s">
        <v>28</v>
      </c>
      <c r="H235" s="76" t="s">
        <v>241</v>
      </c>
      <c r="K235" s="77">
        <f>IF([10]Sheet1!L$26="","",[10]Sheet1!L$26)</f>
        <v>2.5</v>
      </c>
      <c r="L235" s="77">
        <f>IF([10]Sheet1!M$26="","",[10]Sheet1!M$26)</f>
        <v>3.2</v>
      </c>
      <c r="M235" s="77">
        <f>IF([10]Sheet1!N$26="","",[10]Sheet1!N$26)</f>
        <v>3.9</v>
      </c>
      <c r="N235" s="77">
        <f>IF([10]Sheet1!O$26="","",[10]Sheet1!O$26)</f>
        <v>4.5999999999999996</v>
      </c>
      <c r="O235" s="77">
        <f>IF([10]Sheet1!P$26="","",[10]Sheet1!P$26)</f>
        <v>5.3</v>
      </c>
      <c r="P235" s="77">
        <f>IF([10]Sheet1!Q$26="","",[10]Sheet1!Q$26)</f>
        <v>6</v>
      </c>
      <c r="Q235" s="77">
        <f>IF([10]Sheet1!R$26="","",[10]Sheet1!R$26)</f>
        <v>6.2</v>
      </c>
      <c r="R235" s="77">
        <f>IF([10]Sheet1!S$26="","",[10]Sheet1!S$26)</f>
        <v>6.4</v>
      </c>
      <c r="S235" s="77">
        <f>IF([10]Sheet1!T$26="","",[10]Sheet1!T$26)</f>
        <v>6.6</v>
      </c>
      <c r="T235" s="77">
        <f>IF([10]Sheet1!U$26="","",[10]Sheet1!U$26)</f>
        <v>6.8</v>
      </c>
      <c r="U235" s="77">
        <f>IF([10]Sheet1!V$26="","",[10]Sheet1!V$26)</f>
        <v>7</v>
      </c>
      <c r="V235" s="77">
        <f>IF([10]Sheet1!W$26="","",[10]Sheet1!W$26)</f>
        <v>7.2</v>
      </c>
      <c r="W235" s="77">
        <f>IF([10]Sheet1!X$26="","",[10]Sheet1!X$26)</f>
        <v>7.4</v>
      </c>
      <c r="X235" s="77">
        <f>IF([10]Sheet1!Y$26="","",[10]Sheet1!Y$26)</f>
        <v>7.6</v>
      </c>
      <c r="Y235" s="77">
        <f>IF([10]Sheet1!Z$26="","",[10]Sheet1!Z$26)</f>
        <v>7.8</v>
      </c>
      <c r="Z235" s="77">
        <f>IF([10]Sheet1!AA$26="","",[10]Sheet1!AA$26)</f>
        <v>8</v>
      </c>
      <c r="AA235" s="77">
        <f>IF([10]Sheet1!AB$26="","",[10]Sheet1!AB$26)</f>
        <v>8.1999999999999993</v>
      </c>
      <c r="AB235" s="77">
        <f>IF([10]Sheet1!AC$26="","",[10]Sheet1!AC$26)</f>
        <v>8.4</v>
      </c>
      <c r="AC235" s="77">
        <f>IF([10]Sheet1!AD$26="","",[10]Sheet1!AD$26)</f>
        <v>8.5999999999999961</v>
      </c>
      <c r="AD235" s="77">
        <f>IF([10]Sheet1!AE$26="","",[10]Sheet1!AE$26)</f>
        <v>8.7999999999999972</v>
      </c>
      <c r="AE235" s="77">
        <f>IF([10]Sheet1!AF$26="","",[10]Sheet1!AF$26)</f>
        <v>9</v>
      </c>
      <c r="AF235" s="77"/>
      <c r="AG235" s="77"/>
      <c r="AH235" s="77"/>
      <c r="AI235" s="77"/>
      <c r="AJ235" s="77"/>
      <c r="AK235" s="77"/>
      <c r="AL235" s="77"/>
      <c r="AM235" s="77"/>
      <c r="AN235" s="77"/>
      <c r="AO235" s="77"/>
    </row>
    <row r="236" spans="1:41" ht="15" customHeight="1">
      <c r="A236" s="75" t="s">
        <v>238</v>
      </c>
      <c r="B236" s="75" t="s">
        <v>289</v>
      </c>
      <c r="C236" s="75" t="str">
        <f>VLOOKUP(B236,[3]codes!A:F,3,FALSE)</f>
        <v>Technologiemix klimaneutraler Wärmeversorgung - Großwärmepumpen</v>
      </c>
      <c r="D236" s="75" t="s">
        <v>13</v>
      </c>
      <c r="E236" s="75" t="s">
        <v>290</v>
      </c>
      <c r="F236" s="75" t="s">
        <v>278</v>
      </c>
      <c r="G236" s="75" t="s">
        <v>54</v>
      </c>
      <c r="H236" s="76" t="s">
        <v>241</v>
      </c>
      <c r="K236" s="77">
        <v>5.8509796038269997</v>
      </c>
      <c r="L236" s="77">
        <v>8.6168821682222205</v>
      </c>
      <c r="M236" s="77">
        <v>9.3855449464172107</v>
      </c>
      <c r="N236" s="77">
        <v>12.312894558534021</v>
      </c>
      <c r="O236" s="77">
        <v>15.597017932683229</v>
      </c>
      <c r="P236" s="77">
        <v>22.618141729384661</v>
      </c>
      <c r="Q236" s="77">
        <v>27.960930753964941</v>
      </c>
      <c r="R236" s="77">
        <v>31.959011271595941</v>
      </c>
      <c r="S236" s="77">
        <v>35.337939634919167</v>
      </c>
      <c r="T236" s="77">
        <v>38.542989335954204</v>
      </c>
      <c r="U236" s="77">
        <v>42.017648756504059</v>
      </c>
      <c r="V236" s="77"/>
      <c r="W236" s="77"/>
      <c r="X236" s="77"/>
      <c r="Y236" s="77"/>
      <c r="Z236" s="77">
        <v>56.579161890782423</v>
      </c>
      <c r="AA236" s="77"/>
      <c r="AB236" s="77"/>
      <c r="AC236" s="77"/>
      <c r="AD236" s="77"/>
      <c r="AE236" s="77">
        <v>65.468625366687775</v>
      </c>
      <c r="AF236" s="77"/>
      <c r="AG236" s="77"/>
      <c r="AH236" s="77"/>
      <c r="AI236" s="77"/>
      <c r="AJ236" s="77">
        <v>66.159993764013052</v>
      </c>
      <c r="AK236" s="77"/>
      <c r="AL236" s="77"/>
      <c r="AM236" s="77"/>
      <c r="AN236" s="77"/>
      <c r="AO236" s="77"/>
    </row>
    <row r="237" spans="1:41" ht="15" customHeight="1">
      <c r="A237" s="75" t="s">
        <v>238</v>
      </c>
      <c r="B237" s="75" t="s">
        <v>289</v>
      </c>
      <c r="C237" s="75" t="str">
        <f>VLOOKUP(B237,[3]codes!A:F,3,FALSE)</f>
        <v>Technologiemix klimaneutraler Wärmeversorgung - Großwärmepumpen</v>
      </c>
      <c r="D237" s="75" t="s">
        <v>13</v>
      </c>
      <c r="E237" s="75" t="s">
        <v>290</v>
      </c>
      <c r="F237" s="75" t="s">
        <v>278</v>
      </c>
      <c r="G237" s="75" t="s">
        <v>28</v>
      </c>
      <c r="H237" s="76" t="s">
        <v>241</v>
      </c>
      <c r="K237" s="77">
        <f>IF([10]Sheet1!L$27="","",[10]Sheet1!L$27)</f>
        <v>5.6745013367180954</v>
      </c>
      <c r="L237" s="77">
        <f>IF([10]Sheet1!M$27="","",[10]Sheet1!M$27)</f>
        <v>8.2026221989654005</v>
      </c>
      <c r="M237" s="77">
        <f>IF([10]Sheet1!N$27="","",[10]Sheet1!N$27)</f>
        <v>8.4000274613499641</v>
      </c>
      <c r="N237" s="77">
        <f>IF([10]Sheet1!O$27="","",[10]Sheet1!O$27)</f>
        <v>10.718766077421609</v>
      </c>
      <c r="O237" s="77">
        <f>IF([10]Sheet1!P$27="","",[10]Sheet1!P$27)</f>
        <v>12.88931447081268</v>
      </c>
      <c r="P237" s="77">
        <f>IF([10]Sheet1!Q$27="","",[10]Sheet1!Q$27)</f>
        <v>20.014854043722149</v>
      </c>
      <c r="Q237" s="77">
        <f>IF([10]Sheet1!R$27="","",[10]Sheet1!R$27)</f>
        <v>28.946530312299721</v>
      </c>
      <c r="R237" s="77">
        <f>IF([10]Sheet1!S$27="","",[10]Sheet1!S$27)</f>
        <v>36.760304089635611</v>
      </c>
      <c r="S237" s="77">
        <f>IF([10]Sheet1!T$27="","",[10]Sheet1!T$27)</f>
        <v>43.092295818030827</v>
      </c>
      <c r="T237" s="77">
        <f>IF([10]Sheet1!U$27="","",[10]Sheet1!U$27)</f>
        <v>50.079052734770798</v>
      </c>
      <c r="U237" s="77">
        <f>IF([10]Sheet1!V$27="","",[10]Sheet1!V$27)</f>
        <v>57.563295145053416</v>
      </c>
      <c r="V237" s="77">
        <f>IF([10]Sheet1!W$27="","",[10]Sheet1!W$27)</f>
        <v>65.041734411846832</v>
      </c>
      <c r="W237" s="77">
        <f>IF([10]Sheet1!X$27="","",[10]Sheet1!X$27)</f>
        <v>71.465667612384991</v>
      </c>
      <c r="X237" s="77">
        <f>IF([10]Sheet1!Y$27="","",[10]Sheet1!Y$27)</f>
        <v>80.088858753442778</v>
      </c>
      <c r="Y237" s="77">
        <f>IF([10]Sheet1!Z$27="","",[10]Sheet1!Z$27)</f>
        <v>85.361161543056369</v>
      </c>
      <c r="Z237" s="77">
        <f>IF([10]Sheet1!AA$27="","",[10]Sheet1!AA$27)</f>
        <v>91.855473998934031</v>
      </c>
      <c r="AA237" s="77">
        <f>IF([10]Sheet1!AB$27="","",[10]Sheet1!AB$27)</f>
        <v>99.435352839529529</v>
      </c>
      <c r="AB237" s="77">
        <f>IF([10]Sheet1!AC$27="","",[10]Sheet1!AC$27)</f>
        <v>103.50282453745599</v>
      </c>
      <c r="AC237" s="77">
        <f>IF([10]Sheet1!AD$27="","",[10]Sheet1!AD$27)</f>
        <v>104.3497674688697</v>
      </c>
      <c r="AD237" s="77">
        <f>IF([10]Sheet1!AE$27="","",[10]Sheet1!AE$27)</f>
        <v>102.1575029194355</v>
      </c>
      <c r="AE237" s="77">
        <f>IF([10]Sheet1!AF$27="","",[10]Sheet1!AF$27)</f>
        <v>103.8299999237061</v>
      </c>
      <c r="AF237" s="77"/>
      <c r="AG237" s="77"/>
      <c r="AH237" s="77"/>
      <c r="AI237" s="77"/>
      <c r="AJ237" s="77"/>
      <c r="AK237" s="77"/>
      <c r="AL237" s="77"/>
      <c r="AM237" s="77"/>
      <c r="AN237" s="77"/>
      <c r="AO237" s="77"/>
    </row>
    <row r="238" spans="1:41" ht="15" customHeight="1">
      <c r="A238" s="75" t="s">
        <v>238</v>
      </c>
      <c r="B238" s="75" t="s">
        <v>291</v>
      </c>
      <c r="C238" s="75" t="str">
        <f>VLOOKUP(B238,[3]codes!A:F,3,FALSE)</f>
        <v>Technologiemix von klimaneutraler Wärmeversorgung - Power-to-heat</v>
      </c>
      <c r="D238" s="75" t="s">
        <v>13</v>
      </c>
      <c r="E238" s="75" t="s">
        <v>292</v>
      </c>
      <c r="F238" s="75" t="s">
        <v>278</v>
      </c>
      <c r="G238" s="75" t="s">
        <v>54</v>
      </c>
      <c r="H238" s="76" t="s">
        <v>241</v>
      </c>
      <c r="J238" s="76" t="s">
        <v>293</v>
      </c>
      <c r="K238" s="77">
        <v>0.25401698765926989</v>
      </c>
      <c r="L238" s="77">
        <v>0.28544289426645281</v>
      </c>
      <c r="M238" s="77">
        <v>0.19924649014137691</v>
      </c>
      <c r="N238" s="77">
        <v>0.84379586600698531</v>
      </c>
      <c r="O238" s="77">
        <v>0.9622118305414914</v>
      </c>
      <c r="P238" s="77">
        <v>1.7484232373535631</v>
      </c>
      <c r="Q238" s="77">
        <v>3.102159861475231</v>
      </c>
      <c r="R238" s="77">
        <v>4.4186166934669027</v>
      </c>
      <c r="S238" s="77">
        <v>5.6263681612908831</v>
      </c>
      <c r="T238" s="77">
        <v>7.0144346822053194</v>
      </c>
      <c r="U238" s="77">
        <v>9.199566809460519</v>
      </c>
      <c r="V238" s="77"/>
      <c r="W238" s="77"/>
      <c r="X238" s="77"/>
      <c r="Y238" s="77"/>
      <c r="Z238" s="77">
        <v>18.57203217968345</v>
      </c>
      <c r="AA238" s="77"/>
      <c r="AB238" s="77"/>
      <c r="AC238" s="77"/>
      <c r="AD238" s="77"/>
      <c r="AE238" s="77">
        <v>22.995272114872929</v>
      </c>
      <c r="AF238" s="77"/>
      <c r="AG238" s="77"/>
      <c r="AH238" s="77"/>
      <c r="AI238" s="77"/>
      <c r="AJ238" s="77">
        <v>26.177440915256739</v>
      </c>
      <c r="AK238" s="77"/>
      <c r="AL238" s="77"/>
      <c r="AM238" s="77"/>
      <c r="AN238" s="77"/>
      <c r="AO238" s="77"/>
    </row>
    <row r="239" spans="1:41" ht="15" customHeight="1">
      <c r="A239" s="75" t="s">
        <v>238</v>
      </c>
      <c r="B239" s="75" t="s">
        <v>291</v>
      </c>
      <c r="C239" s="75" t="str">
        <f>VLOOKUP(B239,[3]codes!A:F,3,FALSE)</f>
        <v>Technologiemix von klimaneutraler Wärmeversorgung - Power-to-heat</v>
      </c>
      <c r="D239" s="75" t="s">
        <v>13</v>
      </c>
      <c r="E239" s="75" t="s">
        <v>292</v>
      </c>
      <c r="F239" s="75" t="s">
        <v>278</v>
      </c>
      <c r="G239" s="75" t="s">
        <v>28</v>
      </c>
      <c r="H239" s="76" t="s">
        <v>241</v>
      </c>
      <c r="J239" s="76" t="s">
        <v>293</v>
      </c>
      <c r="K239" s="77">
        <f>IF([10]Sheet1!L$28="","",[10]Sheet1!L$28)</f>
        <v>0.1463463055843022</v>
      </c>
      <c r="L239" s="77">
        <f>IF([10]Sheet1!M$28="","",[10]Sheet1!M$28)</f>
        <v>0.19248340459307661</v>
      </c>
      <c r="M239" s="77">
        <f>IF([10]Sheet1!N$28="","",[10]Sheet1!N$28)</f>
        <v>6.4642054610885666E-2</v>
      </c>
      <c r="N239" s="77">
        <f>IF([10]Sheet1!O$28="","",[10]Sheet1!O$28)</f>
        <v>0.76258087286259968</v>
      </c>
      <c r="O239" s="77">
        <f>IF([10]Sheet1!P$28="","",[10]Sheet1!P$28)</f>
        <v>0.85768452705815446</v>
      </c>
      <c r="P239" s="77">
        <f>IF([10]Sheet1!Q$28="","",[10]Sheet1!Q$28)</f>
        <v>1.094474418088794</v>
      </c>
      <c r="Q239" s="77">
        <f>IF([10]Sheet1!R$28="","",[10]Sheet1!R$28)</f>
        <v>2.828473698347806</v>
      </c>
      <c r="R239" s="77">
        <f>IF([10]Sheet1!S$28="","",[10]Sheet1!S$28)</f>
        <v>4.6564652118831864</v>
      </c>
      <c r="S239" s="77">
        <f>IF([10]Sheet1!T$28="","",[10]Sheet1!T$28)</f>
        <v>6.0749290511012086</v>
      </c>
      <c r="T239" s="77">
        <f>IF([10]Sheet1!U$28="","",[10]Sheet1!U$28)</f>
        <v>8.1054130848497135</v>
      </c>
      <c r="U239" s="77">
        <f>IF([10]Sheet1!V$28="","",[10]Sheet1!V$28)</f>
        <v>11.638463873416191</v>
      </c>
      <c r="V239" s="77">
        <f>IF([10]Sheet1!W$28="","",[10]Sheet1!W$28)</f>
        <v>15.340223498642439</v>
      </c>
      <c r="W239" s="77">
        <f>IF([10]Sheet1!X$28="","",[10]Sheet1!X$28)</f>
        <v>18.86138478666544</v>
      </c>
      <c r="X239" s="77">
        <f>IF([10]Sheet1!Y$28="","",[10]Sheet1!Y$28)</f>
        <v>22.11312185972929</v>
      </c>
      <c r="Y239" s="77">
        <f>IF([10]Sheet1!Z$28="","",[10]Sheet1!Z$28)</f>
        <v>20.824324190616611</v>
      </c>
      <c r="Z239" s="77">
        <f>IF([10]Sheet1!AA$28="","",[10]Sheet1!AA$28)</f>
        <v>24.261738896369931</v>
      </c>
      <c r="AA239" s="77">
        <f>IF([10]Sheet1!AB$28="","",[10]Sheet1!AB$28)</f>
        <v>30.98948760796339</v>
      </c>
      <c r="AB239" s="77">
        <f>IF([10]Sheet1!AC$28="","",[10]Sheet1!AC$28)</f>
        <v>31.212295480072498</v>
      </c>
      <c r="AC239" s="77">
        <f>IF([10]Sheet1!AD$28="","",[10]Sheet1!AD$28)</f>
        <v>24.359328808262941</v>
      </c>
      <c r="AD239" s="77">
        <f>IF([10]Sheet1!AE$28="","",[10]Sheet1!AE$28)</f>
        <v>17.40746023226529</v>
      </c>
      <c r="AE239" s="77">
        <f>IF([10]Sheet1!AF$28="","",[10]Sheet1!AF$28)</f>
        <v>15.5030751992017</v>
      </c>
      <c r="AF239" s="77"/>
      <c r="AG239" s="77"/>
      <c r="AH239" s="77"/>
      <c r="AI239" s="77"/>
      <c r="AJ239" s="77"/>
      <c r="AK239" s="77"/>
      <c r="AL239" s="77"/>
      <c r="AM239" s="77"/>
      <c r="AN239" s="77"/>
      <c r="AO239" s="77"/>
    </row>
    <row r="240" spans="1:41" ht="15" customHeight="1">
      <c r="A240" s="75" t="s">
        <v>238</v>
      </c>
      <c r="B240" s="75" t="s">
        <v>294</v>
      </c>
      <c r="C240" s="75" t="str">
        <f>VLOOKUP(B240,[3]codes!A:F,3,FALSE)</f>
        <v>Technologiemix klimaneutraler Wärmeversorgung - Heizwerke biogen</v>
      </c>
      <c r="D240" s="75" t="s">
        <v>13</v>
      </c>
      <c r="E240" s="75" t="s">
        <v>295</v>
      </c>
      <c r="F240" s="75" t="s">
        <v>278</v>
      </c>
      <c r="G240" s="75" t="s">
        <v>54</v>
      </c>
      <c r="H240" s="76" t="s">
        <v>241</v>
      </c>
      <c r="K240" s="77">
        <v>5.2005111048041064</v>
      </c>
      <c r="L240" s="77">
        <v>5.1674686567488459</v>
      </c>
      <c r="M240" s="77">
        <v>5.0686685494086978</v>
      </c>
      <c r="N240" s="77">
        <v>4.9159737628116771</v>
      </c>
      <c r="O240" s="77">
        <v>4.7397462935136652</v>
      </c>
      <c r="P240" s="77">
        <v>4.3652926007930368</v>
      </c>
      <c r="Q240" s="77">
        <v>3.9792885827670861</v>
      </c>
      <c r="R240" s="77">
        <v>3.6972137016786828</v>
      </c>
      <c r="S240" s="77">
        <v>3.390328545612777</v>
      </c>
      <c r="T240" s="77">
        <v>3.2215215099791559</v>
      </c>
      <c r="U240" s="77">
        <v>3.1822584411029271</v>
      </c>
      <c r="V240" s="77"/>
      <c r="W240" s="77"/>
      <c r="X240" s="77"/>
      <c r="Y240" s="77"/>
      <c r="Z240" s="77">
        <v>3.5518146864224001</v>
      </c>
      <c r="AA240" s="77"/>
      <c r="AB240" s="77"/>
      <c r="AC240" s="77"/>
      <c r="AD240" s="77"/>
      <c r="AE240" s="77">
        <v>4.1103874434940977</v>
      </c>
      <c r="AF240" s="77"/>
      <c r="AG240" s="77"/>
      <c r="AH240" s="77"/>
      <c r="AI240" s="77"/>
      <c r="AJ240" s="77">
        <v>4.804680239472483</v>
      </c>
      <c r="AK240" s="77"/>
      <c r="AL240" s="77"/>
      <c r="AM240" s="77"/>
      <c r="AN240" s="77"/>
      <c r="AO240" s="77"/>
    </row>
    <row r="241" spans="1:41" ht="15" customHeight="1">
      <c r="A241" s="75" t="s">
        <v>238</v>
      </c>
      <c r="B241" s="75" t="s">
        <v>294</v>
      </c>
      <c r="C241" s="75" t="str">
        <f>VLOOKUP(B241,[3]codes!A:F,3,FALSE)</f>
        <v>Technologiemix klimaneutraler Wärmeversorgung - Heizwerke biogen</v>
      </c>
      <c r="D241" s="75" t="s">
        <v>13</v>
      </c>
      <c r="E241" s="75" t="s">
        <v>295</v>
      </c>
      <c r="F241" s="75" t="s">
        <v>278</v>
      </c>
      <c r="G241" s="75" t="s">
        <v>28</v>
      </c>
      <c r="H241" s="76" t="s">
        <v>241</v>
      </c>
      <c r="K241" s="77">
        <f>IF([10]Sheet1!L$29="","",[10]Sheet1!L$29)</f>
        <v>5.2005111048041064</v>
      </c>
      <c r="L241" s="77">
        <f>IF([10]Sheet1!M$29="","",[10]Sheet1!M$29)</f>
        <v>5.1674686567488459</v>
      </c>
      <c r="M241" s="77">
        <f>IF([10]Sheet1!N$29="","",[10]Sheet1!N$29)</f>
        <v>5.0686685494086978</v>
      </c>
      <c r="N241" s="77">
        <f>IF([10]Sheet1!O$29="","",[10]Sheet1!O$29)</f>
        <v>4.9159737628116771</v>
      </c>
      <c r="O241" s="77">
        <f>IF([10]Sheet1!P$29="","",[10]Sheet1!P$29)</f>
        <v>4.7397462935136652</v>
      </c>
      <c r="P241" s="77">
        <f>IF([10]Sheet1!Q$29="","",[10]Sheet1!Q$29)</f>
        <v>4.3652926007930368</v>
      </c>
      <c r="Q241" s="77">
        <f>IF([10]Sheet1!R$29="","",[10]Sheet1!R$29)</f>
        <v>3.9792885827670861</v>
      </c>
      <c r="R241" s="77">
        <f>IF([10]Sheet1!S$29="","",[10]Sheet1!S$29)</f>
        <v>3.6972137016786828</v>
      </c>
      <c r="S241" s="77">
        <f>IF([10]Sheet1!T$29="","",[10]Sheet1!T$29)</f>
        <v>3.390328545612777</v>
      </c>
      <c r="T241" s="77">
        <f>IF([10]Sheet1!U$29="","",[10]Sheet1!U$29)</f>
        <v>3.2215215099791559</v>
      </c>
      <c r="U241" s="77">
        <f>IF([10]Sheet1!V$29="","",[10]Sheet1!V$29)</f>
        <v>3.1466326874857269</v>
      </c>
      <c r="V241" s="77">
        <f>IF([10]Sheet1!W$29="","",[10]Sheet1!W$29)</f>
        <v>3.1247048097716359</v>
      </c>
      <c r="W241" s="77">
        <f>IF([10]Sheet1!X$29="","",[10]Sheet1!X$29)</f>
        <v>3.168864586284819</v>
      </c>
      <c r="X241" s="77">
        <f>IF([10]Sheet1!Y$29="","",[10]Sheet1!Y$29)</f>
        <v>3.2598344031249251</v>
      </c>
      <c r="Y241" s="77">
        <f>IF([10]Sheet1!Z$29="","",[10]Sheet1!Z$29)</f>
        <v>3.3463359572725948</v>
      </c>
      <c r="Z241" s="77">
        <f>IF([10]Sheet1!AA$29="","",[10]Sheet1!AA$29)</f>
        <v>3.4330621743650638</v>
      </c>
      <c r="AA241" s="77">
        <f>IF([10]Sheet1!AB$29="","",[10]Sheet1!AB$29)</f>
        <v>3.5120020261741689</v>
      </c>
      <c r="AB241" s="77">
        <f>IF([10]Sheet1!AC$29="","",[10]Sheet1!AC$29)</f>
        <v>3.6016283314752529</v>
      </c>
      <c r="AC241" s="77">
        <f>IF([10]Sheet1!AD$29="","",[10]Sheet1!AD$29)</f>
        <v>3.6981580129023031</v>
      </c>
      <c r="AD241" s="77">
        <f>IF([10]Sheet1!AE$29="","",[10]Sheet1!AE$29)</f>
        <v>3.8051110663088421</v>
      </c>
      <c r="AE241" s="77">
        <f>IF([10]Sheet1!AF$29="","",[10]Sheet1!AF$29)</f>
        <v>3.908508172996628</v>
      </c>
      <c r="AF241" s="77"/>
      <c r="AG241" s="77"/>
      <c r="AH241" s="77"/>
      <c r="AI241" s="77"/>
      <c r="AJ241" s="77"/>
      <c r="AK241" s="77"/>
      <c r="AL241" s="77"/>
      <c r="AM241" s="77"/>
      <c r="AN241" s="77"/>
      <c r="AO241" s="77"/>
    </row>
    <row r="242" spans="1:41" ht="15" customHeight="1">
      <c r="A242" s="75" t="s">
        <v>238</v>
      </c>
      <c r="B242" s="75" t="s">
        <v>296</v>
      </c>
      <c r="C242" s="75" t="str">
        <f>VLOOKUP(B242,[3]codes!A:F,3,FALSE)</f>
        <v>Technologiemix von klimaneutraler Wärmeversorgung - KWK Wasserstoff</v>
      </c>
      <c r="D242" s="75" t="s">
        <v>13</v>
      </c>
      <c r="E242" s="75" t="s">
        <v>297</v>
      </c>
      <c r="F242" s="75" t="s">
        <v>278</v>
      </c>
      <c r="G242" s="75" t="s">
        <v>54</v>
      </c>
      <c r="H242" s="76" t="s">
        <v>241</v>
      </c>
      <c r="K242" s="77">
        <v>0</v>
      </c>
      <c r="L242" s="77">
        <v>0</v>
      </c>
      <c r="M242" s="77">
        <v>0</v>
      </c>
      <c r="N242" s="77">
        <v>0</v>
      </c>
      <c r="O242" s="77">
        <v>0</v>
      </c>
      <c r="P242" s="77">
        <v>0</v>
      </c>
      <c r="Q242" s="77">
        <v>0</v>
      </c>
      <c r="R242" s="77">
        <v>0</v>
      </c>
      <c r="S242" s="77">
        <v>0</v>
      </c>
      <c r="T242" s="77">
        <v>0</v>
      </c>
      <c r="U242" s="77">
        <v>0</v>
      </c>
      <c r="V242" s="77"/>
      <c r="W242" s="77"/>
      <c r="X242" s="77"/>
      <c r="Y242" s="77"/>
      <c r="Z242" s="77">
        <v>0</v>
      </c>
      <c r="AA242" s="77"/>
      <c r="AB242" s="77"/>
      <c r="AC242" s="77"/>
      <c r="AD242" s="77"/>
      <c r="AE242" s="77">
        <v>0</v>
      </c>
      <c r="AF242" s="77"/>
      <c r="AG242" s="77"/>
      <c r="AH242" s="77"/>
      <c r="AI242" s="77"/>
      <c r="AJ242" s="77">
        <v>0</v>
      </c>
      <c r="AK242" s="77"/>
      <c r="AL242" s="77"/>
      <c r="AM242" s="77"/>
      <c r="AN242" s="77"/>
      <c r="AO242" s="77"/>
    </row>
    <row r="243" spans="1:41" ht="15" customHeight="1">
      <c r="A243" s="75" t="s">
        <v>238</v>
      </c>
      <c r="B243" s="75" t="s">
        <v>296</v>
      </c>
      <c r="C243" s="75" t="str">
        <f>VLOOKUP(B243,[3]codes!A:F,3,FALSE)</f>
        <v>Technologiemix von klimaneutraler Wärmeversorgung - KWK Wasserstoff</v>
      </c>
      <c r="D243" s="75" t="s">
        <v>13</v>
      </c>
      <c r="E243" s="75" t="s">
        <v>297</v>
      </c>
      <c r="F243" s="75" t="s">
        <v>278</v>
      </c>
      <c r="G243" s="75" t="s">
        <v>28</v>
      </c>
      <c r="H243" s="76" t="s">
        <v>241</v>
      </c>
      <c r="K243" s="77">
        <f>IF([10]Sheet1!L$30="","",[10]Sheet1!L$30)</f>
        <v>0</v>
      </c>
      <c r="L243" s="77">
        <f>IF([10]Sheet1!M$30="","",[10]Sheet1!M$30)</f>
        <v>0</v>
      </c>
      <c r="M243" s="77">
        <f>IF([10]Sheet1!N$30="","",[10]Sheet1!N$30)</f>
        <v>0</v>
      </c>
      <c r="N243" s="77">
        <f>IF([10]Sheet1!O$30="","",[10]Sheet1!O$30)</f>
        <v>0</v>
      </c>
      <c r="O243" s="77">
        <f>IF([10]Sheet1!P$30="","",[10]Sheet1!P$30)</f>
        <v>0</v>
      </c>
      <c r="P243" s="77">
        <f>IF([10]Sheet1!Q$30="","",[10]Sheet1!Q$30)</f>
        <v>0</v>
      </c>
      <c r="Q243" s="77">
        <f>IF([10]Sheet1!R$30="","",[10]Sheet1!R$30)</f>
        <v>0</v>
      </c>
      <c r="R243" s="77">
        <f>IF([10]Sheet1!S$30="","",[10]Sheet1!S$30)</f>
        <v>0</v>
      </c>
      <c r="S243" s="77">
        <f>IF([10]Sheet1!T$30="","",[10]Sheet1!T$30)</f>
        <v>0.75304943323135387</v>
      </c>
      <c r="T243" s="77">
        <f>IF([10]Sheet1!U$30="","",[10]Sheet1!U$30)</f>
        <v>1.76385486125946</v>
      </c>
      <c r="U243" s="77">
        <f>IF([10]Sheet1!V$30="","",[10]Sheet1!V$30)</f>
        <v>4.5652065277099609</v>
      </c>
      <c r="V243" s="77">
        <f>IF([10]Sheet1!W$30="","",[10]Sheet1!W$30)</f>
        <v>7.2941818237304696</v>
      </c>
      <c r="W243" s="77">
        <f>IF([10]Sheet1!X$30="","",[10]Sheet1!X$30)</f>
        <v>8.8125267028808576</v>
      </c>
      <c r="X243" s="77">
        <f>IF([10]Sheet1!Y$30="","",[10]Sheet1!Y$30)</f>
        <v>14.397383689880369</v>
      </c>
      <c r="Y243" s="77">
        <f>IF([10]Sheet1!Z$30="","",[10]Sheet1!Z$30)</f>
        <v>16.86824798583984</v>
      </c>
      <c r="Z243" s="77">
        <f>IF([10]Sheet1!AA$30="","",[10]Sheet1!AA$30)</f>
        <v>21.396707534790039</v>
      </c>
      <c r="AA243" s="77">
        <f>IF([10]Sheet1!AB$30="","",[10]Sheet1!AB$30)</f>
        <v>43.085650340398693</v>
      </c>
      <c r="AB243" s="77">
        <f>IF([10]Sheet1!AC$30="","",[10]Sheet1!AC$30)</f>
        <v>47.346566843949397</v>
      </c>
      <c r="AC243" s="77">
        <f>IF([10]Sheet1!AD$30="","",[10]Sheet1!AD$30)</f>
        <v>40.725494922205961</v>
      </c>
      <c r="AD243" s="77">
        <f>IF([10]Sheet1!AE$30="","",[10]Sheet1!AE$30)</f>
        <v>32.181578766220973</v>
      </c>
      <c r="AE243" s="77">
        <f>IF([10]Sheet1!AF$30="","",[10]Sheet1!AF$30)</f>
        <v>28.205163547101069</v>
      </c>
      <c r="AF243" s="77"/>
      <c r="AG243" s="77"/>
      <c r="AH243" s="77"/>
      <c r="AI243" s="77"/>
      <c r="AJ243" s="77"/>
      <c r="AK243" s="77"/>
      <c r="AL243" s="77"/>
      <c r="AM243" s="77"/>
      <c r="AN243" s="77"/>
      <c r="AO243" s="77"/>
    </row>
    <row r="244" spans="1:41">
      <c r="A244" s="75" t="s">
        <v>238</v>
      </c>
      <c r="B244" s="75" t="s">
        <v>298</v>
      </c>
      <c r="C244" s="75" t="str">
        <f>VLOOKUP(B244,[3]codes!A:F,3,FALSE)</f>
        <v>Bruttostromerzeugung - Biogas</v>
      </c>
      <c r="D244" s="75" t="s">
        <v>13</v>
      </c>
      <c r="E244" s="75" t="s">
        <v>299</v>
      </c>
      <c r="F244" s="75" t="s">
        <v>138</v>
      </c>
      <c r="G244" s="75" t="s">
        <v>28</v>
      </c>
      <c r="H244" s="76" t="s">
        <v>241</v>
      </c>
      <c r="K244" s="77">
        <f>IF([10]Sheet1!L$33="","",[10]Sheet1!L$33)</f>
        <v>28.379968843196181</v>
      </c>
      <c r="L244" s="77">
        <f>IF([10]Sheet1!M$33="","",[10]Sheet1!M$33)</f>
        <v>26.442913035951861</v>
      </c>
      <c r="M244" s="77">
        <f>IF([10]Sheet1!N$33="","",[10]Sheet1!N$33)</f>
        <v>24.506186969753848</v>
      </c>
      <c r="N244" s="77">
        <f>IF([10]Sheet1!O$33="","",[10]Sheet1!O$33)</f>
        <v>22.569649127118009</v>
      </c>
      <c r="O244" s="77">
        <f>IF([10]Sheet1!P$33="","",[10]Sheet1!P$33)</f>
        <v>20.63338137333837</v>
      </c>
      <c r="P244" s="77">
        <f>IF([10]Sheet1!Q$33="","",[10]Sheet1!Q$33)</f>
        <v>18.697278103603171</v>
      </c>
      <c r="Q244" s="77">
        <f>IF([10]Sheet1!R$33="","",[10]Sheet1!R$33)</f>
        <v>17.804501757016851</v>
      </c>
      <c r="R244" s="77">
        <f>IF([10]Sheet1!S$33="","",[10]Sheet1!S$33)</f>
        <v>16.912140223849612</v>
      </c>
      <c r="S244" s="77">
        <f>IF([10]Sheet1!T$33="","",[10]Sheet1!T$33)</f>
        <v>16.02019324267917</v>
      </c>
      <c r="T244" s="77">
        <f>IF([10]Sheet1!U$33="","",[10]Sheet1!U$33)</f>
        <v>15.128645190353961</v>
      </c>
      <c r="U244" s="77">
        <f>IF([10]Sheet1!V$33="","",[10]Sheet1!V$33)</f>
        <v>14.237424299073099</v>
      </c>
      <c r="V244" s="77">
        <f>IF([10]Sheet1!W$33="","",[10]Sheet1!W$33)</f>
        <v>14.2289879363727</v>
      </c>
      <c r="W244" s="77">
        <f>IF([10]Sheet1!X$33="","",[10]Sheet1!X$33)</f>
        <v>14.22087038413164</v>
      </c>
      <c r="X244" s="77">
        <f>IF([10]Sheet1!Y$33="","",[10]Sheet1!Y$33)</f>
        <v>14.21293358533565</v>
      </c>
      <c r="Y244" s="77">
        <f>IF([10]Sheet1!Z$33="","",[10]Sheet1!Z$33)</f>
        <v>14.205235141066449</v>
      </c>
      <c r="Z244" s="77">
        <f>IF([10]Sheet1!AA$33="","",[10]Sheet1!AA$33)</f>
        <v>14.197499883340569</v>
      </c>
      <c r="AA244" s="77">
        <f>IF([10]Sheet1!AB$33="","",[10]Sheet1!AB$33)</f>
        <v>14.194523402556699</v>
      </c>
      <c r="AB244" s="77">
        <f>IF([10]Sheet1!AC$33="","",[10]Sheet1!AC$33)</f>
        <v>14.191546921772821</v>
      </c>
      <c r="AC244" s="77">
        <f>IF([10]Sheet1!AD$33="","",[10]Sheet1!AD$33)</f>
        <v>14.188570440988929</v>
      </c>
      <c r="AD244" s="77">
        <f>IF([10]Sheet1!AE$33="","",[10]Sheet1!AE$33)</f>
        <v>14.185593960205059</v>
      </c>
      <c r="AE244" s="77">
        <f>IF([10]Sheet1!AF$33="","",[10]Sheet1!AF$33)</f>
        <v>14.182617479421181</v>
      </c>
      <c r="AF244" s="77"/>
      <c r="AG244" s="77"/>
      <c r="AH244" s="77"/>
      <c r="AI244" s="77"/>
      <c r="AJ244" s="77"/>
      <c r="AK244" s="77"/>
      <c r="AL244" s="77"/>
      <c r="AM244" s="77"/>
      <c r="AN244" s="77"/>
      <c r="AO244" s="77"/>
    </row>
    <row r="245" spans="1:41" ht="15" customHeight="1">
      <c r="A245" s="75" t="s">
        <v>238</v>
      </c>
      <c r="B245" s="75" t="s">
        <v>300</v>
      </c>
      <c r="C245" s="75" t="str">
        <f>VLOOKUP(B245,[3]codes!A:F,3,FALSE)</f>
        <v>Installierte Leistung - Großbatteriespeicher</v>
      </c>
      <c r="D245" s="75" t="s">
        <v>13</v>
      </c>
      <c r="E245" s="75" t="s">
        <v>301</v>
      </c>
      <c r="F245" s="75" t="s">
        <v>248</v>
      </c>
      <c r="G245" s="75" t="s">
        <v>54</v>
      </c>
      <c r="H245" s="76" t="s">
        <v>241</v>
      </c>
      <c r="K245" s="77">
        <v>1.838179565429688</v>
      </c>
      <c r="L245" s="77">
        <v>2.8702292480468752</v>
      </c>
      <c r="M245" s="77">
        <v>4.4077011718749999</v>
      </c>
      <c r="N245" s="77">
        <v>5.8562524414062498</v>
      </c>
      <c r="O245" s="77">
        <v>7.50876708984375</v>
      </c>
      <c r="P245" s="77">
        <v>9.0837666015625</v>
      </c>
      <c r="Q245" s="77">
        <v>10.658766601562499</v>
      </c>
      <c r="R245" s="77">
        <v>12.2337666015625</v>
      </c>
      <c r="S245" s="77">
        <v>13.8087666015625</v>
      </c>
      <c r="T245" s="77">
        <v>15.383766601562501</v>
      </c>
      <c r="U245" s="77">
        <v>16.958767578124998</v>
      </c>
      <c r="V245" s="77"/>
      <c r="W245" s="77"/>
      <c r="X245" s="77"/>
      <c r="Y245" s="77"/>
      <c r="Z245" s="77">
        <v>23.032605468749999</v>
      </c>
      <c r="AA245" s="77"/>
      <c r="AB245" s="77"/>
      <c r="AC245" s="77"/>
      <c r="AD245" s="77"/>
      <c r="AE245" s="77">
        <v>24.363126953125001</v>
      </c>
      <c r="AF245" s="77"/>
      <c r="AG245" s="77"/>
      <c r="AH245" s="77"/>
      <c r="AI245" s="77"/>
      <c r="AJ245" s="77">
        <v>27.129728515625001</v>
      </c>
      <c r="AK245" s="77"/>
      <c r="AL245" s="77"/>
      <c r="AM245" s="77"/>
      <c r="AN245" s="77"/>
      <c r="AO245" s="77"/>
    </row>
    <row r="246" spans="1:41">
      <c r="A246" s="75" t="s">
        <v>238</v>
      </c>
      <c r="B246" s="75" t="s">
        <v>302</v>
      </c>
      <c r="C246" s="75" t="str">
        <f>VLOOKUP(B246,[3]codes!A:F,3,FALSE)</f>
        <v>Stromspeicherkapazität  - Pumpspeicher</v>
      </c>
      <c r="D246" s="75" t="s">
        <v>13</v>
      </c>
      <c r="E246" s="75" t="s">
        <v>303</v>
      </c>
      <c r="F246" s="75" t="s">
        <v>138</v>
      </c>
      <c r="G246" s="75" t="s">
        <v>54</v>
      </c>
      <c r="H246" s="76" t="s">
        <v>241</v>
      </c>
      <c r="K246" s="77">
        <v>8.0799999999999997E-2</v>
      </c>
      <c r="L246" s="77">
        <v>8.1599999999999992E-2</v>
      </c>
      <c r="M246" s="77">
        <v>8.2400000976562499E-2</v>
      </c>
      <c r="N246" s="77">
        <v>8.3199999023437499E-2</v>
      </c>
      <c r="O246" s="77">
        <v>8.3999999023437494E-2</v>
      </c>
      <c r="P246" s="77">
        <v>8.48E-2</v>
      </c>
      <c r="Q246" s="77">
        <v>8.5600001953124991E-2</v>
      </c>
      <c r="R246" s="77">
        <v>8.6399998046874996E-2</v>
      </c>
      <c r="S246" s="77">
        <v>8.7199999023437502E-2</v>
      </c>
      <c r="T246" s="77">
        <v>8.8000000976562492E-2</v>
      </c>
      <c r="U246" s="77">
        <v>8.879999999999999E-2</v>
      </c>
      <c r="V246" s="77"/>
      <c r="W246" s="77"/>
      <c r="X246" s="77"/>
      <c r="Y246" s="77"/>
      <c r="Z246" s="77">
        <v>8.879999999999999E-2</v>
      </c>
      <c r="AA246" s="77"/>
      <c r="AB246" s="77"/>
      <c r="AC246" s="77"/>
      <c r="AD246" s="77"/>
      <c r="AE246" s="77">
        <v>8.879999999999999E-2</v>
      </c>
      <c r="AF246" s="77"/>
      <c r="AG246" s="77"/>
      <c r="AH246" s="77"/>
      <c r="AI246" s="77"/>
      <c r="AJ246" s="77">
        <v>8.879999999999999E-2</v>
      </c>
      <c r="AK246" s="77"/>
      <c r="AL246" s="77"/>
      <c r="AM246" s="77"/>
      <c r="AN246" s="77"/>
      <c r="AO246" s="77"/>
    </row>
    <row r="247" spans="1:41">
      <c r="A247" s="75" t="s">
        <v>238</v>
      </c>
      <c r="B247" s="75" t="s">
        <v>298</v>
      </c>
      <c r="C247" s="75" t="str">
        <f>VLOOKUP(B247,[3]codes!A:F,3,FALSE)</f>
        <v>Bruttostromerzeugung - Biogas</v>
      </c>
      <c r="D247" s="75" t="s">
        <v>13</v>
      </c>
      <c r="E247" s="75" t="s">
        <v>299</v>
      </c>
      <c r="F247" s="75" t="s">
        <v>138</v>
      </c>
      <c r="G247" s="75" t="s">
        <v>54</v>
      </c>
      <c r="H247" s="76" t="s">
        <v>241</v>
      </c>
      <c r="K247" s="77">
        <v>28.379968843196181</v>
      </c>
      <c r="L247" s="77">
        <v>26.442913035951861</v>
      </c>
      <c r="M247" s="77">
        <v>24.506186969753848</v>
      </c>
      <c r="N247" s="77">
        <v>22.569649127118009</v>
      </c>
      <c r="O247" s="77">
        <v>20.63338137333837</v>
      </c>
      <c r="P247" s="77">
        <v>18.697278103603171</v>
      </c>
      <c r="Q247" s="77">
        <v>17.804501757016851</v>
      </c>
      <c r="R247" s="77">
        <v>16.912140223849612</v>
      </c>
      <c r="S247" s="77">
        <v>16.02019324267917</v>
      </c>
      <c r="T247" s="77">
        <v>15.128645190353961</v>
      </c>
      <c r="U247" s="77">
        <v>14.237424299073099</v>
      </c>
      <c r="V247" s="77"/>
      <c r="W247" s="77"/>
      <c r="X247" s="77"/>
      <c r="Y247" s="77"/>
      <c r="Z247" s="77">
        <v>14.197499883340569</v>
      </c>
      <c r="AA247" s="77"/>
      <c r="AB247" s="77"/>
      <c r="AC247" s="77"/>
      <c r="AD247" s="77"/>
      <c r="AE247" s="77">
        <v>14.182617479421181</v>
      </c>
      <c r="AF247" s="77"/>
      <c r="AG247" s="77"/>
      <c r="AH247" s="77"/>
      <c r="AI247" s="77"/>
      <c r="AJ247" s="77">
        <v>14.168299639731259</v>
      </c>
      <c r="AK247" s="77"/>
      <c r="AL247" s="77"/>
      <c r="AM247" s="77"/>
      <c r="AN247" s="77"/>
      <c r="AO247" s="77"/>
    </row>
    <row r="248" spans="1:41" ht="15" customHeight="1">
      <c r="A248" s="75" t="s">
        <v>238</v>
      </c>
      <c r="B248" s="75" t="s">
        <v>300</v>
      </c>
      <c r="C248" s="75" t="str">
        <f>VLOOKUP(B248,[3]codes!A:F,3,FALSE)</f>
        <v>Installierte Leistung - Großbatteriespeicher</v>
      </c>
      <c r="D248" s="75" t="s">
        <v>13</v>
      </c>
      <c r="E248" s="75" t="s">
        <v>301</v>
      </c>
      <c r="F248" s="75" t="s">
        <v>248</v>
      </c>
      <c r="G248" s="75" t="s">
        <v>28</v>
      </c>
      <c r="H248" s="76" t="s">
        <v>241</v>
      </c>
      <c r="K248" s="77">
        <f>IF([10]Sheet1!L$31="","",[10]Sheet1!L$31)</f>
        <v>1.838179565429688</v>
      </c>
      <c r="L248" s="77">
        <f>IF([10]Sheet1!M$31="","",[10]Sheet1!M$31)</f>
        <v>2.8702292480468752</v>
      </c>
      <c r="M248" s="77">
        <f>IF([10]Sheet1!N$31="","",[10]Sheet1!N$31)</f>
        <v>4.4077011718749999</v>
      </c>
      <c r="N248" s="77">
        <f>IF([10]Sheet1!O$31="","",[10]Sheet1!O$31)</f>
        <v>5.8562524414062498</v>
      </c>
      <c r="O248" s="77">
        <f>IF([10]Sheet1!P$31="","",[10]Sheet1!P$31)</f>
        <v>7.50876708984375</v>
      </c>
      <c r="P248" s="77">
        <f>IF([10]Sheet1!Q$31="","",[10]Sheet1!Q$31)</f>
        <v>9.0837666015625</v>
      </c>
      <c r="Q248" s="77">
        <f>IF([10]Sheet1!R$31="","",[10]Sheet1!R$31)</f>
        <v>10.658766601562499</v>
      </c>
      <c r="R248" s="77">
        <f>IF([10]Sheet1!S$31="","",[10]Sheet1!S$31)</f>
        <v>12.2337666015625</v>
      </c>
      <c r="S248" s="77">
        <f>IF([10]Sheet1!T$31="","",[10]Sheet1!T$31)</f>
        <v>13.8087666015625</v>
      </c>
      <c r="T248" s="77">
        <f>IF([10]Sheet1!U$31="","",[10]Sheet1!U$31)</f>
        <v>15.383766601562501</v>
      </c>
      <c r="U248" s="77">
        <f>IF([10]Sheet1!V$31="","",[10]Sheet1!V$31)</f>
        <v>16.958767578124998</v>
      </c>
      <c r="V248" s="77">
        <f>IF([10]Sheet1!W$31="","",[10]Sheet1!W$31)</f>
        <v>18.533767578125001</v>
      </c>
      <c r="W248" s="77">
        <f>IF([10]Sheet1!X$31="","",[10]Sheet1!X$31)</f>
        <v>19.937486328125001</v>
      </c>
      <c r="X248" s="77">
        <f>IF([10]Sheet1!Y$31="","",[10]Sheet1!Y$31)</f>
        <v>20.698605468749999</v>
      </c>
      <c r="Y248" s="77">
        <f>IF([10]Sheet1!Z$31="","",[10]Sheet1!Z$31)</f>
        <v>21.962167968749998</v>
      </c>
      <c r="Z248" s="77">
        <f>IF([10]Sheet1!AA$31="","",[10]Sheet1!AA$31)</f>
        <v>23.032605468749999</v>
      </c>
      <c r="AA248" s="77">
        <f>IF([10]Sheet1!AB$31="","",[10]Sheet1!AB$31)</f>
        <v>23.163792968749998</v>
      </c>
      <c r="AB248" s="77">
        <f>IF([10]Sheet1!AC$31="","",[10]Sheet1!AC$31)</f>
        <v>23.584814453124999</v>
      </c>
      <c r="AC248" s="77">
        <f>IF([10]Sheet1!AD$31="","",[10]Sheet1!AD$31)</f>
        <v>23.789263671874998</v>
      </c>
      <c r="AD248" s="77">
        <f>IF([10]Sheet1!AE$31="","",[10]Sheet1!AE$31)</f>
        <v>23.987132812500001</v>
      </c>
      <c r="AE248" s="77">
        <f>IF([10]Sheet1!AF$31="","",[10]Sheet1!AF$31)</f>
        <v>24.363126953125001</v>
      </c>
      <c r="AF248" s="77"/>
      <c r="AG248" s="77"/>
      <c r="AH248" s="77"/>
      <c r="AI248" s="77"/>
      <c r="AJ248" s="77"/>
      <c r="AK248" s="77"/>
      <c r="AL248" s="77"/>
      <c r="AM248" s="77"/>
      <c r="AN248" s="77"/>
      <c r="AO248" s="77"/>
    </row>
    <row r="249" spans="1:41">
      <c r="A249" s="75" t="s">
        <v>238</v>
      </c>
      <c r="B249" s="75" t="s">
        <v>302</v>
      </c>
      <c r="C249" s="75" t="str">
        <f>VLOOKUP(B249,[3]codes!A:F,3,FALSE)</f>
        <v>Stromspeicherkapazität  - Pumpspeicher</v>
      </c>
      <c r="D249" s="75" t="s">
        <v>13</v>
      </c>
      <c r="E249" s="75" t="s">
        <v>303</v>
      </c>
      <c r="F249" s="75" t="s">
        <v>138</v>
      </c>
      <c r="G249" s="75" t="s">
        <v>28</v>
      </c>
      <c r="H249" s="76" t="s">
        <v>241</v>
      </c>
      <c r="K249" s="77">
        <f>IF([10]Sheet1!L$32="","",[10]Sheet1!L$32)</f>
        <v>8.0799999999999997E-2</v>
      </c>
      <c r="L249" s="77">
        <f>IF([10]Sheet1!M$32="","",[10]Sheet1!M$32)</f>
        <v>8.1599999999999992E-2</v>
      </c>
      <c r="M249" s="77">
        <f>IF([10]Sheet1!N$32="","",[10]Sheet1!N$32)</f>
        <v>8.2400000976562499E-2</v>
      </c>
      <c r="N249" s="77">
        <f>IF([10]Sheet1!O$32="","",[10]Sheet1!O$32)</f>
        <v>8.3199999023437499E-2</v>
      </c>
      <c r="O249" s="77">
        <f>IF([10]Sheet1!P$32="","",[10]Sheet1!P$32)</f>
        <v>8.3999999023437494E-2</v>
      </c>
      <c r="P249" s="77">
        <f>IF([10]Sheet1!Q$32="","",[10]Sheet1!Q$32)</f>
        <v>8.48E-2</v>
      </c>
      <c r="Q249" s="77">
        <f>IF([10]Sheet1!R$32="","",[10]Sheet1!R$32)</f>
        <v>8.5600001953124991E-2</v>
      </c>
      <c r="R249" s="77">
        <f>IF([10]Sheet1!S$32="","",[10]Sheet1!S$32)</f>
        <v>8.6399998046874996E-2</v>
      </c>
      <c r="S249" s="77">
        <f>IF([10]Sheet1!T$32="","",[10]Sheet1!T$32)</f>
        <v>8.7199999023437502E-2</v>
      </c>
      <c r="T249" s="77">
        <f>IF([10]Sheet1!U$32="","",[10]Sheet1!U$32)</f>
        <v>8.8000000976562492E-2</v>
      </c>
      <c r="U249" s="77">
        <f>IF([10]Sheet1!V$32="","",[10]Sheet1!V$32)</f>
        <v>8.879999999999999E-2</v>
      </c>
      <c r="V249" s="77">
        <f>IF([10]Sheet1!W$32="","",[10]Sheet1!W$32)</f>
        <v>8.879999999999999E-2</v>
      </c>
      <c r="W249" s="77">
        <f>IF([10]Sheet1!X$32="","",[10]Sheet1!X$32)</f>
        <v>8.879999999999999E-2</v>
      </c>
      <c r="X249" s="77">
        <f>IF([10]Sheet1!Y$32="","",[10]Sheet1!Y$32)</f>
        <v>8.879999999999999E-2</v>
      </c>
      <c r="Y249" s="77">
        <f>IF([10]Sheet1!Z$32="","",[10]Sheet1!Z$32)</f>
        <v>8.879999999999999E-2</v>
      </c>
      <c r="Z249" s="77">
        <f>IF([10]Sheet1!AA$32="","",[10]Sheet1!AA$32)</f>
        <v>8.879999999999999E-2</v>
      </c>
      <c r="AA249" s="77">
        <f>IF([10]Sheet1!AB$32="","",[10]Sheet1!AB$32)</f>
        <v>8.879999999999999E-2</v>
      </c>
      <c r="AB249" s="77">
        <f>IF([10]Sheet1!AC$32="","",[10]Sheet1!AC$32)</f>
        <v>8.879999999999999E-2</v>
      </c>
      <c r="AC249" s="77">
        <f>IF([10]Sheet1!AD$32="","",[10]Sheet1!AD$32)</f>
        <v>8.879999999999999E-2</v>
      </c>
      <c r="AD249" s="77">
        <f>IF([10]Sheet1!AE$32="","",[10]Sheet1!AE$32)</f>
        <v>8.879999999999999E-2</v>
      </c>
      <c r="AE249" s="77">
        <f>IF([10]Sheet1!AF$32="","",[10]Sheet1!AF$32)</f>
        <v>8.879999999999999E-2</v>
      </c>
      <c r="AF249" s="77"/>
      <c r="AG249" s="77"/>
      <c r="AH249" s="77"/>
      <c r="AI249" s="77"/>
      <c r="AJ249" s="77"/>
      <c r="AK249" s="77"/>
      <c r="AL249" s="77"/>
      <c r="AM249" s="77"/>
      <c r="AN249" s="77"/>
      <c r="AO249" s="77"/>
    </row>
    <row r="250" spans="1:41">
      <c r="A250" s="75" t="s">
        <v>304</v>
      </c>
      <c r="B250" s="75" t="s">
        <v>305</v>
      </c>
      <c r="C250" s="75" t="str">
        <f>VLOOKUP(B250,[3]codes!A:F,3,FALSE)</f>
        <v>CO2-Abscheidung - gesamt</v>
      </c>
      <c r="D250" s="75" t="s">
        <v>25</v>
      </c>
      <c r="E250" s="75" t="s">
        <v>306</v>
      </c>
      <c r="F250" s="75" t="s">
        <v>307</v>
      </c>
      <c r="G250" s="75" t="s">
        <v>54</v>
      </c>
      <c r="H250" s="76" t="s">
        <v>308</v>
      </c>
      <c r="J250" s="76" t="s">
        <v>309</v>
      </c>
      <c r="K250" s="77">
        <v>0</v>
      </c>
      <c r="L250" s="77">
        <v>0</v>
      </c>
      <c r="M250" s="77">
        <v>0</v>
      </c>
      <c r="N250" s="77">
        <v>0</v>
      </c>
      <c r="O250" s="77">
        <v>0</v>
      </c>
      <c r="P250" s="77">
        <v>0</v>
      </c>
      <c r="Q250" s="77">
        <v>0</v>
      </c>
      <c r="R250" s="77">
        <v>0</v>
      </c>
      <c r="S250" s="77">
        <v>0.12573621700000001</v>
      </c>
      <c r="T250" s="77">
        <v>0.12808235900000001</v>
      </c>
      <c r="U250" s="77">
        <v>0.13061073500000001</v>
      </c>
      <c r="V250" s="77">
        <v>0.13001068399999999</v>
      </c>
      <c r="W250" s="77">
        <v>0.129577103</v>
      </c>
      <c r="X250" s="77">
        <v>0.129273098</v>
      </c>
      <c r="Y250" s="77">
        <v>0.12912189800000001</v>
      </c>
      <c r="Z250" s="77">
        <v>0.129102613</v>
      </c>
      <c r="AA250" s="77">
        <v>0.12768376300000001</v>
      </c>
      <c r="AB250" s="77">
        <v>0.126336065</v>
      </c>
      <c r="AC250" s="77">
        <v>0.12502528399999999</v>
      </c>
      <c r="AD250" s="77">
        <v>0.12377028399999999</v>
      </c>
      <c r="AE250" s="77">
        <v>0.12255216400000001</v>
      </c>
      <c r="AF250" s="77">
        <v>0.12136661500000001</v>
      </c>
      <c r="AG250" s="77">
        <v>0.12021878200000001</v>
      </c>
      <c r="AH250" s="77">
        <v>0.11911195699999999</v>
      </c>
      <c r="AI250" s="77">
        <v>0.118036719</v>
      </c>
      <c r="AJ250" s="77">
        <v>0.116963969</v>
      </c>
      <c r="AK250" s="77"/>
      <c r="AL250" s="77"/>
      <c r="AM250" s="77"/>
      <c r="AN250" s="77"/>
      <c r="AO250" s="77"/>
    </row>
    <row r="251" spans="1:41">
      <c r="A251" s="75" t="s">
        <v>304</v>
      </c>
      <c r="B251" s="75" t="s">
        <v>305</v>
      </c>
      <c r="C251" s="75" t="str">
        <f>VLOOKUP(B251,[3]codes!A:F,3,FALSE)</f>
        <v>CO2-Abscheidung - gesamt</v>
      </c>
      <c r="D251" s="75" t="s">
        <v>25</v>
      </c>
      <c r="E251" s="75" t="s">
        <v>306</v>
      </c>
      <c r="F251" s="75" t="s">
        <v>307</v>
      </c>
      <c r="G251" s="75" t="s">
        <v>28</v>
      </c>
      <c r="H251" s="76" t="s">
        <v>308</v>
      </c>
      <c r="J251" s="76" t="s">
        <v>309</v>
      </c>
      <c r="K251" s="77">
        <v>0</v>
      </c>
      <c r="L251" s="77">
        <v>0</v>
      </c>
      <c r="M251" s="77">
        <v>0</v>
      </c>
      <c r="N251" s="77">
        <v>0</v>
      </c>
      <c r="O251" s="77">
        <v>0</v>
      </c>
      <c r="P251" s="77">
        <v>0</v>
      </c>
      <c r="Q251" s="77">
        <v>0</v>
      </c>
      <c r="R251" s="77">
        <v>0</v>
      </c>
      <c r="S251" s="77">
        <v>0.79126339300000004</v>
      </c>
      <c r="T251" s="77">
        <v>1.599414315</v>
      </c>
      <c r="U251" s="77">
        <v>2.4254633990000003</v>
      </c>
      <c r="V251" s="77">
        <v>3.2607686389999997</v>
      </c>
      <c r="W251" s="77">
        <v>4.0667136450000001</v>
      </c>
      <c r="X251" s="77">
        <v>4.8482546799999993</v>
      </c>
      <c r="Y251" s="77">
        <v>5.6306915220000011</v>
      </c>
      <c r="Z251" s="77">
        <v>6.3824067780000009</v>
      </c>
      <c r="AA251" s="77">
        <v>7.9723523980000008</v>
      </c>
      <c r="AB251" s="77">
        <v>9.4430955549999993</v>
      </c>
      <c r="AC251" s="77">
        <v>10.78085609</v>
      </c>
      <c r="AD251" s="77">
        <v>11.911730784</v>
      </c>
      <c r="AE251" s="77">
        <v>13.146893757000001</v>
      </c>
      <c r="AF251" s="77">
        <v>12.992366397</v>
      </c>
      <c r="AG251" s="77">
        <v>12.935468743000001</v>
      </c>
      <c r="AH251" s="77">
        <v>12.877560334</v>
      </c>
      <c r="AI251" s="77">
        <v>12.82164034</v>
      </c>
      <c r="AJ251" s="77">
        <v>12.762795732000001</v>
      </c>
      <c r="AK251" s="77"/>
      <c r="AL251" s="77"/>
      <c r="AM251" s="77"/>
      <c r="AN251" s="77"/>
      <c r="AO251" s="77"/>
    </row>
    <row r="252" spans="1:41">
      <c r="A252" s="75" t="s">
        <v>304</v>
      </c>
      <c r="B252" s="75" t="s">
        <v>310</v>
      </c>
      <c r="C252" s="75" t="str">
        <f>VLOOKUP(B252,[3]codes!A:F,3,FALSE)</f>
        <v>Produktionsmengen/Produktionsindex</v>
      </c>
      <c r="D252" s="75" t="s">
        <v>25</v>
      </c>
      <c r="E252" s="75" t="s">
        <v>311</v>
      </c>
      <c r="F252" s="75" t="s">
        <v>312</v>
      </c>
      <c r="G252" s="75"/>
      <c r="H252" s="76" t="s">
        <v>308</v>
      </c>
      <c r="I252" s="76" t="s">
        <v>313</v>
      </c>
      <c r="J252" s="76" t="s">
        <v>309</v>
      </c>
      <c r="K252" s="77">
        <v>90.762686657694175</v>
      </c>
      <c r="L252" s="77">
        <v>91.98590383938064</v>
      </c>
      <c r="M252" s="77">
        <v>92.53141449931789</v>
      </c>
      <c r="N252" s="77">
        <v>92.826455987175791</v>
      </c>
      <c r="O252" s="77">
        <v>93.21876422506034</v>
      </c>
      <c r="P252" s="77">
        <v>93.721521257435114</v>
      </c>
      <c r="Q252" s="77">
        <v>94.156051580935866</v>
      </c>
      <c r="R252" s="77">
        <v>94.636487822868347</v>
      </c>
      <c r="S252" s="77">
        <v>95.152561599812458</v>
      </c>
      <c r="T252" s="77">
        <v>95.643407911562505</v>
      </c>
      <c r="U252" s="77">
        <v>96.11946236032442</v>
      </c>
      <c r="V252" s="77">
        <v>96.574988802564448</v>
      </c>
      <c r="W252" s="77">
        <v>97.028294945921772</v>
      </c>
      <c r="X252" s="77">
        <v>97.481468955248502</v>
      </c>
      <c r="Y252" s="77">
        <v>97.956399499092896</v>
      </c>
      <c r="Z252" s="77">
        <v>98.457062179703442</v>
      </c>
      <c r="AA252" s="77">
        <v>98.97740068082733</v>
      </c>
      <c r="AB252" s="77">
        <v>99.52181956172484</v>
      </c>
      <c r="AC252" s="77">
        <v>100.06116841283247</v>
      </c>
      <c r="AD252" s="77">
        <v>100.5788433129191</v>
      </c>
      <c r="AE252" s="77">
        <v>101.06170645057469</v>
      </c>
      <c r="AF252" s="77">
        <v>101.49198239562931</v>
      </c>
      <c r="AG252" s="77">
        <v>101.89418488717462</v>
      </c>
      <c r="AH252" s="77">
        <v>102.28674849511124</v>
      </c>
      <c r="AI252" s="77">
        <v>102.6672360176112</v>
      </c>
      <c r="AJ252" s="77">
        <v>103.02544904400031</v>
      </c>
      <c r="AK252" s="77"/>
      <c r="AL252" s="77"/>
      <c r="AM252" s="77"/>
      <c r="AN252" s="77"/>
      <c r="AO252" s="77"/>
    </row>
    <row r="253" spans="1:41">
      <c r="A253" s="75" t="s">
        <v>304</v>
      </c>
      <c r="B253" s="75" t="s">
        <v>314</v>
      </c>
      <c r="C253" s="75" t="str">
        <f>VLOOKUP(B253,[3]codes!A:F,3,FALSE)</f>
        <v>Anteil Strom (und Umgebungswärme aus Wärmepumpen) an Prozesswärmeerzeugung</v>
      </c>
      <c r="D253" s="75" t="s">
        <v>25</v>
      </c>
      <c r="E253" s="75" t="s">
        <v>315</v>
      </c>
      <c r="F253" s="75" t="s">
        <v>56</v>
      </c>
      <c r="G253" s="75" t="s">
        <v>54</v>
      </c>
      <c r="H253" s="76" t="s">
        <v>308</v>
      </c>
      <c r="I253" s="76" t="s">
        <v>316</v>
      </c>
      <c r="K253" s="77">
        <v>9.851713189938998</v>
      </c>
      <c r="L253" s="77">
        <v>12.325440042069747</v>
      </c>
      <c r="M253" s="77">
        <v>15.107272420156962</v>
      </c>
      <c r="N253" s="77">
        <v>17.107931149823269</v>
      </c>
      <c r="O253" s="77">
        <v>18.975692459806176</v>
      </c>
      <c r="P253" s="77">
        <v>20.776017479146351</v>
      </c>
      <c r="Q253" s="77">
        <v>22.694449674707826</v>
      </c>
      <c r="R253" s="77">
        <v>24.770293005186772</v>
      </c>
      <c r="S253" s="77">
        <v>26.853955628619659</v>
      </c>
      <c r="T253" s="77">
        <v>28.902580838990389</v>
      </c>
      <c r="U253" s="77">
        <v>30.020720479552875</v>
      </c>
      <c r="V253" s="77">
        <v>31.257319835574364</v>
      </c>
      <c r="W253" s="77">
        <v>31.644485899745074</v>
      </c>
      <c r="X253" s="77">
        <v>31.914647382594069</v>
      </c>
      <c r="Y253" s="77">
        <v>32.129814607172747</v>
      </c>
      <c r="Z253" s="77">
        <v>32.361208886256186</v>
      </c>
      <c r="AA253" s="77">
        <v>32.519417568896628</v>
      </c>
      <c r="AB253" s="77">
        <v>32.517521772342299</v>
      </c>
      <c r="AC253" s="77">
        <v>32.500082643426005</v>
      </c>
      <c r="AD253" s="77">
        <v>32.449334895516365</v>
      </c>
      <c r="AE253" s="77">
        <v>32.342515139563019</v>
      </c>
      <c r="AF253" s="77">
        <v>32.071687104481853</v>
      </c>
      <c r="AG253" s="77">
        <v>31.748955944629937</v>
      </c>
      <c r="AH253" s="77">
        <v>31.440415451785192</v>
      </c>
      <c r="AI253" s="77">
        <v>31.043539087997456</v>
      </c>
      <c r="AJ253" s="77">
        <v>30.538724237120856</v>
      </c>
      <c r="AK253" s="77"/>
      <c r="AL253" s="77"/>
      <c r="AM253" s="77"/>
      <c r="AN253" s="77"/>
      <c r="AO253" s="77"/>
    </row>
    <row r="254" spans="1:41" ht="15" customHeight="1">
      <c r="A254" s="75" t="s">
        <v>304</v>
      </c>
      <c r="B254" s="75" t="s">
        <v>314</v>
      </c>
      <c r="C254" s="75" t="str">
        <f>VLOOKUP(B254,[3]codes!A:F,3,FALSE)</f>
        <v>Anteil Strom (und Umgebungswärme aus Wärmepumpen) an Prozesswärmeerzeugung</v>
      </c>
      <c r="D254" s="75" t="s">
        <v>25</v>
      </c>
      <c r="E254" s="75" t="s">
        <v>315</v>
      </c>
      <c r="F254" s="75" t="s">
        <v>56</v>
      </c>
      <c r="G254" s="75" t="s">
        <v>28</v>
      </c>
      <c r="H254" s="76" t="s">
        <v>308</v>
      </c>
      <c r="I254" s="76" t="s">
        <v>316</v>
      </c>
      <c r="K254" s="77">
        <v>10.232308704944769</v>
      </c>
      <c r="L254" s="77">
        <v>13.105229853467893</v>
      </c>
      <c r="M254" s="77">
        <v>16.222752660188473</v>
      </c>
      <c r="N254" s="77">
        <v>18.485053272232125</v>
      </c>
      <c r="O254" s="77">
        <v>20.588311296627367</v>
      </c>
      <c r="P254" s="77">
        <v>22.42528399260225</v>
      </c>
      <c r="Q254" s="77">
        <v>24.309587553912035</v>
      </c>
      <c r="R254" s="77">
        <v>26.192199240519781</v>
      </c>
      <c r="S254" s="77">
        <v>27.904624469793436</v>
      </c>
      <c r="T254" s="77">
        <v>29.570795252031377</v>
      </c>
      <c r="U254" s="77">
        <v>31.415114059088594</v>
      </c>
      <c r="V254" s="77">
        <v>33.280913369365358</v>
      </c>
      <c r="W254" s="77">
        <v>34.881306399157964</v>
      </c>
      <c r="X254" s="77">
        <v>36.882502366534645</v>
      </c>
      <c r="Y254" s="77">
        <v>39.167419305710965</v>
      </c>
      <c r="Z254" s="77">
        <v>41.92889751807413</v>
      </c>
      <c r="AA254" s="77">
        <v>46.382137888032325</v>
      </c>
      <c r="AB254" s="77">
        <v>51.843160571675817</v>
      </c>
      <c r="AC254" s="77">
        <v>58.434067276269062</v>
      </c>
      <c r="AD254" s="77">
        <v>65.890351198525792</v>
      </c>
      <c r="AE254" s="77">
        <v>67.225808195447797</v>
      </c>
      <c r="AF254" s="77">
        <v>67.449880272151191</v>
      </c>
      <c r="AG254" s="77">
        <v>67.531213811511805</v>
      </c>
      <c r="AH254" s="77">
        <v>67.633489436486371</v>
      </c>
      <c r="AI254" s="77">
        <v>67.724271323479627</v>
      </c>
      <c r="AJ254" s="77">
        <v>67.839376918716667</v>
      </c>
      <c r="AK254" s="77"/>
      <c r="AL254" s="77"/>
      <c r="AM254" s="77"/>
      <c r="AN254" s="77"/>
      <c r="AO254" s="77"/>
    </row>
    <row r="255" spans="1:41">
      <c r="A255" s="75" t="s">
        <v>304</v>
      </c>
      <c r="B255" s="75" t="s">
        <v>317</v>
      </c>
      <c r="C255" s="75" t="str">
        <f>VLOOKUP(B255,[3]codes!A:F,3,FALSE)</f>
        <v>Elektrifizierungsgrad (Anteil Strom an Endenergiebedarf)</v>
      </c>
      <c r="D255" s="75" t="s">
        <v>25</v>
      </c>
      <c r="E255" s="75" t="s">
        <v>318</v>
      </c>
      <c r="F255" s="75" t="s">
        <v>56</v>
      </c>
      <c r="G255" s="75" t="s">
        <v>54</v>
      </c>
      <c r="H255" s="76" t="s">
        <v>308</v>
      </c>
      <c r="I255" s="76" t="s">
        <v>319</v>
      </c>
      <c r="K255" s="77">
        <v>33.830129600567666</v>
      </c>
      <c r="L255" s="77">
        <v>35.050735265087823</v>
      </c>
      <c r="M255" s="77">
        <v>36.252363124914808</v>
      </c>
      <c r="N255" s="77">
        <v>37.104329752270978</v>
      </c>
      <c r="O255" s="77">
        <v>37.869011307350206</v>
      </c>
      <c r="P255" s="77">
        <v>38.6653429723399</v>
      </c>
      <c r="Q255" s="77">
        <v>39.522952614237539</v>
      </c>
      <c r="R255" s="77">
        <v>40.335107222406208</v>
      </c>
      <c r="S255" s="77">
        <v>41.24603730336873</v>
      </c>
      <c r="T255" s="77">
        <v>42.152292621102262</v>
      </c>
      <c r="U255" s="77">
        <v>42.54853715482276</v>
      </c>
      <c r="V255" s="77">
        <v>43.089500006525462</v>
      </c>
      <c r="W255" s="77">
        <v>43.343938332282896</v>
      </c>
      <c r="X255" s="77">
        <v>43.555677399932883</v>
      </c>
      <c r="Y255" s="77">
        <v>43.758345541624919</v>
      </c>
      <c r="Z255" s="77">
        <v>43.984923500108927</v>
      </c>
      <c r="AA255" s="77">
        <v>44.160660313677155</v>
      </c>
      <c r="AB255" s="77">
        <v>44.2429094257432</v>
      </c>
      <c r="AC255" s="77">
        <v>44.32896054105224</v>
      </c>
      <c r="AD255" s="77">
        <v>44.398701243109237</v>
      </c>
      <c r="AE255" s="77">
        <v>44.437862161031731</v>
      </c>
      <c r="AF255" s="77">
        <v>44.372047785449105</v>
      </c>
      <c r="AG255" s="77">
        <v>44.288305430754491</v>
      </c>
      <c r="AH255" s="77">
        <v>44.210564687415733</v>
      </c>
      <c r="AI255" s="77">
        <v>44.06745832240788</v>
      </c>
      <c r="AJ255" s="77">
        <v>43.877773498094328</v>
      </c>
      <c r="AK255" s="77"/>
      <c r="AL255" s="77"/>
      <c r="AM255" s="77"/>
      <c r="AN255" s="77"/>
      <c r="AO255" s="77"/>
    </row>
    <row r="256" spans="1:41">
      <c r="A256" s="75" t="s">
        <v>304</v>
      </c>
      <c r="B256" s="75" t="s">
        <v>317</v>
      </c>
      <c r="C256" s="75" t="str">
        <f>VLOOKUP(B256,[3]codes!A:F,3,FALSE)</f>
        <v>Elektrifizierungsgrad (Anteil Strom an Endenergiebedarf)</v>
      </c>
      <c r="D256" s="75" t="s">
        <v>25</v>
      </c>
      <c r="E256" s="75" t="s">
        <v>318</v>
      </c>
      <c r="F256" s="75" t="s">
        <v>56</v>
      </c>
      <c r="G256" s="75" t="s">
        <v>28</v>
      </c>
      <c r="H256" s="76" t="s">
        <v>308</v>
      </c>
      <c r="I256" s="76" t="s">
        <v>319</v>
      </c>
      <c r="K256" s="77">
        <v>34.06078384109118</v>
      </c>
      <c r="L256" s="77">
        <v>35.526046258431386</v>
      </c>
      <c r="M256" s="77">
        <v>36.950743266959961</v>
      </c>
      <c r="N256" s="77">
        <v>37.924215623005217</v>
      </c>
      <c r="O256" s="77">
        <v>38.92309912784809</v>
      </c>
      <c r="P256" s="77">
        <v>39.722828996612357</v>
      </c>
      <c r="Q256" s="77">
        <v>40.635325689402258</v>
      </c>
      <c r="R256" s="77">
        <v>41.383002459237886</v>
      </c>
      <c r="S256" s="77">
        <v>42.22169813043039</v>
      </c>
      <c r="T256" s="77">
        <v>43.017097896807222</v>
      </c>
      <c r="U256" s="77">
        <v>43.928985751910297</v>
      </c>
      <c r="V256" s="77">
        <v>44.90961053115651</v>
      </c>
      <c r="W256" s="77">
        <v>45.803159978176296</v>
      </c>
      <c r="X256" s="77">
        <v>47.113948236278453</v>
      </c>
      <c r="Y256" s="77">
        <v>48.587293677243132</v>
      </c>
      <c r="Z256" s="77">
        <v>50.324715138489651</v>
      </c>
      <c r="AA256" s="77">
        <v>53.058754166139465</v>
      </c>
      <c r="AB256" s="77">
        <v>56.245924499271361</v>
      </c>
      <c r="AC256" s="77">
        <v>60.053381936333274</v>
      </c>
      <c r="AD256" s="77">
        <v>64.510478042149714</v>
      </c>
      <c r="AE256" s="77">
        <v>65.500581516403912</v>
      </c>
      <c r="AF256" s="77">
        <v>65.624269236639847</v>
      </c>
      <c r="AG256" s="77">
        <v>65.676196475817463</v>
      </c>
      <c r="AH256" s="77">
        <v>65.724735627252215</v>
      </c>
      <c r="AI256" s="77">
        <v>65.741467296421433</v>
      </c>
      <c r="AJ256" s="77">
        <v>65.772198468806877</v>
      </c>
      <c r="AK256" s="77"/>
      <c r="AL256" s="77"/>
      <c r="AM256" s="77"/>
      <c r="AN256" s="77"/>
      <c r="AO256" s="77"/>
    </row>
    <row r="257" spans="1:41">
      <c r="A257" s="75" t="s">
        <v>304</v>
      </c>
      <c r="B257" s="75" t="s">
        <v>320</v>
      </c>
      <c r="C257" s="75" t="str">
        <f>VLOOKUP(B257,[3]codes!A:F,3,FALSE)</f>
        <v>Differenzkosten CO2-armer Produktionsverfahren - (H2-DRI zu BF/BOF)</v>
      </c>
      <c r="D257" s="75" t="s">
        <v>25</v>
      </c>
      <c r="E257" s="75" t="s">
        <v>321</v>
      </c>
      <c r="F257" s="75" t="s">
        <v>322</v>
      </c>
      <c r="G257" s="75" t="s">
        <v>54</v>
      </c>
      <c r="H257" s="76" t="s">
        <v>308</v>
      </c>
      <c r="I257" s="76" t="s">
        <v>323</v>
      </c>
      <c r="J257" s="76" t="s">
        <v>324</v>
      </c>
      <c r="K257" s="77">
        <v>300.61501298856911</v>
      </c>
      <c r="L257" s="77">
        <v>287.22728908190396</v>
      </c>
      <c r="M257" s="77">
        <v>261.99158380931112</v>
      </c>
      <c r="N257" s="77">
        <v>244.09675114085246</v>
      </c>
      <c r="O257" s="77">
        <v>212.44380095846822</v>
      </c>
      <c r="P257" s="77">
        <v>174.91924335243465</v>
      </c>
      <c r="Q257" s="77">
        <v>155.68533134785679</v>
      </c>
      <c r="R257" s="77">
        <v>120.69056665071537</v>
      </c>
      <c r="S257" s="77">
        <v>101.2235342986819</v>
      </c>
      <c r="T257" s="77">
        <v>82.205051218337076</v>
      </c>
      <c r="U257" s="77">
        <v>63.635483010317557</v>
      </c>
      <c r="V257" s="77">
        <v>50.106649515399113</v>
      </c>
      <c r="W257" s="77">
        <v>36.349408316440076</v>
      </c>
      <c r="X257" s="77">
        <v>22.476835070846448</v>
      </c>
      <c r="Y257" s="77">
        <v>8.3760248896024336</v>
      </c>
      <c r="Z257" s="77">
        <v>-5.8399899608982651</v>
      </c>
      <c r="AA257" s="77">
        <v>-12.73523368410423</v>
      </c>
      <c r="AB257" s="77">
        <v>-19.291065684171372</v>
      </c>
      <c r="AC257" s="77">
        <v>-25.959244030967113</v>
      </c>
      <c r="AD257" s="77">
        <v>-32.513664335517774</v>
      </c>
      <c r="AE257" s="77">
        <v>-39.067024903297693</v>
      </c>
      <c r="AF257" s="77">
        <v>-44.828301847528962</v>
      </c>
      <c r="AG257" s="77">
        <v>-50.701062869621751</v>
      </c>
      <c r="AH257" s="77">
        <v>-56.572200835932165</v>
      </c>
      <c r="AI257" s="77">
        <v>-62.441849165691053</v>
      </c>
      <c r="AJ257" s="77">
        <v>-67.682207224790602</v>
      </c>
      <c r="AK257" s="77"/>
      <c r="AL257" s="77"/>
      <c r="AM257" s="77"/>
      <c r="AN257" s="77"/>
      <c r="AO257" s="77"/>
    </row>
    <row r="258" spans="1:41">
      <c r="A258" s="75" t="s">
        <v>304</v>
      </c>
      <c r="B258" s="75" t="s">
        <v>320</v>
      </c>
      <c r="C258" s="75" t="str">
        <f>VLOOKUP(B258,[3]codes!A:F,3,FALSE)</f>
        <v>Differenzkosten CO2-armer Produktionsverfahren - (H2-DRI zu BF/BOF)</v>
      </c>
      <c r="D258" s="75" t="s">
        <v>25</v>
      </c>
      <c r="E258" s="75" t="s">
        <v>321</v>
      </c>
      <c r="F258" s="75" t="s">
        <v>322</v>
      </c>
      <c r="G258" s="75" t="s">
        <v>28</v>
      </c>
      <c r="H258" s="76" t="s">
        <v>308</v>
      </c>
      <c r="I258" s="76" t="s">
        <v>323</v>
      </c>
      <c r="J258" s="76" t="s">
        <v>324</v>
      </c>
      <c r="K258" s="77">
        <v>300.61501298856911</v>
      </c>
      <c r="L258" s="77">
        <v>287.22728908190396</v>
      </c>
      <c r="M258" s="77">
        <v>261.99158380931112</v>
      </c>
      <c r="N258" s="77">
        <v>244.09675114085246</v>
      </c>
      <c r="O258" s="77">
        <v>212.44380095846822</v>
      </c>
      <c r="P258" s="77">
        <v>174.91924335243465</v>
      </c>
      <c r="Q258" s="77">
        <v>155.68533134785679</v>
      </c>
      <c r="R258" s="77">
        <v>120.69056665071537</v>
      </c>
      <c r="S258" s="77">
        <v>101.2235342986819</v>
      </c>
      <c r="T258" s="77">
        <v>82.205051218337076</v>
      </c>
      <c r="U258" s="77">
        <v>63.635483010317557</v>
      </c>
      <c r="V258" s="77">
        <v>50.106649515399113</v>
      </c>
      <c r="W258" s="77">
        <v>36.349408316440076</v>
      </c>
      <c r="X258" s="77">
        <v>22.476835070846448</v>
      </c>
      <c r="Y258" s="77">
        <v>8.3760248896024336</v>
      </c>
      <c r="Z258" s="77">
        <v>-5.8399899608982651</v>
      </c>
      <c r="AA258" s="77">
        <v>-12.73523368410423</v>
      </c>
      <c r="AB258" s="77">
        <v>-19.291065684171372</v>
      </c>
      <c r="AC258" s="77">
        <v>-25.959244030967113</v>
      </c>
      <c r="AD258" s="77">
        <v>-32.513664335517774</v>
      </c>
      <c r="AE258" s="77">
        <v>-39.067024903297693</v>
      </c>
      <c r="AF258" s="77">
        <v>-44.828301847528962</v>
      </c>
      <c r="AG258" s="77">
        <v>-50.701062869621751</v>
      </c>
      <c r="AH258" s="77">
        <v>-56.572200835932165</v>
      </c>
      <c r="AI258" s="77">
        <v>-62.441849165691053</v>
      </c>
      <c r="AJ258" s="77">
        <v>-67.682207224790602</v>
      </c>
      <c r="AK258" s="77"/>
      <c r="AL258" s="77"/>
      <c r="AM258" s="77"/>
      <c r="AN258" s="77"/>
      <c r="AO258" s="77"/>
    </row>
    <row r="259" spans="1:41">
      <c r="A259" s="75" t="s">
        <v>304</v>
      </c>
      <c r="B259" s="75" t="s">
        <v>325</v>
      </c>
      <c r="C259" s="75" t="str">
        <f>VLOOKUP(B259,[3]codes!A:F,3,FALSE)</f>
        <v>Differenzkosten CO2-armer Produktionsverfahren - (Glasschmelze Flachglas vollelektrisch zu Erdgas), CO2-Preis bereits inbegriffen</v>
      </c>
      <c r="D259" s="75" t="s">
        <v>25</v>
      </c>
      <c r="E259" s="75" t="s">
        <v>326</v>
      </c>
      <c r="F259" s="75" t="s">
        <v>322</v>
      </c>
      <c r="G259" s="75" t="s">
        <v>54</v>
      </c>
      <c r="H259" s="76" t="s">
        <v>308</v>
      </c>
      <c r="I259" s="76" t="s">
        <v>323</v>
      </c>
      <c r="J259" s="76" t="s">
        <v>324</v>
      </c>
      <c r="K259" s="77">
        <v>67.922284326233779</v>
      </c>
      <c r="L259" s="77">
        <v>83.867704547561715</v>
      </c>
      <c r="M259" s="77">
        <v>89.172758646971175</v>
      </c>
      <c r="N259" s="77">
        <v>100.70141634485097</v>
      </c>
      <c r="O259" s="77">
        <v>101.21540955247175</v>
      </c>
      <c r="P259" s="77">
        <v>95.591169422155843</v>
      </c>
      <c r="Q259" s="77">
        <v>90.971733341790497</v>
      </c>
      <c r="R259" s="77">
        <v>86.985274812182212</v>
      </c>
      <c r="S259" s="77">
        <v>75.708742547095312</v>
      </c>
      <c r="T259" s="77">
        <v>67.289354664921007</v>
      </c>
      <c r="U259" s="77">
        <v>61.729364288672798</v>
      </c>
      <c r="V259" s="77">
        <v>57.089684284664997</v>
      </c>
      <c r="W259" s="77">
        <v>51.017252365538212</v>
      </c>
      <c r="X259" s="77">
        <v>44.228384786980484</v>
      </c>
      <c r="Y259" s="77">
        <v>36.007558187559368</v>
      </c>
      <c r="Z259" s="77">
        <v>27.07061170407232</v>
      </c>
      <c r="AA259" s="77">
        <v>24.250541422514317</v>
      </c>
      <c r="AB259" s="77">
        <v>23.406170632003239</v>
      </c>
      <c r="AC259" s="77">
        <v>21.780254165194691</v>
      </c>
      <c r="AD259" s="77">
        <v>20.868732787973158</v>
      </c>
      <c r="AE259" s="77">
        <v>19.95586643014542</v>
      </c>
      <c r="AF259" s="77">
        <v>24.766825106013272</v>
      </c>
      <c r="AG259" s="77">
        <v>28.860579574307906</v>
      </c>
      <c r="AH259" s="77">
        <v>32.952714255929351</v>
      </c>
      <c r="AI259" s="77">
        <v>37.043099400508424</v>
      </c>
      <c r="AJ259" s="77">
        <v>39.700155698559769</v>
      </c>
      <c r="AK259" s="77"/>
      <c r="AL259" s="77"/>
      <c r="AM259" s="77"/>
      <c r="AN259" s="77"/>
      <c r="AO259" s="77"/>
    </row>
    <row r="260" spans="1:41">
      <c r="A260" s="75" t="s">
        <v>304</v>
      </c>
      <c r="B260" s="75" t="s">
        <v>325</v>
      </c>
      <c r="C260" s="75" t="str">
        <f>VLOOKUP(B260,[3]codes!A:F,3,FALSE)</f>
        <v>Differenzkosten CO2-armer Produktionsverfahren - (Glasschmelze Flachglas vollelektrisch zu Erdgas), CO2-Preis bereits inbegriffen</v>
      </c>
      <c r="D260" s="75" t="s">
        <v>25</v>
      </c>
      <c r="E260" s="75" t="s">
        <v>326</v>
      </c>
      <c r="F260" s="75" t="s">
        <v>322</v>
      </c>
      <c r="G260" s="75" t="s">
        <v>28</v>
      </c>
      <c r="H260" s="76" t="s">
        <v>308</v>
      </c>
      <c r="I260" s="76" t="s">
        <v>323</v>
      </c>
      <c r="J260" s="76" t="s">
        <v>324</v>
      </c>
      <c r="K260" s="77">
        <v>67.922284326233779</v>
      </c>
      <c r="L260" s="77">
        <v>83.867704547561715</v>
      </c>
      <c r="M260" s="77">
        <v>89.172758646971175</v>
      </c>
      <c r="N260" s="77">
        <v>100.70141634485097</v>
      </c>
      <c r="O260" s="77">
        <v>101.21540955247175</v>
      </c>
      <c r="P260" s="77">
        <v>95.591169422155843</v>
      </c>
      <c r="Q260" s="77">
        <v>90.971733341790497</v>
      </c>
      <c r="R260" s="77">
        <v>86.985274812182212</v>
      </c>
      <c r="S260" s="77">
        <v>75.708742547095312</v>
      </c>
      <c r="T260" s="77">
        <v>67.289354664921007</v>
      </c>
      <c r="U260" s="77">
        <v>61.729364288672798</v>
      </c>
      <c r="V260" s="77">
        <v>57.089684284664997</v>
      </c>
      <c r="W260" s="77">
        <v>51.017252365538212</v>
      </c>
      <c r="X260" s="77">
        <v>44.228384786980484</v>
      </c>
      <c r="Y260" s="77">
        <v>36.007558187559368</v>
      </c>
      <c r="Z260" s="77">
        <v>27.07061170407232</v>
      </c>
      <c r="AA260" s="77">
        <v>24.250541422514317</v>
      </c>
      <c r="AB260" s="77">
        <v>23.406170632003239</v>
      </c>
      <c r="AC260" s="77">
        <v>21.780254165194691</v>
      </c>
      <c r="AD260" s="77">
        <v>20.868732787973158</v>
      </c>
      <c r="AE260" s="77">
        <v>19.95586643014542</v>
      </c>
      <c r="AF260" s="77">
        <v>24.766825106013272</v>
      </c>
      <c r="AG260" s="77">
        <v>28.860579574307906</v>
      </c>
      <c r="AH260" s="77">
        <v>32.952714255929351</v>
      </c>
      <c r="AI260" s="77">
        <v>37.043099400508424</v>
      </c>
      <c r="AJ260" s="77">
        <v>39.700155698559769</v>
      </c>
      <c r="AK260" s="77"/>
      <c r="AL260" s="77"/>
      <c r="AM260" s="77"/>
      <c r="AN260" s="77"/>
      <c r="AO260" s="77"/>
    </row>
    <row r="261" spans="1:41">
      <c r="A261" s="75" t="s">
        <v>304</v>
      </c>
      <c r="B261" s="75" t="s">
        <v>327</v>
      </c>
      <c r="C261" s="75" t="str">
        <f>VLOOKUP(B261,[3]codes!A:F,3,FALSE)</f>
        <v>Differenzkosten CO2-armer Produktionsverfahren - (Glasschmelze Behälterglas vollelektrisch zu Erdgas), CO2-Preis bereits inbegriffen</v>
      </c>
      <c r="D261" s="75" t="s">
        <v>25</v>
      </c>
      <c r="E261" s="75" t="s">
        <v>328</v>
      </c>
      <c r="F261" s="75" t="s">
        <v>322</v>
      </c>
      <c r="G261" s="75" t="s">
        <v>54</v>
      </c>
      <c r="H261" s="76" t="s">
        <v>308</v>
      </c>
      <c r="I261" s="76" t="s">
        <v>323</v>
      </c>
      <c r="J261" s="76" t="s">
        <v>324</v>
      </c>
      <c r="K261" s="77">
        <v>-51.873243542326946</v>
      </c>
      <c r="L261" s="77">
        <v>-43.887596595729491</v>
      </c>
      <c r="M261" s="77">
        <v>-38.54999545359081</v>
      </c>
      <c r="N261" s="77">
        <v>-32.213556509331312</v>
      </c>
      <c r="O261" s="77">
        <v>-28.952815069989171</v>
      </c>
      <c r="P261" s="77">
        <v>-27.104792741752661</v>
      </c>
      <c r="Q261" s="77">
        <v>-27.978582168905746</v>
      </c>
      <c r="R261" s="77">
        <v>-29.435470291720407</v>
      </c>
      <c r="S261" s="77">
        <v>-32.685217223240784</v>
      </c>
      <c r="T261" s="77">
        <v>-35.34080238431838</v>
      </c>
      <c r="U261" s="77">
        <v>-37.401033187863689</v>
      </c>
      <c r="V261" s="77">
        <v>-38.895356218768256</v>
      </c>
      <c r="W261" s="77">
        <v>-40.688972479470252</v>
      </c>
      <c r="X261" s="77">
        <v>-42.63226695551208</v>
      </c>
      <c r="Y261" s="77">
        <v>-44.874434979227004</v>
      </c>
      <c r="Z261" s="77">
        <v>-47.266114077108739</v>
      </c>
      <c r="AA261" s="77">
        <v>-48.415696012193933</v>
      </c>
      <c r="AB261" s="77">
        <v>-49.208134443776316</v>
      </c>
      <c r="AC261" s="77">
        <v>-50.18471408497399</v>
      </c>
      <c r="AD261" s="77">
        <v>-51.012695592672344</v>
      </c>
      <c r="AE261" s="77">
        <v>-51.841389004024933</v>
      </c>
      <c r="AF261" s="77">
        <v>-51.247177223549556</v>
      </c>
      <c r="AG261" s="77">
        <v>-50.803050454042449</v>
      </c>
      <c r="AH261" s="77">
        <v>-50.359781044148079</v>
      </c>
      <c r="AI261" s="77">
        <v>-49.917437671259648</v>
      </c>
      <c r="AJ261" s="77">
        <v>-49.774692900287917</v>
      </c>
      <c r="AK261" s="77"/>
      <c r="AL261" s="77"/>
      <c r="AM261" s="77"/>
      <c r="AN261" s="77"/>
      <c r="AO261" s="77"/>
    </row>
    <row r="262" spans="1:41">
      <c r="A262" s="75" t="s">
        <v>304</v>
      </c>
      <c r="B262" s="75" t="s">
        <v>327</v>
      </c>
      <c r="C262" s="75" t="str">
        <f>VLOOKUP(B262,[3]codes!A:F,3,FALSE)</f>
        <v>Differenzkosten CO2-armer Produktionsverfahren - (Glasschmelze Behälterglas vollelektrisch zu Erdgas), CO2-Preis bereits inbegriffen</v>
      </c>
      <c r="D262" s="75" t="s">
        <v>25</v>
      </c>
      <c r="E262" s="75" t="s">
        <v>328</v>
      </c>
      <c r="F262" s="75" t="s">
        <v>322</v>
      </c>
      <c r="G262" s="75" t="s">
        <v>28</v>
      </c>
      <c r="H262" s="76" t="s">
        <v>308</v>
      </c>
      <c r="I262" s="76" t="s">
        <v>323</v>
      </c>
      <c r="J262" s="76" t="s">
        <v>324</v>
      </c>
      <c r="K262" s="77">
        <v>-51.873243542326946</v>
      </c>
      <c r="L262" s="77">
        <v>-43.887596595729491</v>
      </c>
      <c r="M262" s="77">
        <v>-38.54999545359081</v>
      </c>
      <c r="N262" s="77">
        <v>-32.213556509331312</v>
      </c>
      <c r="O262" s="77">
        <v>-28.952815069989171</v>
      </c>
      <c r="P262" s="77">
        <v>-27.104792741752661</v>
      </c>
      <c r="Q262" s="77">
        <v>-27.978582168905746</v>
      </c>
      <c r="R262" s="77">
        <v>-29.435470291720407</v>
      </c>
      <c r="S262" s="77">
        <v>-32.685217223240784</v>
      </c>
      <c r="T262" s="77">
        <v>-35.34080238431838</v>
      </c>
      <c r="U262" s="77">
        <v>-37.401033187863689</v>
      </c>
      <c r="V262" s="77">
        <v>-38.895356218768256</v>
      </c>
      <c r="W262" s="77">
        <v>-40.688972479470252</v>
      </c>
      <c r="X262" s="77">
        <v>-42.63226695551208</v>
      </c>
      <c r="Y262" s="77">
        <v>-44.874434979227004</v>
      </c>
      <c r="Z262" s="77">
        <v>-47.266114077108739</v>
      </c>
      <c r="AA262" s="77">
        <v>-48.415696012193933</v>
      </c>
      <c r="AB262" s="77">
        <v>-49.208134443776316</v>
      </c>
      <c r="AC262" s="77">
        <v>-50.18471408497399</v>
      </c>
      <c r="AD262" s="77">
        <v>-51.012695592672344</v>
      </c>
      <c r="AE262" s="77">
        <v>-51.841389004024933</v>
      </c>
      <c r="AF262" s="77">
        <v>-51.247177223549556</v>
      </c>
      <c r="AG262" s="77">
        <v>-50.803050454042449</v>
      </c>
      <c r="AH262" s="77">
        <v>-50.359781044148079</v>
      </c>
      <c r="AI262" s="77">
        <v>-49.917437671259648</v>
      </c>
      <c r="AJ262" s="77">
        <v>-49.774692900287917</v>
      </c>
      <c r="AK262" s="77"/>
      <c r="AL262" s="77"/>
      <c r="AM262" s="77"/>
      <c r="AN262" s="77"/>
      <c r="AO262" s="77"/>
    </row>
    <row r="263" spans="1:41" ht="15" customHeight="1">
      <c r="A263" s="75" t="s">
        <v>304</v>
      </c>
      <c r="B263" s="75" t="s">
        <v>329</v>
      </c>
      <c r="C263" s="75" t="str">
        <f>VLOOKUP(B263,[3]codes!A:F,3,FALSE)</f>
        <v>Produktionsmengen - Elektrische Glasschmelze</v>
      </c>
      <c r="D263" s="75" t="s">
        <v>25</v>
      </c>
      <c r="E263" s="75" t="s">
        <v>330</v>
      </c>
      <c r="F263" s="75" t="s">
        <v>331</v>
      </c>
      <c r="G263" s="75" t="s">
        <v>54</v>
      </c>
      <c r="H263" s="76" t="s">
        <v>308</v>
      </c>
      <c r="I263" s="76" t="s">
        <v>332</v>
      </c>
      <c r="K263" s="77">
        <v>0</v>
      </c>
      <c r="L263" s="77">
        <v>0</v>
      </c>
      <c r="M263" s="77">
        <v>0</v>
      </c>
      <c r="N263" s="77">
        <v>0.5</v>
      </c>
      <c r="O263" s="77">
        <v>0.95</v>
      </c>
      <c r="P263" s="77">
        <v>1.35</v>
      </c>
      <c r="Q263" s="77">
        <v>2</v>
      </c>
      <c r="R263" s="77">
        <v>2.5</v>
      </c>
      <c r="S263" s="77">
        <v>3</v>
      </c>
      <c r="T263" s="77">
        <v>3.45</v>
      </c>
      <c r="U263" s="77">
        <v>3.85</v>
      </c>
      <c r="V263" s="77">
        <v>4.2</v>
      </c>
      <c r="W263" s="77">
        <v>4.5</v>
      </c>
      <c r="X263" s="77">
        <v>4.75</v>
      </c>
      <c r="Y263" s="77">
        <v>5</v>
      </c>
      <c r="Z263" s="77">
        <v>5.3516859999999999</v>
      </c>
      <c r="AA263" s="77">
        <v>5.3592510000000004</v>
      </c>
      <c r="AB263" s="77">
        <v>5.3678439999999998</v>
      </c>
      <c r="AC263" s="77">
        <v>5.3761320000000001</v>
      </c>
      <c r="AD263" s="77">
        <v>5.383121</v>
      </c>
      <c r="AE263" s="77">
        <v>5.3881699999999997</v>
      </c>
      <c r="AF263" s="77">
        <v>5.3915569999999997</v>
      </c>
      <c r="AG263" s="77">
        <v>5.3935370000000002</v>
      </c>
      <c r="AH263" s="77">
        <v>5.395092</v>
      </c>
      <c r="AI263" s="77">
        <v>5.3962060000000003</v>
      </c>
      <c r="AJ263" s="77">
        <v>5.396382</v>
      </c>
      <c r="AK263" s="77"/>
      <c r="AL263" s="77"/>
      <c r="AM263" s="77"/>
      <c r="AN263" s="77"/>
      <c r="AO263" s="77"/>
    </row>
    <row r="264" spans="1:41">
      <c r="A264" s="75" t="s">
        <v>304</v>
      </c>
      <c r="B264" s="75" t="s">
        <v>329</v>
      </c>
      <c r="C264" s="75" t="str">
        <f>VLOOKUP(B264,[3]codes!A:F,3,FALSE)</f>
        <v>Produktionsmengen - Elektrische Glasschmelze</v>
      </c>
      <c r="D264" s="75" t="s">
        <v>25</v>
      </c>
      <c r="E264" s="75" t="s">
        <v>330</v>
      </c>
      <c r="F264" s="75" t="s">
        <v>331</v>
      </c>
      <c r="G264" s="75" t="s">
        <v>28</v>
      </c>
      <c r="H264" s="76" t="s">
        <v>308</v>
      </c>
      <c r="I264" s="76" t="s">
        <v>332</v>
      </c>
      <c r="K264" s="77">
        <v>0</v>
      </c>
      <c r="L264" s="77">
        <v>0</v>
      </c>
      <c r="M264" s="77">
        <v>0</v>
      </c>
      <c r="N264" s="77">
        <v>0.5</v>
      </c>
      <c r="O264" s="77">
        <v>0.92500000000000004</v>
      </c>
      <c r="P264" s="77">
        <v>1.2749999999999999</v>
      </c>
      <c r="Q264" s="77">
        <v>1.85</v>
      </c>
      <c r="R264" s="77">
        <v>2.25</v>
      </c>
      <c r="S264" s="77">
        <v>2.625</v>
      </c>
      <c r="T264" s="77">
        <v>3</v>
      </c>
      <c r="U264" s="77">
        <v>3.375</v>
      </c>
      <c r="V264" s="77">
        <v>3.75</v>
      </c>
      <c r="W264" s="77">
        <v>4.125</v>
      </c>
      <c r="X264" s="77">
        <v>4.5</v>
      </c>
      <c r="Y264" s="77">
        <v>4.8499999999999996</v>
      </c>
      <c r="Z264" s="77">
        <v>5.2766859999999998</v>
      </c>
      <c r="AA264" s="77">
        <v>5.3342510000000001</v>
      </c>
      <c r="AB264" s="77">
        <v>5.3678439999999998</v>
      </c>
      <c r="AC264" s="77">
        <v>5.3761320000000001</v>
      </c>
      <c r="AD264" s="77">
        <v>5.383121</v>
      </c>
      <c r="AE264" s="77">
        <v>5.3881699999999997</v>
      </c>
      <c r="AF264" s="77">
        <v>5.3915569999999997</v>
      </c>
      <c r="AG264" s="77">
        <v>5.3935370000000002</v>
      </c>
      <c r="AH264" s="77">
        <v>5.395092</v>
      </c>
      <c r="AI264" s="77">
        <v>5.3962060000000003</v>
      </c>
      <c r="AJ264" s="77">
        <v>5.396382</v>
      </c>
      <c r="AK264" s="77"/>
      <c r="AL264" s="77"/>
      <c r="AM264" s="77"/>
      <c r="AN264" s="77"/>
      <c r="AO264" s="77"/>
    </row>
    <row r="265" spans="1:41">
      <c r="A265" s="75" t="s">
        <v>304</v>
      </c>
      <c r="B265" s="75" t="s">
        <v>333</v>
      </c>
      <c r="C265" s="75" t="str">
        <f>VLOOKUP(B265,[3]codes!A:F,3,FALSE)</f>
        <v>Produktionsmengen - Eisenschwamm (H2 basiert)</v>
      </c>
      <c r="D265" s="75" t="s">
        <v>25</v>
      </c>
      <c r="E265" s="75" t="s">
        <v>334</v>
      </c>
      <c r="F265" s="75" t="s">
        <v>331</v>
      </c>
      <c r="G265" s="75" t="s">
        <v>54</v>
      </c>
      <c r="H265" s="76" t="s">
        <v>308</v>
      </c>
      <c r="I265" s="76" t="s">
        <v>332</v>
      </c>
      <c r="K265" s="77">
        <v>0</v>
      </c>
      <c r="L265" s="77">
        <v>0</v>
      </c>
      <c r="M265" s="77">
        <v>0</v>
      </c>
      <c r="N265" s="77">
        <v>0</v>
      </c>
      <c r="O265" s="77">
        <v>2</v>
      </c>
      <c r="P265" s="77">
        <v>2</v>
      </c>
      <c r="Q265" s="77">
        <v>2</v>
      </c>
      <c r="R265" s="77">
        <v>6.3812379999999997</v>
      </c>
      <c r="S265" s="77">
        <v>11.381238</v>
      </c>
      <c r="T265" s="77">
        <v>17.181238</v>
      </c>
      <c r="U265" s="77">
        <v>17.728038000000002</v>
      </c>
      <c r="V265" s="77">
        <v>18.274839</v>
      </c>
      <c r="W265" s="77">
        <v>18.821639999999999</v>
      </c>
      <c r="X265" s="77">
        <v>19.36844</v>
      </c>
      <c r="Y265" s="77">
        <v>19.915241000000002</v>
      </c>
      <c r="Z265" s="77">
        <v>20.462042</v>
      </c>
      <c r="AA265" s="77">
        <v>21.008842000000001</v>
      </c>
      <c r="AB265" s="77">
        <v>21.555643</v>
      </c>
      <c r="AC265" s="77">
        <v>22.102443999999998</v>
      </c>
      <c r="AD265" s="77">
        <v>22.649243999999999</v>
      </c>
      <c r="AE265" s="77">
        <v>23.196045000000002</v>
      </c>
      <c r="AF265" s="77">
        <v>23.138344</v>
      </c>
      <c r="AG265" s="77">
        <v>23.080642999999998</v>
      </c>
      <c r="AH265" s="77">
        <v>23.022942</v>
      </c>
      <c r="AI265" s="77">
        <v>22.965240999999999</v>
      </c>
      <c r="AJ265" s="77">
        <v>22.907540000000001</v>
      </c>
      <c r="AK265" s="77"/>
      <c r="AL265" s="77"/>
      <c r="AM265" s="77"/>
      <c r="AN265" s="77"/>
      <c r="AO265" s="77"/>
    </row>
    <row r="266" spans="1:41">
      <c r="A266" s="75" t="s">
        <v>304</v>
      </c>
      <c r="B266" s="75" t="s">
        <v>333</v>
      </c>
      <c r="C266" s="75" t="str">
        <f>VLOOKUP(B266,[3]codes!A:F,3,FALSE)</f>
        <v>Produktionsmengen - Eisenschwamm (H2 basiert)</v>
      </c>
      <c r="D266" s="75" t="s">
        <v>25</v>
      </c>
      <c r="E266" s="75" t="s">
        <v>334</v>
      </c>
      <c r="F266" s="75" t="s">
        <v>331</v>
      </c>
      <c r="G266" s="75" t="s">
        <v>28</v>
      </c>
      <c r="H266" s="76" t="s">
        <v>308</v>
      </c>
      <c r="I266" s="76" t="s">
        <v>332</v>
      </c>
      <c r="K266" s="77">
        <v>0</v>
      </c>
      <c r="L266" s="77">
        <v>0</v>
      </c>
      <c r="M266" s="77">
        <v>0</v>
      </c>
      <c r="N266" s="77">
        <v>0</v>
      </c>
      <c r="O266" s="77">
        <v>2</v>
      </c>
      <c r="P266" s="77">
        <v>2</v>
      </c>
      <c r="Q266" s="77">
        <v>1.99</v>
      </c>
      <c r="R266" s="77">
        <v>4.3374249999999996</v>
      </c>
      <c r="S266" s="77">
        <v>7.2705190000000002</v>
      </c>
      <c r="T266" s="77">
        <v>11.055612999999999</v>
      </c>
      <c r="U266" s="77">
        <v>13.729207000000001</v>
      </c>
      <c r="V266" s="77">
        <v>14.70947</v>
      </c>
      <c r="W266" s="77">
        <v>15.678901</v>
      </c>
      <c r="X266" s="77">
        <v>16.637501</v>
      </c>
      <c r="Y266" s="77">
        <v>17.585270000000001</v>
      </c>
      <c r="Z266" s="77">
        <v>18.522206000000001</v>
      </c>
      <c r="AA266" s="77">
        <v>19.345410000000001</v>
      </c>
      <c r="AB266" s="77">
        <v>20.146951000000001</v>
      </c>
      <c r="AC266" s="77">
        <v>20.926828</v>
      </c>
      <c r="AD266" s="77">
        <v>21.685041999999999</v>
      </c>
      <c r="AE266" s="77">
        <v>20.876439999999999</v>
      </c>
      <c r="AF266" s="77">
        <v>20.824248999999998</v>
      </c>
      <c r="AG266" s="77">
        <v>20.772189000000001</v>
      </c>
      <c r="AH266" s="77">
        <v>20.720258000000001</v>
      </c>
      <c r="AI266" s="77">
        <v>20.668458000000001</v>
      </c>
      <c r="AJ266" s="77">
        <v>20.616786000000001</v>
      </c>
      <c r="AK266" s="77"/>
      <c r="AL266" s="77"/>
      <c r="AM266" s="77"/>
      <c r="AN266" s="77"/>
      <c r="AO266" s="77"/>
    </row>
    <row r="267" spans="1:41">
      <c r="A267" s="75" t="s">
        <v>304</v>
      </c>
      <c r="B267" s="75" t="s">
        <v>335</v>
      </c>
      <c r="C267" s="75" t="str">
        <f>VLOOKUP(B267,[3]codes!A:F,3,FALSE)</f>
        <v>Produktionsmengen - Kalksteinreduzierte Bindemittel</v>
      </c>
      <c r="D267" s="75" t="s">
        <v>25</v>
      </c>
      <c r="E267" s="75" t="s">
        <v>336</v>
      </c>
      <c r="F267" s="75" t="s">
        <v>331</v>
      </c>
      <c r="G267" s="75" t="s">
        <v>54</v>
      </c>
      <c r="H267" s="76" t="s">
        <v>308</v>
      </c>
      <c r="I267" s="76" t="s">
        <v>332</v>
      </c>
      <c r="K267" s="77">
        <v>0</v>
      </c>
      <c r="L267" s="77">
        <v>0</v>
      </c>
      <c r="M267" s="77">
        <v>0</v>
      </c>
      <c r="N267" s="77">
        <v>0</v>
      </c>
      <c r="O267" s="77">
        <v>0</v>
      </c>
      <c r="P267" s="77">
        <v>0</v>
      </c>
      <c r="Q267" s="77">
        <v>0</v>
      </c>
      <c r="R267" s="77">
        <v>0</v>
      </c>
      <c r="S267" s="77">
        <v>0</v>
      </c>
      <c r="T267" s="77">
        <v>0</v>
      </c>
      <c r="U267" s="77">
        <v>0</v>
      </c>
      <c r="V267" s="77">
        <v>0.22137999999999999</v>
      </c>
      <c r="W267" s="77">
        <v>0.44341000000000003</v>
      </c>
      <c r="X267" s="77">
        <v>0.666439</v>
      </c>
      <c r="Y267" s="77">
        <v>0.89093</v>
      </c>
      <c r="Z267" s="77">
        <v>1.117337</v>
      </c>
      <c r="AA267" s="77">
        <v>1.1086750000000001</v>
      </c>
      <c r="AB267" s="77">
        <v>1.100014</v>
      </c>
      <c r="AC267" s="77">
        <v>1.0913520000000001</v>
      </c>
      <c r="AD267" s="77">
        <v>1.0826910000000001</v>
      </c>
      <c r="AE267" s="77">
        <v>1.0740289999999999</v>
      </c>
      <c r="AF267" s="77">
        <v>1.0653680000000001</v>
      </c>
      <c r="AG267" s="77">
        <v>1.0567059999999999</v>
      </c>
      <c r="AH267" s="77">
        <v>1.0480449999999999</v>
      </c>
      <c r="AI267" s="77">
        <v>1.0393829999999999</v>
      </c>
      <c r="AJ267" s="77">
        <v>1.0307219999999999</v>
      </c>
      <c r="AK267" s="77"/>
      <c r="AL267" s="77"/>
      <c r="AM267" s="77"/>
      <c r="AN267" s="77"/>
      <c r="AO267" s="77"/>
    </row>
    <row r="268" spans="1:41" ht="15" customHeight="1">
      <c r="A268" s="75" t="s">
        <v>304</v>
      </c>
      <c r="B268" s="75" t="s">
        <v>335</v>
      </c>
      <c r="C268" s="75" t="str">
        <f>VLOOKUP(B268,[3]codes!A:F,3,FALSE)</f>
        <v>Produktionsmengen - Kalksteinreduzierte Bindemittel</v>
      </c>
      <c r="D268" s="75" t="s">
        <v>25</v>
      </c>
      <c r="E268" s="75" t="s">
        <v>336</v>
      </c>
      <c r="F268" s="75" t="s">
        <v>331</v>
      </c>
      <c r="G268" s="75" t="s">
        <v>28</v>
      </c>
      <c r="H268" s="76" t="s">
        <v>308</v>
      </c>
      <c r="I268" s="76" t="s">
        <v>332</v>
      </c>
      <c r="K268" s="77">
        <v>0</v>
      </c>
      <c r="L268" s="77">
        <v>0</v>
      </c>
      <c r="M268" s="77">
        <v>0</v>
      </c>
      <c r="N268" s="77">
        <v>0</v>
      </c>
      <c r="O268" s="77">
        <v>0</v>
      </c>
      <c r="P268" s="77">
        <v>0</v>
      </c>
      <c r="Q268" s="77">
        <v>0</v>
      </c>
      <c r="R268" s="77">
        <v>0</v>
      </c>
      <c r="S268" s="77">
        <v>0</v>
      </c>
      <c r="T268" s="77">
        <v>0</v>
      </c>
      <c r="U268" s="77">
        <v>0</v>
      </c>
      <c r="V268" s="77">
        <v>0.22137999999999999</v>
      </c>
      <c r="W268" s="77">
        <v>0.44341000000000003</v>
      </c>
      <c r="X268" s="77">
        <v>0.666439</v>
      </c>
      <c r="Y268" s="77">
        <v>0.89093</v>
      </c>
      <c r="Z268" s="77">
        <v>1.117337</v>
      </c>
      <c r="AA268" s="77">
        <v>1.1086750000000001</v>
      </c>
      <c r="AB268" s="77">
        <v>1.100014</v>
      </c>
      <c r="AC268" s="77">
        <v>1.0913520000000001</v>
      </c>
      <c r="AD268" s="77">
        <v>1.0826910000000001</v>
      </c>
      <c r="AE268" s="77">
        <v>1.0740289999999999</v>
      </c>
      <c r="AF268" s="77">
        <v>1.0653680000000001</v>
      </c>
      <c r="AG268" s="77">
        <v>1.0567059999999999</v>
      </c>
      <c r="AH268" s="77">
        <v>1.0480449999999999</v>
      </c>
      <c r="AI268" s="77">
        <v>1.0393829999999999</v>
      </c>
      <c r="AJ268" s="77">
        <v>1.0307219999999999</v>
      </c>
      <c r="AK268" s="77"/>
      <c r="AL268" s="77"/>
      <c r="AM268" s="77"/>
      <c r="AN268" s="77"/>
      <c r="AO268" s="77"/>
    </row>
    <row r="269" spans="1:41">
      <c r="A269" s="75" t="s">
        <v>304</v>
      </c>
      <c r="B269" s="75" t="s">
        <v>337</v>
      </c>
      <c r="C269" s="75" t="str">
        <f>VLOOKUP(B269,[3]codes!A:F,3,FALSE)</f>
        <v>Produktionsmengen - Ammoniak (H2 basiert)</v>
      </c>
      <c r="D269" s="75" t="s">
        <v>25</v>
      </c>
      <c r="E269" s="75" t="s">
        <v>338</v>
      </c>
      <c r="F269" s="75" t="s">
        <v>331</v>
      </c>
      <c r="G269" s="75" t="s">
        <v>54</v>
      </c>
      <c r="H269" s="76" t="s">
        <v>308</v>
      </c>
      <c r="I269" s="76" t="s">
        <v>332</v>
      </c>
      <c r="K269" s="77">
        <v>0</v>
      </c>
      <c r="L269" s="77">
        <v>0</v>
      </c>
      <c r="M269" s="77">
        <v>0</v>
      </c>
      <c r="N269" s="77">
        <v>7.4074000000000001E-2</v>
      </c>
      <c r="O269" s="77">
        <v>0.140741</v>
      </c>
      <c r="P269" s="77">
        <v>0.2</v>
      </c>
      <c r="Q269" s="77">
        <v>0.25185200000000002</v>
      </c>
      <c r="R269" s="77">
        <v>0.296296</v>
      </c>
      <c r="S269" s="77">
        <v>0.33333299999999999</v>
      </c>
      <c r="T269" s="77">
        <v>0.36296299999999998</v>
      </c>
      <c r="U269" s="77">
        <v>0.385185</v>
      </c>
      <c r="V269" s="77">
        <v>0.4</v>
      </c>
      <c r="W269" s="77">
        <v>0.40740700000000002</v>
      </c>
      <c r="X269" s="77">
        <v>0.40740700000000002</v>
      </c>
      <c r="Y269" s="77">
        <v>0.40740700000000002</v>
      </c>
      <c r="Z269" s="77">
        <v>0.40740700000000002</v>
      </c>
      <c r="AA269" s="77">
        <v>0.40740700000000002</v>
      </c>
      <c r="AB269" s="77">
        <v>0.40740700000000002</v>
      </c>
      <c r="AC269" s="77">
        <v>0.40740700000000002</v>
      </c>
      <c r="AD269" s="77">
        <v>0.40740700000000002</v>
      </c>
      <c r="AE269" s="77">
        <v>0.40740700000000002</v>
      </c>
      <c r="AF269" s="77">
        <v>0.40740700000000002</v>
      </c>
      <c r="AG269" s="77">
        <v>0.40740700000000002</v>
      </c>
      <c r="AH269" s="77">
        <v>0.40740700000000002</v>
      </c>
      <c r="AI269" s="77">
        <v>0.40740700000000002</v>
      </c>
      <c r="AJ269" s="77">
        <v>0.40740700000000002</v>
      </c>
      <c r="AK269" s="77"/>
      <c r="AL269" s="77"/>
      <c r="AM269" s="77"/>
      <c r="AN269" s="77"/>
      <c r="AO269" s="77"/>
    </row>
    <row r="270" spans="1:41">
      <c r="A270" s="75" t="s">
        <v>304</v>
      </c>
      <c r="B270" s="75" t="s">
        <v>337</v>
      </c>
      <c r="C270" s="75" t="str">
        <f>VLOOKUP(B270,[3]codes!A:F,3,FALSE)</f>
        <v>Produktionsmengen - Ammoniak (H2 basiert)</v>
      </c>
      <c r="D270" s="75" t="s">
        <v>25</v>
      </c>
      <c r="E270" s="75" t="s">
        <v>338</v>
      </c>
      <c r="F270" s="75" t="s">
        <v>331</v>
      </c>
      <c r="G270" s="75" t="s">
        <v>28</v>
      </c>
      <c r="H270" s="76" t="s">
        <v>308</v>
      </c>
      <c r="I270" s="76" t="s">
        <v>332</v>
      </c>
      <c r="K270" s="77">
        <v>0</v>
      </c>
      <c r="L270" s="77">
        <v>0</v>
      </c>
      <c r="M270" s="77">
        <v>0</v>
      </c>
      <c r="N270" s="77">
        <v>7.4074000000000001E-2</v>
      </c>
      <c r="O270" s="77">
        <v>0.148148</v>
      </c>
      <c r="P270" s="77">
        <v>0.222222</v>
      </c>
      <c r="Q270" s="77">
        <v>0.29481499999999999</v>
      </c>
      <c r="R270" s="77">
        <v>0.36666700000000002</v>
      </c>
      <c r="S270" s="77">
        <v>0.437778</v>
      </c>
      <c r="T270" s="77">
        <v>0.56985200000000003</v>
      </c>
      <c r="U270" s="77">
        <v>0.76194399999999995</v>
      </c>
      <c r="V270" s="77">
        <v>1.0131110000000001</v>
      </c>
      <c r="W270" s="77">
        <v>1.3224070000000001</v>
      </c>
      <c r="X270" s="77">
        <v>1.6888890000000001</v>
      </c>
      <c r="Y270" s="77">
        <v>1.977204</v>
      </c>
      <c r="Z270" s="77">
        <v>2.1885189999999999</v>
      </c>
      <c r="AA270" s="77">
        <v>2.3117040000000002</v>
      </c>
      <c r="AB270" s="77">
        <v>2.3594439999999999</v>
      </c>
      <c r="AC270" s="77">
        <v>2.3340740000000002</v>
      </c>
      <c r="AD270" s="77">
        <v>2.3087040000000001</v>
      </c>
      <c r="AE270" s="77">
        <v>2.2833329999999998</v>
      </c>
      <c r="AF270" s="77">
        <v>2.2833329999999998</v>
      </c>
      <c r="AG270" s="77">
        <v>2.2833329999999998</v>
      </c>
      <c r="AH270" s="77">
        <v>2.2833329999999998</v>
      </c>
      <c r="AI270" s="77">
        <v>2.2833329999999998</v>
      </c>
      <c r="AJ270" s="77">
        <v>2.2833329999999998</v>
      </c>
      <c r="AK270" s="77"/>
      <c r="AL270" s="77"/>
      <c r="AM270" s="77"/>
      <c r="AN270" s="77"/>
      <c r="AO270" s="77"/>
    </row>
    <row r="271" spans="1:41">
      <c r="A271" s="75" t="s">
        <v>304</v>
      </c>
      <c r="B271" s="75" t="s">
        <v>339</v>
      </c>
      <c r="C271" s="75" t="str">
        <f>VLOOKUP(B271,[3]codes!A:F,3,FALSE)</f>
        <v>Produktionsmengen - Ethylen (H2 basiert)</v>
      </c>
      <c r="D271" s="75" t="s">
        <v>25</v>
      </c>
      <c r="E271" s="75" t="s">
        <v>340</v>
      </c>
      <c r="F271" s="75" t="s">
        <v>331</v>
      </c>
      <c r="G271" s="75" t="s">
        <v>54</v>
      </c>
      <c r="H271" s="76" t="s">
        <v>308</v>
      </c>
      <c r="I271" s="76" t="s">
        <v>332</v>
      </c>
      <c r="K271" s="77">
        <v>0</v>
      </c>
      <c r="L271" s="77">
        <v>0</v>
      </c>
      <c r="M271" s="77">
        <v>0</v>
      </c>
      <c r="N271" s="77">
        <v>0</v>
      </c>
      <c r="O271" s="77">
        <v>0</v>
      </c>
      <c r="P271" s="77">
        <v>0</v>
      </c>
      <c r="Q271" s="77">
        <v>0</v>
      </c>
      <c r="R271" s="77">
        <v>0</v>
      </c>
      <c r="S271" s="77">
        <v>0</v>
      </c>
      <c r="T271" s="77">
        <v>0</v>
      </c>
      <c r="U271" s="77">
        <v>0</v>
      </c>
      <c r="V271" s="77">
        <v>0</v>
      </c>
      <c r="W271" s="77">
        <v>0</v>
      </c>
      <c r="X271" s="77">
        <v>0</v>
      </c>
      <c r="Y271" s="77">
        <v>0</v>
      </c>
      <c r="Z271" s="77">
        <v>0</v>
      </c>
      <c r="AA271" s="77">
        <v>0</v>
      </c>
      <c r="AB271" s="77">
        <v>0</v>
      </c>
      <c r="AC271" s="77">
        <v>0</v>
      </c>
      <c r="AD271" s="77">
        <v>0</v>
      </c>
      <c r="AE271" s="77">
        <v>0</v>
      </c>
      <c r="AF271" s="77">
        <v>0</v>
      </c>
      <c r="AG271" s="77">
        <v>0</v>
      </c>
      <c r="AH271" s="77">
        <v>0</v>
      </c>
      <c r="AI271" s="77">
        <v>0</v>
      </c>
      <c r="AJ271" s="77">
        <v>0</v>
      </c>
      <c r="AK271" s="77"/>
      <c r="AL271" s="77"/>
      <c r="AM271" s="77"/>
      <c r="AN271" s="77"/>
      <c r="AO271" s="77"/>
    </row>
    <row r="272" spans="1:41">
      <c r="A272" s="75" t="s">
        <v>304</v>
      </c>
      <c r="B272" s="75" t="s">
        <v>339</v>
      </c>
      <c r="C272" s="75" t="str">
        <f>VLOOKUP(B272,[3]codes!A:F,3,FALSE)</f>
        <v>Produktionsmengen - Ethylen (H2 basiert)</v>
      </c>
      <c r="D272" s="75" t="s">
        <v>25</v>
      </c>
      <c r="E272" s="75" t="s">
        <v>340</v>
      </c>
      <c r="F272" s="75" t="s">
        <v>331</v>
      </c>
      <c r="G272" s="75" t="s">
        <v>28</v>
      </c>
      <c r="H272" s="76" t="s">
        <v>308</v>
      </c>
      <c r="I272" s="76" t="s">
        <v>332</v>
      </c>
      <c r="K272" s="77">
        <v>0</v>
      </c>
      <c r="L272" s="77">
        <v>0</v>
      </c>
      <c r="M272" s="77">
        <v>0</v>
      </c>
      <c r="N272" s="77">
        <v>0</v>
      </c>
      <c r="O272" s="77">
        <v>0</v>
      </c>
      <c r="P272" s="77">
        <v>0</v>
      </c>
      <c r="Q272" s="77">
        <v>0</v>
      </c>
      <c r="R272" s="77">
        <v>0</v>
      </c>
      <c r="S272" s="77">
        <v>0</v>
      </c>
      <c r="T272" s="77">
        <v>0</v>
      </c>
      <c r="U272" s="77">
        <v>0</v>
      </c>
      <c r="V272" s="77">
        <v>0</v>
      </c>
      <c r="W272" s="77">
        <v>0</v>
      </c>
      <c r="X272" s="77">
        <v>0.16666700000000001</v>
      </c>
      <c r="Y272" s="77">
        <v>0.46</v>
      </c>
      <c r="Z272" s="77">
        <v>0.88</v>
      </c>
      <c r="AA272" s="77">
        <v>1.4266669999999999</v>
      </c>
      <c r="AB272" s="77">
        <v>2.1</v>
      </c>
      <c r="AC272" s="77">
        <v>2.9</v>
      </c>
      <c r="AD272" s="77">
        <v>3.2</v>
      </c>
      <c r="AE272" s="77">
        <v>3.8</v>
      </c>
      <c r="AF272" s="77">
        <v>3.8</v>
      </c>
      <c r="AG272" s="77">
        <v>3.8</v>
      </c>
      <c r="AH272" s="77">
        <v>3.8</v>
      </c>
      <c r="AI272" s="77">
        <v>3.8</v>
      </c>
      <c r="AJ272" s="77">
        <v>3.8</v>
      </c>
      <c r="AK272" s="77"/>
      <c r="AL272" s="77"/>
      <c r="AM272" s="77"/>
      <c r="AN272" s="77"/>
      <c r="AO272" s="77"/>
    </row>
    <row r="273" spans="1:41" ht="14.65" customHeight="1">
      <c r="A273" s="75" t="s">
        <v>304</v>
      </c>
      <c r="B273" s="75" t="s">
        <v>341</v>
      </c>
      <c r="C273" s="75" t="str">
        <f>VLOOKUP(B273,[3]codes!A:F,3,FALSE)</f>
        <v>Wasserstoffbedarf - Stahl</v>
      </c>
      <c r="D273" s="75" t="s">
        <v>25</v>
      </c>
      <c r="E273" s="75" t="s">
        <v>342</v>
      </c>
      <c r="F273" s="75" t="s">
        <v>138</v>
      </c>
      <c r="G273" s="75" t="s">
        <v>54</v>
      </c>
      <c r="H273" s="76" t="s">
        <v>308</v>
      </c>
      <c r="I273" s="76" t="s">
        <v>343</v>
      </c>
      <c r="J273" s="76" t="s">
        <v>344</v>
      </c>
      <c r="K273" s="77">
        <v>9.0991202500000007E-2</v>
      </c>
      <c r="L273" s="77">
        <v>0.13823023166666709</v>
      </c>
      <c r="M273" s="77">
        <v>0.21339600777777781</v>
      </c>
      <c r="N273" s="77">
        <v>1.4785661891666659</v>
      </c>
      <c r="O273" s="77">
        <v>4.3664836152777813</v>
      </c>
      <c r="P273" s="77">
        <v>6.2795480844444489</v>
      </c>
      <c r="Q273" s="77">
        <v>7.5118772008333314</v>
      </c>
      <c r="R273" s="77">
        <v>12.392032526111089</v>
      </c>
      <c r="S273" s="77">
        <v>20.361126409722189</v>
      </c>
      <c r="T273" s="77">
        <v>30.679836702222264</v>
      </c>
      <c r="U273" s="77">
        <v>39.20964806972227</v>
      </c>
      <c r="V273" s="77">
        <v>45.945763346666666</v>
      </c>
      <c r="W273" s="77">
        <v>48.66796273527779</v>
      </c>
      <c r="X273" s="77">
        <v>50.382479763888881</v>
      </c>
      <c r="Y273" s="77">
        <v>51.833593702777826</v>
      </c>
      <c r="Z273" s="77">
        <v>53.211811343611068</v>
      </c>
      <c r="AA273" s="77">
        <v>54.991466719999963</v>
      </c>
      <c r="AB273" s="77">
        <v>56.340178651944477</v>
      </c>
      <c r="AC273" s="77">
        <v>57.662749539999965</v>
      </c>
      <c r="AD273" s="77">
        <v>58.997083774722256</v>
      </c>
      <c r="AE273" s="77">
        <v>60.327818564444399</v>
      </c>
      <c r="AF273" s="77">
        <v>60.228857588333305</v>
      </c>
      <c r="AG273" s="77">
        <v>60.130074075833335</v>
      </c>
      <c r="AH273" s="77">
        <v>60.017836233333369</v>
      </c>
      <c r="AI273" s="77">
        <v>59.920134893888893</v>
      </c>
      <c r="AJ273" s="77">
        <v>59.81287420388886</v>
      </c>
      <c r="AK273" s="77"/>
      <c r="AL273" s="77"/>
      <c r="AM273" s="77"/>
      <c r="AN273" s="77"/>
      <c r="AO273" s="77"/>
    </row>
    <row r="274" spans="1:41" ht="15" customHeight="1">
      <c r="A274" s="75" t="s">
        <v>304</v>
      </c>
      <c r="B274" s="75" t="s">
        <v>341</v>
      </c>
      <c r="C274" s="75" t="str">
        <f>VLOOKUP(B274,[3]codes!A:F,3,FALSE)</f>
        <v>Wasserstoffbedarf - Stahl</v>
      </c>
      <c r="D274" s="75" t="s">
        <v>25</v>
      </c>
      <c r="E274" s="75" t="s">
        <v>342</v>
      </c>
      <c r="F274" s="75" t="s">
        <v>138</v>
      </c>
      <c r="G274" s="75" t="s">
        <v>28</v>
      </c>
      <c r="H274" s="76" t="s">
        <v>308</v>
      </c>
      <c r="I274" s="76" t="s">
        <v>343</v>
      </c>
      <c r="J274" s="76" t="s">
        <v>344</v>
      </c>
      <c r="K274" s="77">
        <v>8.5164647777777699E-2</v>
      </c>
      <c r="L274" s="77">
        <v>0.13067510250000039</v>
      </c>
      <c r="M274" s="77">
        <v>0.2057642116666662</v>
      </c>
      <c r="N274" s="77">
        <v>1.2955991952777739</v>
      </c>
      <c r="O274" s="77">
        <v>4.16537609166667</v>
      </c>
      <c r="P274" s="77">
        <v>6.0191236724999957</v>
      </c>
      <c r="Q274" s="77">
        <v>7.1721961677777815</v>
      </c>
      <c r="R274" s="77">
        <v>10.542693735277778</v>
      </c>
      <c r="S274" s="77">
        <v>15.397579649166623</v>
      </c>
      <c r="T274" s="77">
        <v>22.222245005833344</v>
      </c>
      <c r="U274" s="77">
        <v>30.413934488611158</v>
      </c>
      <c r="V274" s="77">
        <v>38.469377119999969</v>
      </c>
      <c r="W274" s="77">
        <v>42.065699404999997</v>
      </c>
      <c r="X274" s="77">
        <v>44.706106940555564</v>
      </c>
      <c r="Y274" s="77">
        <v>47.079192833888854</v>
      </c>
      <c r="Z274" s="77">
        <v>49.35058827499995</v>
      </c>
      <c r="AA274" s="77">
        <v>51.259129098055588</v>
      </c>
      <c r="AB274" s="77">
        <v>53.208781678611082</v>
      </c>
      <c r="AC274" s="77">
        <v>55.0563871463889</v>
      </c>
      <c r="AD274" s="77">
        <v>56.995568030277781</v>
      </c>
      <c r="AE274" s="77">
        <v>54.803705603611157</v>
      </c>
      <c r="AF274" s="77">
        <v>54.721425571944394</v>
      </c>
      <c r="AG274" s="77">
        <v>54.637616404999982</v>
      </c>
      <c r="AH274" s="77">
        <v>54.553761132777765</v>
      </c>
      <c r="AI274" s="77">
        <v>54.47485971805559</v>
      </c>
      <c r="AJ274" s="77">
        <v>54.392648901388867</v>
      </c>
      <c r="AK274" s="77"/>
      <c r="AL274" s="77"/>
      <c r="AM274" s="77"/>
      <c r="AN274" s="77"/>
      <c r="AO274" s="77"/>
    </row>
    <row r="275" spans="1:41">
      <c r="A275" s="75" t="s">
        <v>304</v>
      </c>
      <c r="B275" s="75" t="s">
        <v>345</v>
      </c>
      <c r="C275" s="75" t="str">
        <f>VLOOKUP(B275,[3]codes!A:F,3,FALSE)</f>
        <v>Wasserstoffbedarf - Industrie gesamt (ohne chemischen Rohstoff)</v>
      </c>
      <c r="D275" s="75" t="s">
        <v>25</v>
      </c>
      <c r="E275" s="75" t="s">
        <v>346</v>
      </c>
      <c r="F275" s="75" t="s">
        <v>138</v>
      </c>
      <c r="G275" s="75" t="s">
        <v>54</v>
      </c>
      <c r="H275" s="76" t="s">
        <v>308</v>
      </c>
      <c r="I275" s="76" t="s">
        <v>347</v>
      </c>
      <c r="K275" s="77">
        <v>0.1273782358333333</v>
      </c>
      <c r="L275" s="77">
        <v>0.19402684222222261</v>
      </c>
      <c r="M275" s="77">
        <v>0.29982797888888907</v>
      </c>
      <c r="N275" s="77">
        <v>1.8313358880555544</v>
      </c>
      <c r="O275" s="77">
        <v>5.0849071780555581</v>
      </c>
      <c r="P275" s="77">
        <v>7.5613743316666717</v>
      </c>
      <c r="Q275" s="77">
        <v>9.2602485455555534</v>
      </c>
      <c r="R275" s="77">
        <v>14.263493048611091</v>
      </c>
      <c r="S275" s="77">
        <v>22.394238399999974</v>
      </c>
      <c r="T275" s="77">
        <v>32.680634607777812</v>
      </c>
      <c r="U275" s="77">
        <v>41.226447640555591</v>
      </c>
      <c r="V275" s="77">
        <v>47.89391159611111</v>
      </c>
      <c r="W275" s="77">
        <v>50.607735624722238</v>
      </c>
      <c r="X275" s="77">
        <v>52.332991878333331</v>
      </c>
      <c r="Y275" s="77">
        <v>53.826896975555606</v>
      </c>
      <c r="Z275" s="77">
        <v>55.262637863333289</v>
      </c>
      <c r="AA275" s="77">
        <v>57.161350858055535</v>
      </c>
      <c r="AB275" s="77">
        <v>58.658488614166707</v>
      </c>
      <c r="AC275" s="77">
        <v>60.155109450833287</v>
      </c>
      <c r="AD275" s="77">
        <v>61.722898894722256</v>
      </c>
      <c r="AE275" s="77">
        <v>63.362563663611063</v>
      </c>
      <c r="AF275" s="77">
        <v>63.518727948333307</v>
      </c>
      <c r="AG275" s="77">
        <v>63.652439596944454</v>
      </c>
      <c r="AH275" s="77">
        <v>63.756354276944485</v>
      </c>
      <c r="AI275" s="77">
        <v>63.867864412499998</v>
      </c>
      <c r="AJ275" s="77">
        <v>64.437984289999974</v>
      </c>
      <c r="AK275" s="77"/>
      <c r="AL275" s="77"/>
      <c r="AM275" s="77"/>
      <c r="AN275" s="77"/>
      <c r="AO275" s="77"/>
    </row>
    <row r="276" spans="1:41">
      <c r="A276" s="75" t="s">
        <v>304</v>
      </c>
      <c r="B276" s="75" t="s">
        <v>345</v>
      </c>
      <c r="C276" s="75" t="str">
        <f>VLOOKUP(B276,[3]codes!A:F,3,FALSE)</f>
        <v>Wasserstoffbedarf - Industrie gesamt (ohne chemischen Rohstoff)</v>
      </c>
      <c r="D276" s="75" t="s">
        <v>25</v>
      </c>
      <c r="E276" s="75" t="s">
        <v>346</v>
      </c>
      <c r="F276" s="75" t="s">
        <v>138</v>
      </c>
      <c r="G276" s="75" t="s">
        <v>28</v>
      </c>
      <c r="H276" s="76" t="s">
        <v>308</v>
      </c>
      <c r="I276" s="76" t="s">
        <v>347</v>
      </c>
      <c r="K276" s="77">
        <v>0.12135107111111101</v>
      </c>
      <c r="L276" s="77">
        <v>0.18611673361111147</v>
      </c>
      <c r="M276" s="77">
        <v>0.2918171752777774</v>
      </c>
      <c r="N276" s="77">
        <v>1.6452802361111072</v>
      </c>
      <c r="O276" s="77">
        <v>4.8721027313888916</v>
      </c>
      <c r="P276" s="77">
        <v>7.2736988599999952</v>
      </c>
      <c r="Q276" s="77">
        <v>8.8710064283333363</v>
      </c>
      <c r="R276" s="77">
        <v>12.802346299999995</v>
      </c>
      <c r="S276" s="77">
        <v>18.210986910555512</v>
      </c>
      <c r="T276" s="77">
        <v>25.559777801944456</v>
      </c>
      <c r="U276" s="77">
        <v>34.267456891944491</v>
      </c>
      <c r="V276" s="77">
        <v>42.789464481111089</v>
      </c>
      <c r="W276" s="77">
        <v>46.845237931111107</v>
      </c>
      <c r="X276" s="77">
        <v>50.285151520277772</v>
      </c>
      <c r="Y276" s="77">
        <v>53.594022472222186</v>
      </c>
      <c r="Z276" s="77">
        <v>57.22560224749995</v>
      </c>
      <c r="AA276" s="77">
        <v>57.976237543055575</v>
      </c>
      <c r="AB276" s="77">
        <v>59.809175121388854</v>
      </c>
      <c r="AC276" s="77">
        <v>62.441737817777792</v>
      </c>
      <c r="AD276" s="77">
        <v>67.133464704722201</v>
      </c>
      <c r="AE276" s="77">
        <v>66.343022231666708</v>
      </c>
      <c r="AF276" s="77">
        <v>66.538918625277745</v>
      </c>
      <c r="AG276" s="77">
        <v>66.688604688611107</v>
      </c>
      <c r="AH276" s="77">
        <v>66.889311413333331</v>
      </c>
      <c r="AI276" s="77">
        <v>67.086162559166695</v>
      </c>
      <c r="AJ276" s="77">
        <v>67.298254789166648</v>
      </c>
      <c r="AK276" s="77"/>
      <c r="AL276" s="77"/>
      <c r="AM276" s="77"/>
      <c r="AN276" s="77"/>
      <c r="AO276" s="77"/>
    </row>
    <row r="277" spans="1:41" ht="14.65" customHeight="1">
      <c r="A277" s="75" t="s">
        <v>304</v>
      </c>
      <c r="B277" s="75" t="s">
        <v>348</v>
      </c>
      <c r="C277" s="75" t="str">
        <f>VLOOKUP(B277,[3]codes!A:F,3,FALSE)</f>
        <v>Wasserstoffbedarf - chemischer Rohstoff</v>
      </c>
      <c r="D277" s="75" t="s">
        <v>25</v>
      </c>
      <c r="E277" s="75" t="s">
        <v>349</v>
      </c>
      <c r="F277" s="75" t="s">
        <v>138</v>
      </c>
      <c r="G277" s="75" t="s">
        <v>54</v>
      </c>
      <c r="H277" s="76" t="s">
        <v>308</v>
      </c>
      <c r="I277" s="76" t="s">
        <v>350</v>
      </c>
      <c r="K277" s="77">
        <v>0</v>
      </c>
      <c r="L277" s="77">
        <v>0</v>
      </c>
      <c r="M277" s="77">
        <v>0</v>
      </c>
      <c r="N277" s="77">
        <v>0.4757240911111108</v>
      </c>
      <c r="O277" s="77">
        <v>0.90494476472222263</v>
      </c>
      <c r="P277" s="77">
        <v>1.2874872236111141</v>
      </c>
      <c r="Q277" s="77">
        <v>1.621094366944448</v>
      </c>
      <c r="R277" s="77">
        <v>1.9069470713888859</v>
      </c>
      <c r="S277" s="77">
        <v>2.7219731550000001</v>
      </c>
      <c r="T277" s="77">
        <v>3.3737849052777813</v>
      </c>
      <c r="U277" s="77">
        <v>3.8624322102777779</v>
      </c>
      <c r="V277" s="77">
        <v>4.1874453722222187</v>
      </c>
      <c r="W277" s="77">
        <v>4.3493585897222191</v>
      </c>
      <c r="X277" s="77">
        <v>4.348303709999997</v>
      </c>
      <c r="Y277" s="77">
        <v>4.3472487974999972</v>
      </c>
      <c r="Z277" s="77">
        <v>4.3461938958333297</v>
      </c>
      <c r="AA277" s="77">
        <v>4.3447940752777736</v>
      </c>
      <c r="AB277" s="77">
        <v>4.3433942658333304</v>
      </c>
      <c r="AC277" s="77">
        <v>4.3419944561111077</v>
      </c>
      <c r="AD277" s="77">
        <v>4.3405946466666627</v>
      </c>
      <c r="AE277" s="77">
        <v>4.3391948372222195</v>
      </c>
      <c r="AF277" s="77">
        <v>4.3369098538888862</v>
      </c>
      <c r="AG277" s="77">
        <v>4.3346248155555518</v>
      </c>
      <c r="AH277" s="77">
        <v>4.3323398324999971</v>
      </c>
      <c r="AI277" s="77">
        <v>4.3300548161111081</v>
      </c>
      <c r="AJ277" s="77">
        <v>4.3277698108333302</v>
      </c>
      <c r="AK277" s="77"/>
      <c r="AL277" s="77"/>
      <c r="AM277" s="77"/>
      <c r="AN277" s="77"/>
      <c r="AO277" s="77"/>
    </row>
    <row r="278" spans="1:41">
      <c r="A278" s="75" t="s">
        <v>304</v>
      </c>
      <c r="B278" s="75" t="s">
        <v>348</v>
      </c>
      <c r="C278" s="75" t="str">
        <f>VLOOKUP(B278,[3]codes!A:F,3,FALSE)</f>
        <v>Wasserstoffbedarf - chemischer Rohstoff</v>
      </c>
      <c r="D278" s="75" t="s">
        <v>25</v>
      </c>
      <c r="E278" s="75" t="s">
        <v>349</v>
      </c>
      <c r="F278" s="75" t="s">
        <v>138</v>
      </c>
      <c r="G278" s="75" t="s">
        <v>28</v>
      </c>
      <c r="H278" s="76" t="s">
        <v>308</v>
      </c>
      <c r="I278" s="76" t="s">
        <v>350</v>
      </c>
      <c r="K278" s="77">
        <v>0</v>
      </c>
      <c r="L278" s="77">
        <v>0</v>
      </c>
      <c r="M278" s="77">
        <v>0</v>
      </c>
      <c r="N278" s="77">
        <v>0.43950573333333298</v>
      </c>
      <c r="O278" s="77">
        <v>0.87901146666666696</v>
      </c>
      <c r="P278" s="77">
        <v>1.3185172000000001</v>
      </c>
      <c r="Q278" s="77">
        <v>1.74923566666667</v>
      </c>
      <c r="R278" s="77">
        <v>2.1755575333333299</v>
      </c>
      <c r="S278" s="77">
        <v>2.5974827999999999</v>
      </c>
      <c r="T278" s="77">
        <v>3.3811218666666698</v>
      </c>
      <c r="U278" s="77">
        <v>4.52086773333333</v>
      </c>
      <c r="V278" s="77">
        <v>6.0111252666666699</v>
      </c>
      <c r="W278" s="77">
        <v>7.8462815333333298</v>
      </c>
      <c r="X278" s="77">
        <v>17.99021962222222</v>
      </c>
      <c r="Y278" s="77">
        <v>32.067554844444402</v>
      </c>
      <c r="Z278" s="77">
        <v>50.085261344444405</v>
      </c>
      <c r="AA278" s="77">
        <v>71.977288622222204</v>
      </c>
      <c r="AB278" s="77">
        <v>97.818869816666592</v>
      </c>
      <c r="AC278" s="77">
        <v>127.62389670555569</v>
      </c>
      <c r="AD278" s="77">
        <v>138.706701372222</v>
      </c>
      <c r="AE278" s="77">
        <v>161.02283343888902</v>
      </c>
      <c r="AF278" s="77">
        <v>161.02283343888902</v>
      </c>
      <c r="AG278" s="77">
        <v>161.02283343888902</v>
      </c>
      <c r="AH278" s="77">
        <v>161.02283343888902</v>
      </c>
      <c r="AI278" s="77">
        <v>161.02283343888902</v>
      </c>
      <c r="AJ278" s="77">
        <v>161.02283343888902</v>
      </c>
      <c r="AK278" s="77"/>
      <c r="AL278" s="77"/>
      <c r="AM278" s="77"/>
      <c r="AN278" s="77"/>
      <c r="AO278" s="77"/>
    </row>
    <row r="279" spans="1:41">
      <c r="A279" s="75" t="s">
        <v>304</v>
      </c>
      <c r="B279" s="75" t="s">
        <v>351</v>
      </c>
      <c r="C279" s="75" t="str">
        <f>VLOOKUP(B279,[3]codes!A:F,3,FALSE)</f>
        <v>Nutzung Erdgas, Kohlen und Oele</v>
      </c>
      <c r="D279" s="75" t="s">
        <v>25</v>
      </c>
      <c r="E279" s="75" t="s">
        <v>352</v>
      </c>
      <c r="F279" s="75" t="s">
        <v>138</v>
      </c>
      <c r="G279" s="75" t="s">
        <v>54</v>
      </c>
      <c r="H279" s="76" t="s">
        <v>308</v>
      </c>
      <c r="I279" s="76" t="s">
        <v>353</v>
      </c>
      <c r="K279" s="77">
        <v>327.33040579611117</v>
      </c>
      <c r="L279" s="77">
        <v>316.66624428777777</v>
      </c>
      <c r="M279" s="77">
        <v>303.35450063722215</v>
      </c>
      <c r="N279" s="77">
        <v>288.41709210972226</v>
      </c>
      <c r="O279" s="77">
        <v>273.96435528333325</v>
      </c>
      <c r="P279" s="77">
        <v>262.50982596722218</v>
      </c>
      <c r="Q279" s="77">
        <v>252.46176298138886</v>
      </c>
      <c r="R279" s="77">
        <v>240.1673480838889</v>
      </c>
      <c r="S279" s="77">
        <v>224.34145712555551</v>
      </c>
      <c r="T279" s="77">
        <v>206.46633253555561</v>
      </c>
      <c r="U279" s="77">
        <v>193.7778544297222</v>
      </c>
      <c r="V279" s="77">
        <v>182.31308943166673</v>
      </c>
      <c r="W279" s="77">
        <v>176.63436997750006</v>
      </c>
      <c r="X279" s="77">
        <v>172.22331296222228</v>
      </c>
      <c r="Y279" s="77">
        <v>168.36112737499994</v>
      </c>
      <c r="Z279" s="77">
        <v>164.67961553138886</v>
      </c>
      <c r="AA279" s="77">
        <v>160.50533422777772</v>
      </c>
      <c r="AB279" s="77">
        <v>157.26002141333325</v>
      </c>
      <c r="AC279" s="77">
        <v>153.99104688194444</v>
      </c>
      <c r="AD279" s="77">
        <v>150.99582527416669</v>
      </c>
      <c r="AE279" s="77">
        <v>148.14484901888886</v>
      </c>
      <c r="AF279" s="77">
        <v>147.09390307694449</v>
      </c>
      <c r="AG279" s="77">
        <v>146.13606376611102</v>
      </c>
      <c r="AH279" s="77">
        <v>145.16734977361105</v>
      </c>
      <c r="AI279" s="77">
        <v>144.57371024194447</v>
      </c>
      <c r="AJ279" s="77">
        <v>144.29229125749995</v>
      </c>
      <c r="AK279" s="77"/>
      <c r="AL279" s="77"/>
      <c r="AM279" s="77"/>
      <c r="AN279" s="77"/>
      <c r="AO279" s="77"/>
    </row>
    <row r="280" spans="1:41">
      <c r="A280" s="75" t="s">
        <v>304</v>
      </c>
      <c r="B280" s="75" t="s">
        <v>351</v>
      </c>
      <c r="C280" s="75" t="str">
        <f>VLOOKUP(B280,[3]codes!A:F,3,FALSE)</f>
        <v>Nutzung Erdgas, Kohlen und Oele</v>
      </c>
      <c r="D280" s="75" t="s">
        <v>25</v>
      </c>
      <c r="E280" s="75" t="s">
        <v>352</v>
      </c>
      <c r="F280" s="75" t="s">
        <v>138</v>
      </c>
      <c r="G280" s="75" t="s">
        <v>28</v>
      </c>
      <c r="H280" s="76" t="s">
        <v>308</v>
      </c>
      <c r="I280" s="76" t="s">
        <v>353</v>
      </c>
      <c r="K280" s="77">
        <v>298.74710425194434</v>
      </c>
      <c r="L280" s="77">
        <v>285.47159547916664</v>
      </c>
      <c r="M280" s="77">
        <v>269.86628722722213</v>
      </c>
      <c r="N280" s="77">
        <v>254.64350307611099</v>
      </c>
      <c r="O280" s="77">
        <v>238.31565493583332</v>
      </c>
      <c r="P280" s="77">
        <v>226.93899856333343</v>
      </c>
      <c r="Q280" s="77">
        <v>214.98977190055547</v>
      </c>
      <c r="R280" s="77">
        <v>202.96215862888891</v>
      </c>
      <c r="S280" s="77">
        <v>188.57752997805551</v>
      </c>
      <c r="T280" s="77">
        <v>173.02796179527778</v>
      </c>
      <c r="U280" s="77">
        <v>154.86556210638892</v>
      </c>
      <c r="V280" s="77">
        <v>137.66451215666672</v>
      </c>
      <c r="W280" s="77">
        <v>125.31326909472229</v>
      </c>
      <c r="X280" s="77">
        <v>110.5620849933333</v>
      </c>
      <c r="Y280" s="77">
        <v>95.263931229722189</v>
      </c>
      <c r="Z280" s="77">
        <v>78.748072231388875</v>
      </c>
      <c r="AA280" s="77">
        <v>59.801780732777772</v>
      </c>
      <c r="AB280" s="77">
        <v>39.310130081111105</v>
      </c>
      <c r="AC280" s="77">
        <v>19.422534962777782</v>
      </c>
      <c r="AD280" s="77">
        <v>5.9501676958333274</v>
      </c>
      <c r="AE280" s="77">
        <v>4.4110550975000002</v>
      </c>
      <c r="AF280" s="77">
        <v>3.7311620241666663</v>
      </c>
      <c r="AG280" s="77">
        <v>3.8171266077777783</v>
      </c>
      <c r="AH280" s="77">
        <v>3.9025190977777773</v>
      </c>
      <c r="AI280" s="77">
        <v>4.0123429752777771</v>
      </c>
      <c r="AJ280" s="77">
        <v>4.1115132608333314</v>
      </c>
      <c r="AK280" s="77"/>
      <c r="AL280" s="77"/>
      <c r="AM280" s="77"/>
      <c r="AN280" s="77"/>
      <c r="AO280" s="77"/>
    </row>
    <row r="281" spans="1:41">
      <c r="A281" s="75" t="s">
        <v>304</v>
      </c>
      <c r="B281" s="75" t="s">
        <v>354</v>
      </c>
      <c r="C281" s="75" t="str">
        <f>VLOOKUP(B281,[3]codes!A:F,3,FALSE)</f>
        <v>Anteil fossile Energieträger an Endenergiebedarf</v>
      </c>
      <c r="D281" s="75" t="s">
        <v>25</v>
      </c>
      <c r="E281" s="75" t="s">
        <v>355</v>
      </c>
      <c r="F281" s="75" t="s">
        <v>56</v>
      </c>
      <c r="G281" s="75" t="s">
        <v>54</v>
      </c>
      <c r="H281" s="76" t="s">
        <v>308</v>
      </c>
      <c r="I281" s="76" t="s">
        <v>356</v>
      </c>
      <c r="K281" s="77">
        <v>53.345954738630731</v>
      </c>
      <c r="L281" s="77">
        <v>51.592070542005096</v>
      </c>
      <c r="M281" s="77">
        <v>49.630587538871616</v>
      </c>
      <c r="N281" s="77">
        <v>47.860217168404134</v>
      </c>
      <c r="O281" s="77">
        <v>45.994300907830336</v>
      </c>
      <c r="P281" s="77">
        <v>44.389033052800187</v>
      </c>
      <c r="Q281" s="77">
        <v>42.976057201649873</v>
      </c>
      <c r="R281" s="77">
        <v>41.1375740692717</v>
      </c>
      <c r="S281" s="77">
        <v>38.683036565364212</v>
      </c>
      <c r="T281" s="77">
        <v>35.849010878924062</v>
      </c>
      <c r="U281" s="77">
        <v>33.770617794086199</v>
      </c>
      <c r="V281" s="77">
        <v>31.870954623374164</v>
      </c>
      <c r="W281" s="77">
        <v>30.943382851241779</v>
      </c>
      <c r="X281" s="77">
        <v>30.228907025385265</v>
      </c>
      <c r="Y281" s="77">
        <v>29.588078614433812</v>
      </c>
      <c r="Z281" s="77">
        <v>28.963213804138672</v>
      </c>
      <c r="AA281" s="77">
        <v>28.310003420694478</v>
      </c>
      <c r="AB281" s="77">
        <v>27.811575077915119</v>
      </c>
      <c r="AC281" s="77">
        <v>27.300952688450064</v>
      </c>
      <c r="AD281" s="77">
        <v>26.838302713726982</v>
      </c>
      <c r="AE281" s="77">
        <v>26.397013257486783</v>
      </c>
      <c r="AF281" s="77">
        <v>26.28275452611296</v>
      </c>
      <c r="AG281" s="77">
        <v>26.18589391515755</v>
      </c>
      <c r="AH281" s="77">
        <v>26.076904721899872</v>
      </c>
      <c r="AI281" s="77">
        <v>26.025576081704994</v>
      </c>
      <c r="AJ281" s="77">
        <v>26.033149113891064</v>
      </c>
      <c r="AK281" s="77"/>
      <c r="AL281" s="77"/>
      <c r="AM281" s="77"/>
      <c r="AN281" s="77"/>
      <c r="AO281" s="77"/>
    </row>
    <row r="282" spans="1:41">
      <c r="A282" s="75" t="s">
        <v>304</v>
      </c>
      <c r="B282" s="75" t="s">
        <v>354</v>
      </c>
      <c r="C282" s="75" t="str">
        <f>VLOOKUP(B282,[3]codes!A:F,3,FALSE)</f>
        <v>Anteil fossile Energieträger an Endenergiebedarf</v>
      </c>
      <c r="D282" s="75" t="s">
        <v>25</v>
      </c>
      <c r="E282" s="75" t="s">
        <v>355</v>
      </c>
      <c r="F282" s="75" t="s">
        <v>56</v>
      </c>
      <c r="G282" s="75" t="s">
        <v>28</v>
      </c>
      <c r="H282" s="76" t="s">
        <v>308</v>
      </c>
      <c r="I282" s="76" t="s">
        <v>356</v>
      </c>
      <c r="J282" s="76" t="s">
        <v>357</v>
      </c>
      <c r="K282" s="77">
        <v>48.688678901905277</v>
      </c>
      <c r="L282" s="77">
        <v>46.512586448931614</v>
      </c>
      <c r="M282" s="77">
        <v>44.173646589945712</v>
      </c>
      <c r="N282" s="77">
        <v>42.267631297664963</v>
      </c>
      <c r="O282" s="77">
        <v>40.099615920319955</v>
      </c>
      <c r="P282" s="77">
        <v>38.481602628863413</v>
      </c>
      <c r="Q282" s="77">
        <v>36.824486960781009</v>
      </c>
      <c r="R282" s="77">
        <v>35.017186096498769</v>
      </c>
      <c r="S282" s="77">
        <v>32.815380112688644</v>
      </c>
      <c r="T282" s="77">
        <v>30.345993743299776</v>
      </c>
      <c r="U282" s="77">
        <v>27.402723288026603</v>
      </c>
      <c r="V282" s="77">
        <v>24.508072061029839</v>
      </c>
      <c r="W282" s="77">
        <v>22.461488105304941</v>
      </c>
      <c r="X282" s="77">
        <v>19.998031792899919</v>
      </c>
      <c r="Y282" s="77">
        <v>17.386123213733949</v>
      </c>
      <c r="Z282" s="77">
        <v>14.50305631280488</v>
      </c>
      <c r="AA282" s="77">
        <v>11.146467248343061</v>
      </c>
      <c r="AB282" s="77">
        <v>7.4096315262979244</v>
      </c>
      <c r="AC282" s="77">
        <v>3.6948734065257325</v>
      </c>
      <c r="AD282" s="77">
        <v>1.1210353607942207</v>
      </c>
      <c r="AE282" s="77">
        <v>0.84423079210989971</v>
      </c>
      <c r="AF282" s="77">
        <v>0.71585584367138944</v>
      </c>
      <c r="AG282" s="77">
        <v>0.73414073802187874</v>
      </c>
      <c r="AH282" s="77">
        <v>0.75201241093243332</v>
      </c>
      <c r="AI282" s="77">
        <v>0.77413739125592473</v>
      </c>
      <c r="AJ282" s="77">
        <v>0.79421286298863769</v>
      </c>
      <c r="AK282" s="77"/>
      <c r="AL282" s="77"/>
      <c r="AM282" s="77"/>
      <c r="AN282" s="77"/>
      <c r="AO282" s="77"/>
    </row>
    <row r="283" spans="1:41">
      <c r="A283" s="75" t="s">
        <v>304</v>
      </c>
      <c r="B283" s="75" t="s">
        <v>358</v>
      </c>
      <c r="C283" s="75" t="str">
        <f>VLOOKUP(B283,[3]codes!A:F,3,FALSE)</f>
        <v>CO2-Abscheidung - Kalk (ohne Transport und Speicherung)</v>
      </c>
      <c r="D283" s="75" t="s">
        <v>25</v>
      </c>
      <c r="E283" s="75" t="s">
        <v>359</v>
      </c>
      <c r="F283" s="75" t="s">
        <v>307</v>
      </c>
      <c r="G283" s="75" t="s">
        <v>54</v>
      </c>
      <c r="H283" s="76" t="s">
        <v>308</v>
      </c>
      <c r="I283" s="76" t="s">
        <v>360</v>
      </c>
      <c r="J283" s="76" t="s">
        <v>309</v>
      </c>
      <c r="K283" s="77">
        <v>0</v>
      </c>
      <c r="L283" s="77">
        <v>0</v>
      </c>
      <c r="M283" s="77">
        <v>0</v>
      </c>
      <c r="N283" s="77">
        <v>0</v>
      </c>
      <c r="O283" s="77">
        <v>0</v>
      </c>
      <c r="P283" s="77">
        <v>0</v>
      </c>
      <c r="Q283" s="77">
        <v>0</v>
      </c>
      <c r="R283" s="77">
        <v>0</v>
      </c>
      <c r="S283" s="77">
        <v>0</v>
      </c>
      <c r="T283" s="77">
        <v>0</v>
      </c>
      <c r="U283" s="77">
        <v>0</v>
      </c>
      <c r="V283" s="77">
        <v>0</v>
      </c>
      <c r="W283" s="77">
        <v>0</v>
      </c>
      <c r="X283" s="77">
        <v>0</v>
      </c>
      <c r="Y283" s="77">
        <v>0</v>
      </c>
      <c r="Z283" s="77">
        <v>0</v>
      </c>
      <c r="AA283" s="77">
        <v>0</v>
      </c>
      <c r="AB283" s="77">
        <v>0</v>
      </c>
      <c r="AC283" s="77">
        <v>0</v>
      </c>
      <c r="AD283" s="77">
        <v>0</v>
      </c>
      <c r="AE283" s="77">
        <v>0</v>
      </c>
      <c r="AF283" s="77">
        <v>0</v>
      </c>
      <c r="AG283" s="77">
        <v>0</v>
      </c>
      <c r="AH283" s="77">
        <v>0</v>
      </c>
      <c r="AI283" s="77">
        <v>0</v>
      </c>
      <c r="AJ283" s="77">
        <v>0</v>
      </c>
      <c r="AK283" s="77"/>
      <c r="AL283" s="77"/>
      <c r="AM283" s="77"/>
      <c r="AN283" s="77"/>
      <c r="AO283" s="77"/>
    </row>
    <row r="284" spans="1:41">
      <c r="A284" s="75" t="s">
        <v>304</v>
      </c>
      <c r="B284" s="75" t="s">
        <v>361</v>
      </c>
      <c r="C284" s="75" t="str">
        <f>VLOOKUP(B284,[3]codes!A:F,3,FALSE)</f>
        <v>CO2-Abscheidung - Zement (ohne Transport und Speicherung)</v>
      </c>
      <c r="D284" s="75" t="s">
        <v>25</v>
      </c>
      <c r="E284" s="75" t="s">
        <v>362</v>
      </c>
      <c r="F284" s="75" t="s">
        <v>307</v>
      </c>
      <c r="G284" s="75" t="s">
        <v>54</v>
      </c>
      <c r="H284" s="76" t="s">
        <v>308</v>
      </c>
      <c r="I284" s="76" t="s">
        <v>363</v>
      </c>
      <c r="J284" s="76" t="s">
        <v>309</v>
      </c>
      <c r="K284" s="77">
        <v>0</v>
      </c>
      <c r="L284" s="77">
        <v>0</v>
      </c>
      <c r="M284" s="77">
        <v>0</v>
      </c>
      <c r="N284" s="77">
        <v>0</v>
      </c>
      <c r="O284" s="77">
        <v>0</v>
      </c>
      <c r="P284" s="77">
        <v>0</v>
      </c>
      <c r="Q284" s="77">
        <v>0</v>
      </c>
      <c r="R284" s="77">
        <v>0</v>
      </c>
      <c r="S284" s="77">
        <v>0.12573621700000001</v>
      </c>
      <c r="T284" s="77">
        <v>0.12808235900000001</v>
      </c>
      <c r="U284" s="77">
        <v>0.13061073500000001</v>
      </c>
      <c r="V284" s="77">
        <v>0.13001068399999999</v>
      </c>
      <c r="W284" s="77">
        <v>0.129577103</v>
      </c>
      <c r="X284" s="77">
        <v>0.129273098</v>
      </c>
      <c r="Y284" s="77">
        <v>0.12912189800000001</v>
      </c>
      <c r="Z284" s="77">
        <v>0.129102613</v>
      </c>
      <c r="AA284" s="77">
        <v>0.12768376300000001</v>
      </c>
      <c r="AB284" s="77">
        <v>0.126336065</v>
      </c>
      <c r="AC284" s="77">
        <v>0.12502528399999999</v>
      </c>
      <c r="AD284" s="77">
        <v>0.12377028399999999</v>
      </c>
      <c r="AE284" s="77">
        <v>0.12255216400000001</v>
      </c>
      <c r="AF284" s="77">
        <v>0.12136661500000001</v>
      </c>
      <c r="AG284" s="77">
        <v>0.12021878200000001</v>
      </c>
      <c r="AH284" s="77">
        <v>0.11911195699999999</v>
      </c>
      <c r="AI284" s="77">
        <v>0.118036719</v>
      </c>
      <c r="AJ284" s="77">
        <v>0.116963969</v>
      </c>
      <c r="AK284" s="77"/>
      <c r="AL284" s="77"/>
      <c r="AM284" s="77"/>
      <c r="AN284" s="77"/>
      <c r="AO284" s="77"/>
    </row>
    <row r="285" spans="1:41">
      <c r="A285" s="75" t="s">
        <v>304</v>
      </c>
      <c r="B285" s="75" t="s">
        <v>364</v>
      </c>
      <c r="C285" s="75" t="str">
        <f>VLOOKUP(B285,[3]codes!A:F,3,FALSE)</f>
        <v>CO2-Abscheidekosten - Kalk</v>
      </c>
      <c r="D285" s="75" t="s">
        <v>25</v>
      </c>
      <c r="E285" s="75" t="s">
        <v>365</v>
      </c>
      <c r="F285" s="75" t="s">
        <v>366</v>
      </c>
      <c r="G285" s="75" t="s">
        <v>54</v>
      </c>
      <c r="H285" s="76" t="s">
        <v>308</v>
      </c>
      <c r="I285" s="76" t="s">
        <v>367</v>
      </c>
      <c r="J285" s="76" t="s">
        <v>368</v>
      </c>
      <c r="K285" s="77">
        <v>1.8711714924142104</v>
      </c>
      <c r="L285" s="77">
        <v>-2.6320109542167915</v>
      </c>
      <c r="M285" s="77">
        <v>-9.1891934008477723</v>
      </c>
      <c r="N285" s="77">
        <v>-14.166375847478738</v>
      </c>
      <c r="O285" s="77">
        <v>-21.039558294109732</v>
      </c>
      <c r="P285" s="77">
        <v>-29.176740740740726</v>
      </c>
      <c r="Q285" s="77">
        <v>-38.966740740740754</v>
      </c>
      <c r="R285" s="77">
        <v>-48.124740740740727</v>
      </c>
      <c r="S285" s="77">
        <v>-58.704740740740739</v>
      </c>
      <c r="T285" s="77">
        <v>-68.652740740740725</v>
      </c>
      <c r="U285" s="77">
        <v>-77.968740740740742</v>
      </c>
      <c r="V285" s="77">
        <v>-84.240030479431312</v>
      </c>
      <c r="W285" s="77">
        <v>-90.827320218121926</v>
      </c>
      <c r="X285" s="77">
        <v>-97.572609956812599</v>
      </c>
      <c r="Y285" s="77">
        <v>-104.63389969550319</v>
      </c>
      <c r="Z285" s="77">
        <v>-111.85318943419381</v>
      </c>
      <c r="AA285" s="77">
        <v>-114.42375654756839</v>
      </c>
      <c r="AB285" s="77">
        <v>-116.52032366094305</v>
      </c>
      <c r="AC285" s="77">
        <v>-118.77489077431767</v>
      </c>
      <c r="AD285" s="77">
        <v>-120.8714578876923</v>
      </c>
      <c r="AE285" s="77">
        <v>-122.96802500106691</v>
      </c>
      <c r="AF285" s="77">
        <v>-123.95859211444156</v>
      </c>
      <c r="AG285" s="77">
        <v>-125.10715922781618</v>
      </c>
      <c r="AH285" s="77">
        <v>-126.25572634119082</v>
      </c>
      <c r="AI285" s="77">
        <v>-127.40429345456545</v>
      </c>
      <c r="AJ285" s="77">
        <v>-128.86886056794006</v>
      </c>
      <c r="AK285" s="77"/>
      <c r="AL285" s="77"/>
      <c r="AM285" s="77"/>
      <c r="AN285" s="77"/>
      <c r="AO285" s="77"/>
    </row>
    <row r="286" spans="1:41">
      <c r="A286" s="75" t="s">
        <v>304</v>
      </c>
      <c r="B286" s="75" t="s">
        <v>369</v>
      </c>
      <c r="C286" s="75" t="str">
        <f>VLOOKUP(B286,[3]codes!A:F,3,FALSE)</f>
        <v>CO2-Abscheidekosten - Zement</v>
      </c>
      <c r="D286" s="75" t="s">
        <v>25</v>
      </c>
      <c r="E286" s="75" t="s">
        <v>370</v>
      </c>
      <c r="F286" s="75" t="s">
        <v>366</v>
      </c>
      <c r="G286" s="75" t="s">
        <v>54</v>
      </c>
      <c r="H286" s="76" t="s">
        <v>308</v>
      </c>
      <c r="I286" s="76" t="s">
        <v>371</v>
      </c>
      <c r="J286" s="76" t="s">
        <v>368</v>
      </c>
      <c r="K286" s="77">
        <v>6.5008011220438142</v>
      </c>
      <c r="L286" s="77">
        <v>1.9976186754128378</v>
      </c>
      <c r="M286" s="77">
        <v>-4.5595637712181434</v>
      </c>
      <c r="N286" s="77">
        <v>-9.5367462178491564</v>
      </c>
      <c r="O286" s="77">
        <v>-16.409928664480127</v>
      </c>
      <c r="P286" s="77">
        <v>-24.547111111111107</v>
      </c>
      <c r="Q286" s="77">
        <v>-34.337111111111106</v>
      </c>
      <c r="R286" s="77">
        <v>-43.495111111111108</v>
      </c>
      <c r="S286" s="77">
        <v>-54.075111111111127</v>
      </c>
      <c r="T286" s="77">
        <v>-64.02311111111112</v>
      </c>
      <c r="U286" s="77">
        <v>-73.339111111111094</v>
      </c>
      <c r="V286" s="77">
        <v>-79.610400849801721</v>
      </c>
      <c r="W286" s="77">
        <v>-86.197690588492321</v>
      </c>
      <c r="X286" s="77">
        <v>-92.942980327182951</v>
      </c>
      <c r="Y286" s="77">
        <v>-100.0042700658736</v>
      </c>
      <c r="Z286" s="77">
        <v>-107.22355980456419</v>
      </c>
      <c r="AA286" s="77">
        <v>-109.79412691793883</v>
      </c>
      <c r="AB286" s="77">
        <v>-111.89069403131342</v>
      </c>
      <c r="AC286" s="77">
        <v>-114.14526114468812</v>
      </c>
      <c r="AD286" s="77">
        <v>-116.24182825806272</v>
      </c>
      <c r="AE286" s="77">
        <v>-118.33839537143733</v>
      </c>
      <c r="AF286" s="77">
        <v>-119.32896248481192</v>
      </c>
      <c r="AG286" s="77">
        <v>-120.47752959818659</v>
      </c>
      <c r="AH286" s="77">
        <v>-121.62609671156119</v>
      </c>
      <c r="AI286" s="77">
        <v>-122.77466382493587</v>
      </c>
      <c r="AJ286" s="77">
        <v>-124.23923093831051</v>
      </c>
      <c r="AK286" s="77"/>
      <c r="AL286" s="77"/>
      <c r="AM286" s="77"/>
      <c r="AN286" s="77"/>
      <c r="AO286" s="77"/>
    </row>
    <row r="287" spans="1:41" ht="14.65" customHeight="1">
      <c r="A287" s="75" t="s">
        <v>304</v>
      </c>
      <c r="B287" s="75" t="s">
        <v>372</v>
      </c>
      <c r="C287" s="75" t="str">
        <f>VLOOKUP(B287,[3]codes!A:F,3,FALSE)</f>
        <v>CO2-Abscheidung - Kalk</v>
      </c>
      <c r="D287" s="75" t="s">
        <v>25</v>
      </c>
      <c r="E287" s="75" t="s">
        <v>373</v>
      </c>
      <c r="F287" s="75" t="s">
        <v>307</v>
      </c>
      <c r="G287" s="75" t="s">
        <v>28</v>
      </c>
      <c r="H287" s="76" t="s">
        <v>308</v>
      </c>
      <c r="I287" s="76" t="s">
        <v>374</v>
      </c>
      <c r="J287" s="76" t="s">
        <v>309</v>
      </c>
      <c r="K287" s="77">
        <v>0</v>
      </c>
      <c r="L287" s="77">
        <v>0</v>
      </c>
      <c r="M287" s="77">
        <v>0</v>
      </c>
      <c r="N287" s="77">
        <v>0</v>
      </c>
      <c r="O287" s="77">
        <v>0</v>
      </c>
      <c r="P287" s="77">
        <v>0</v>
      </c>
      <c r="Q287" s="77">
        <v>0</v>
      </c>
      <c r="R287" s="77">
        <v>0</v>
      </c>
      <c r="S287" s="77">
        <v>0.173052819</v>
      </c>
      <c r="T287" s="77">
        <v>0.34661849300000003</v>
      </c>
      <c r="U287" s="77">
        <v>0.52061976099999996</v>
      </c>
      <c r="V287" s="77">
        <v>0.67943103599999999</v>
      </c>
      <c r="W287" s="77">
        <v>0.83034105200000008</v>
      </c>
      <c r="X287" s="77">
        <v>0.97449395299999997</v>
      </c>
      <c r="Y287" s="77">
        <v>1.137302676</v>
      </c>
      <c r="Z287" s="77">
        <v>1.2981857919999999</v>
      </c>
      <c r="AA287" s="77">
        <v>1.685473161</v>
      </c>
      <c r="AB287" s="77">
        <v>2.066713231</v>
      </c>
      <c r="AC287" s="77">
        <v>2.4376801460000004</v>
      </c>
      <c r="AD287" s="77">
        <v>2.79601027</v>
      </c>
      <c r="AE287" s="77">
        <v>3.1608411719999996</v>
      </c>
      <c r="AF287" s="77">
        <v>3.1799462869999999</v>
      </c>
      <c r="AG287" s="77">
        <v>3.2209216940000003</v>
      </c>
      <c r="AH287" s="77">
        <v>3.2614957420000001</v>
      </c>
      <c r="AI287" s="77">
        <v>3.3020079770000001</v>
      </c>
      <c r="AJ287" s="77">
        <v>3.3409401230000002</v>
      </c>
      <c r="AK287" s="77"/>
      <c r="AL287" s="77"/>
      <c r="AM287" s="77"/>
      <c r="AN287" s="77"/>
      <c r="AO287" s="77"/>
    </row>
    <row r="288" spans="1:41">
      <c r="A288" s="75" t="s">
        <v>304</v>
      </c>
      <c r="B288" s="75" t="s">
        <v>375</v>
      </c>
      <c r="C288" s="75" t="str">
        <f>VLOOKUP(B288,[3]codes!A:F,3,FALSE)</f>
        <v>CO2-Abscheidung - Zement</v>
      </c>
      <c r="D288" s="75" t="s">
        <v>25</v>
      </c>
      <c r="E288" s="75" t="s">
        <v>376</v>
      </c>
      <c r="F288" s="75" t="s">
        <v>307</v>
      </c>
      <c r="G288" s="75" t="s">
        <v>28</v>
      </c>
      <c r="H288" s="76" t="s">
        <v>308</v>
      </c>
      <c r="I288" s="76" t="s">
        <v>363</v>
      </c>
      <c r="J288" s="76" t="s">
        <v>309</v>
      </c>
      <c r="K288" s="77">
        <v>0</v>
      </c>
      <c r="L288" s="77">
        <v>0</v>
      </c>
      <c r="M288" s="77">
        <v>0</v>
      </c>
      <c r="N288" s="77">
        <v>0</v>
      </c>
      <c r="O288" s="77">
        <v>0</v>
      </c>
      <c r="P288" s="77">
        <v>0</v>
      </c>
      <c r="Q288" s="77">
        <v>0</v>
      </c>
      <c r="R288" s="77">
        <v>0</v>
      </c>
      <c r="S288" s="77">
        <v>0.61821057400000001</v>
      </c>
      <c r="T288" s="77">
        <v>1.2527958219999999</v>
      </c>
      <c r="U288" s="77">
        <v>1.904843638</v>
      </c>
      <c r="V288" s="77">
        <v>2.5813376029999997</v>
      </c>
      <c r="W288" s="77">
        <v>3.236372593</v>
      </c>
      <c r="X288" s="77">
        <v>3.8737607270000001</v>
      </c>
      <c r="Y288" s="77">
        <v>4.4933888460000011</v>
      </c>
      <c r="Z288" s="77">
        <v>5.0842209860000009</v>
      </c>
      <c r="AA288" s="77">
        <v>6.2868792370000008</v>
      </c>
      <c r="AB288" s="77">
        <v>7.3763823239999997</v>
      </c>
      <c r="AC288" s="77">
        <v>8.3431759440000004</v>
      </c>
      <c r="AD288" s="77">
        <v>9.1157205140000013</v>
      </c>
      <c r="AE288" s="77">
        <v>9.9860525850000013</v>
      </c>
      <c r="AF288" s="77">
        <v>9.8124201099999997</v>
      </c>
      <c r="AG288" s="77">
        <v>9.7145470490000001</v>
      </c>
      <c r="AH288" s="77">
        <v>9.6160645920000007</v>
      </c>
      <c r="AI288" s="77">
        <v>9.5196323629999995</v>
      </c>
      <c r="AJ288" s="77">
        <v>9.4218556090000014</v>
      </c>
      <c r="AK288" s="77"/>
      <c r="AL288" s="77"/>
      <c r="AM288" s="77"/>
      <c r="AN288" s="77"/>
      <c r="AO288" s="77"/>
    </row>
    <row r="289" spans="1:41">
      <c r="A289" s="75" t="s">
        <v>304</v>
      </c>
      <c r="B289" s="75" t="s">
        <v>377</v>
      </c>
      <c r="C289" s="75" t="str">
        <f>VLOOKUP(B289,[3]codes!A:F,3,FALSE)</f>
        <v>CO2-Abscheidekosten - Kalk (inklusive Annahmen zu Transport- und Speicherung)</v>
      </c>
      <c r="D289" s="75" t="s">
        <v>25</v>
      </c>
      <c r="E289" s="75" t="s">
        <v>378</v>
      </c>
      <c r="F289" s="75" t="s">
        <v>366</v>
      </c>
      <c r="G289" s="75" t="s">
        <v>54</v>
      </c>
      <c r="H289" s="76" t="s">
        <v>308</v>
      </c>
      <c r="I289" s="76" t="s">
        <v>379</v>
      </c>
      <c r="J289" s="76" t="s">
        <v>380</v>
      </c>
      <c r="K289" s="77">
        <v>103.72302334426605</v>
      </c>
      <c r="L289" s="77">
        <v>97.367989045783204</v>
      </c>
      <c r="M289" s="77">
        <v>88.958954747300368</v>
      </c>
      <c r="N289" s="77">
        <v>82.129920448817558</v>
      </c>
      <c r="O289" s="77">
        <v>73.404886150334704</v>
      </c>
      <c r="P289" s="77">
        <v>63.415851851851862</v>
      </c>
      <c r="Q289" s="77">
        <v>52.699925925925911</v>
      </c>
      <c r="R289" s="77">
        <v>41.690074074074083</v>
      </c>
      <c r="S289" s="77">
        <v>29.258222222222216</v>
      </c>
      <c r="T289" s="77">
        <v>17.458370370370385</v>
      </c>
      <c r="U289" s="77">
        <v>9.9942222222222146</v>
      </c>
      <c r="V289" s="77">
        <v>2.7970065576057199</v>
      </c>
      <c r="W289" s="77">
        <v>-4.7162091070108243</v>
      </c>
      <c r="X289" s="77">
        <v>-12.387424771627414</v>
      </c>
      <c r="Y289" s="77">
        <v>-20.374640436243933</v>
      </c>
      <c r="Z289" s="77">
        <v>-28.519856100860473</v>
      </c>
      <c r="AA289" s="77">
        <v>-32.942275066086907</v>
      </c>
      <c r="AB289" s="77">
        <v>-36.890694031313416</v>
      </c>
      <c r="AC289" s="77">
        <v>-40.997112996539897</v>
      </c>
      <c r="AD289" s="77">
        <v>-44.945531961766378</v>
      </c>
      <c r="AE289" s="77">
        <v>-48.893950926992837</v>
      </c>
      <c r="AF289" s="77">
        <v>-50.81044396629342</v>
      </c>
      <c r="AG289" s="77">
        <v>-52.884937005593976</v>
      </c>
      <c r="AH289" s="77">
        <v>-54.959430044894525</v>
      </c>
      <c r="AI289" s="77">
        <v>-57.033923084195074</v>
      </c>
      <c r="AJ289" s="77">
        <v>-59.424416123495611</v>
      </c>
      <c r="AK289" s="77"/>
      <c r="AL289" s="77"/>
      <c r="AM289" s="77"/>
      <c r="AN289" s="77"/>
      <c r="AO289" s="77"/>
    </row>
    <row r="290" spans="1:41">
      <c r="A290" s="75" t="s">
        <v>304</v>
      </c>
      <c r="B290" s="75" t="s">
        <v>381</v>
      </c>
      <c r="C290" s="75" t="str">
        <f>VLOOKUP(B290,[3]codes!A:F,3,FALSE)</f>
        <v>CO2-Abscheidekosten - Zement (inklusive Annahmen zu Transport- und Speicherung)</v>
      </c>
      <c r="D290" s="75" t="s">
        <v>25</v>
      </c>
      <c r="E290" s="75" t="s">
        <v>382</v>
      </c>
      <c r="F290" s="75" t="s">
        <v>366</v>
      </c>
      <c r="G290" s="75" t="s">
        <v>54</v>
      </c>
      <c r="H290" s="76" t="s">
        <v>308</v>
      </c>
      <c r="I290" s="76" t="s">
        <v>383</v>
      </c>
      <c r="J290" s="76" t="s">
        <v>380</v>
      </c>
      <c r="K290" s="77">
        <v>159.27857889982161</v>
      </c>
      <c r="L290" s="77">
        <v>151.99761867541284</v>
      </c>
      <c r="M290" s="77">
        <v>142.66265845100409</v>
      </c>
      <c r="N290" s="77">
        <v>134.9076982265953</v>
      </c>
      <c r="O290" s="77">
        <v>125.25673800218655</v>
      </c>
      <c r="P290" s="77">
        <v>114.34177777777779</v>
      </c>
      <c r="Q290" s="77">
        <v>103.1628888888889</v>
      </c>
      <c r="R290" s="77">
        <v>91.227111111111114</v>
      </c>
      <c r="S290" s="77">
        <v>77.86933333333333</v>
      </c>
      <c r="T290" s="77">
        <v>65.143555555555551</v>
      </c>
      <c r="U290" s="77">
        <v>58.605333333333348</v>
      </c>
      <c r="V290" s="77">
        <v>50.945154705753836</v>
      </c>
      <c r="W290" s="77">
        <v>42.968976078174357</v>
      </c>
      <c r="X290" s="77">
        <v>34.834797450594834</v>
      </c>
      <c r="Y290" s="77">
        <v>26.384618823015298</v>
      </c>
      <c r="Z290" s="77">
        <v>17.776440195435821</v>
      </c>
      <c r="AA290" s="77">
        <v>12.428095304283401</v>
      </c>
      <c r="AB290" s="77">
        <v>7.5537504131310369</v>
      </c>
      <c r="AC290" s="77">
        <v>2.5214055219785556</v>
      </c>
      <c r="AD290" s="77">
        <v>-2.3529393691738281</v>
      </c>
      <c r="AE290" s="77">
        <v>-7.2272842603262122</v>
      </c>
      <c r="AF290" s="77">
        <v>-9.6067402625896943</v>
      </c>
      <c r="AG290" s="77">
        <v>-12.144196264853255</v>
      </c>
      <c r="AH290" s="77">
        <v>-14.681652267116737</v>
      </c>
      <c r="AI290" s="77">
        <v>-17.219108269380317</v>
      </c>
      <c r="AJ290" s="77">
        <v>-20.072564271643838</v>
      </c>
      <c r="AK290" s="77"/>
      <c r="AL290" s="77"/>
      <c r="AM290" s="77"/>
      <c r="AN290" s="77"/>
      <c r="AO290" s="77"/>
    </row>
    <row r="291" spans="1:41" ht="14.65" customHeight="1">
      <c r="A291" s="75" t="s">
        <v>384</v>
      </c>
      <c r="B291" s="75" t="s">
        <v>385</v>
      </c>
      <c r="C291" s="75" t="str">
        <f>VLOOKUP(B291,[12]codes!A:F,3,FALSE)</f>
        <v>Entwicklung des Endenergieverbrauchs</v>
      </c>
      <c r="D291" s="75" t="s">
        <v>26</v>
      </c>
      <c r="E291" s="75" t="s">
        <v>386</v>
      </c>
      <c r="F291" s="75" t="s">
        <v>138</v>
      </c>
      <c r="G291" s="75" t="s">
        <v>54</v>
      </c>
      <c r="H291" s="76" t="s">
        <v>387</v>
      </c>
      <c r="J291" s="76" t="s">
        <v>388</v>
      </c>
      <c r="K291" s="77">
        <v>733.83011745545991</v>
      </c>
      <c r="L291" s="77">
        <v>720.35106782783043</v>
      </c>
      <c r="M291" s="77">
        <v>704.81061899130702</v>
      </c>
      <c r="N291" s="77">
        <v>692.52867499898525</v>
      </c>
      <c r="O291" s="77">
        <v>679.71721467853069</v>
      </c>
      <c r="P291" s="77">
        <v>665.13726520049295</v>
      </c>
      <c r="Q291" s="77">
        <v>652.82580337402919</v>
      </c>
      <c r="R291" s="77">
        <v>639.53326996372414</v>
      </c>
      <c r="S291" s="77">
        <v>624.15637719920267</v>
      </c>
      <c r="T291" s="77">
        <v>609.78426102050082</v>
      </c>
      <c r="U291" s="77">
        <v>595.42267609321777</v>
      </c>
      <c r="V291" s="77">
        <v>580.78484150045585</v>
      </c>
      <c r="W291" s="77">
        <v>567.50739659514488</v>
      </c>
      <c r="X291" s="77">
        <v>554.79088054837393</v>
      </c>
      <c r="Y291" s="77">
        <v>542.48198799775719</v>
      </c>
      <c r="Z291" s="77">
        <v>530.76091388008604</v>
      </c>
      <c r="AA291" s="77">
        <v>515.37953392657028</v>
      </c>
      <c r="AB291" s="77">
        <v>500.95629246930974</v>
      </c>
      <c r="AC291" s="77">
        <v>487.68373750342789</v>
      </c>
      <c r="AD291" s="77">
        <v>474.43125502242799</v>
      </c>
      <c r="AE291" s="77">
        <v>462.34890444494039</v>
      </c>
      <c r="AF291" s="77">
        <v>453.20262245232703</v>
      </c>
      <c r="AG291" s="77">
        <v>444.71131282707921</v>
      </c>
      <c r="AH291" s="77">
        <v>437.262224006145</v>
      </c>
      <c r="AI291" s="77">
        <v>430.68865526842166</v>
      </c>
      <c r="AJ291" s="77">
        <v>424.1092676261033</v>
      </c>
      <c r="AK291" s="77"/>
      <c r="AL291" s="77"/>
      <c r="AM291" s="77"/>
      <c r="AN291" s="77"/>
      <c r="AO291" s="77"/>
    </row>
    <row r="292" spans="1:41">
      <c r="A292" s="75" t="s">
        <v>384</v>
      </c>
      <c r="B292" s="75" t="s">
        <v>385</v>
      </c>
      <c r="C292" s="75" t="str">
        <f>VLOOKUP(B292,[12]codes!A:F,3,FALSE)</f>
        <v>Entwicklung des Endenergieverbrauchs</v>
      </c>
      <c r="D292" s="75" t="s">
        <v>26</v>
      </c>
      <c r="E292" s="75" t="s">
        <v>386</v>
      </c>
      <c r="F292" s="75" t="s">
        <v>138</v>
      </c>
      <c r="G292" s="75" t="s">
        <v>28</v>
      </c>
      <c r="H292" s="76" t="s">
        <v>389</v>
      </c>
      <c r="J292" s="76" t="s">
        <v>390</v>
      </c>
      <c r="K292" s="81">
        <f>[13]Indic!K3</f>
        <v>677.08520113581517</v>
      </c>
      <c r="L292" s="81">
        <f>[13]Indic!L3</f>
        <v>661.65471196601857</v>
      </c>
      <c r="M292" s="81">
        <f>[13]Indic!M3</f>
        <v>639.70039468273262</v>
      </c>
      <c r="N292" s="81">
        <f>[13]Indic!N3</f>
        <v>612.46951948239837</v>
      </c>
      <c r="O292" s="81">
        <f>[13]Indic!O3</f>
        <v>597.78509660695579</v>
      </c>
      <c r="P292" s="81">
        <f>[13]Indic!P3</f>
        <v>575.38189337149231</v>
      </c>
      <c r="Q292" s="81">
        <f>[13]Indic!Q3</f>
        <v>563.95264533578666</v>
      </c>
      <c r="R292" s="81">
        <f>[13]Indic!R3</f>
        <v>552.27043489376649</v>
      </c>
      <c r="S292" s="81">
        <f>[13]Indic!S3</f>
        <v>539.44993990356511</v>
      </c>
      <c r="T292" s="81">
        <f>[13]Indic!T3</f>
        <v>528.57596290786705</v>
      </c>
      <c r="U292" s="81">
        <f>[13]Indic!U3</f>
        <v>517.09362450573781</v>
      </c>
      <c r="V292" s="81">
        <f>[13]Indic!V3</f>
        <v>506.49941455957759</v>
      </c>
      <c r="W292" s="81">
        <f>[13]Indic!W3</f>
        <v>497.83584446663542</v>
      </c>
      <c r="X292" s="81">
        <f>[13]Indic!X3</f>
        <v>488.03736106352335</v>
      </c>
      <c r="Y292" s="81">
        <f>[13]Indic!Y3</f>
        <v>477.89806064560241</v>
      </c>
      <c r="Z292" s="81">
        <f>[13]Indic!Z3</f>
        <v>468.30192523480093</v>
      </c>
      <c r="AA292" s="81">
        <f>[13]Indic!AA3</f>
        <v>460.24599358299815</v>
      </c>
      <c r="AB292" s="81">
        <f>[13]Indic!AB3</f>
        <v>452.73682297549851</v>
      </c>
      <c r="AC292" s="81">
        <f>[13]Indic!AC3</f>
        <v>445.32368018722377</v>
      </c>
      <c r="AD292" s="81">
        <f>[13]Indic!AD3</f>
        <v>436.684388798589</v>
      </c>
      <c r="AE292" s="81">
        <f>[13]Indic!AE3</f>
        <v>429.75534127087298</v>
      </c>
      <c r="AF292" s="77"/>
      <c r="AG292" s="77"/>
      <c r="AH292" s="77"/>
      <c r="AI292" s="77"/>
      <c r="AJ292" s="77"/>
      <c r="AK292" s="77"/>
      <c r="AL292" s="77"/>
      <c r="AM292" s="77"/>
      <c r="AN292" s="77"/>
      <c r="AO292" s="77"/>
    </row>
    <row r="293" spans="1:41">
      <c r="A293" s="75" t="s">
        <v>384</v>
      </c>
      <c r="B293" s="75" t="s">
        <v>391</v>
      </c>
      <c r="C293" s="75" t="str">
        <f>VLOOKUP(B293,[12]codes!A:F,3,FALSE)</f>
        <v>Entwicklung der Heizgradtage</v>
      </c>
      <c r="D293" s="75" t="s">
        <v>26</v>
      </c>
      <c r="E293" s="75" t="s">
        <v>392</v>
      </c>
      <c r="F293" s="75" t="s">
        <v>80</v>
      </c>
      <c r="G293" s="75" t="s">
        <v>54</v>
      </c>
      <c r="H293" s="76" t="s">
        <v>387</v>
      </c>
      <c r="K293" s="77">
        <v>3186.6096607811251</v>
      </c>
      <c r="L293" s="77">
        <v>3181.5661806018397</v>
      </c>
      <c r="M293" s="77">
        <v>3170.1643472533437</v>
      </c>
      <c r="N293" s="77">
        <v>3155.9412546918838</v>
      </c>
      <c r="O293" s="77">
        <v>3155.5799927297398</v>
      </c>
      <c r="P293" s="77">
        <v>3144.9100409090124</v>
      </c>
      <c r="Q293" s="77">
        <v>3138.9892635019082</v>
      </c>
      <c r="R293" s="77">
        <v>3137.5291385895111</v>
      </c>
      <c r="S293" s="77">
        <v>3128.2076630269503</v>
      </c>
      <c r="T293" s="77">
        <v>3124.700833023423</v>
      </c>
      <c r="U293" s="77">
        <v>3112.489714567982</v>
      </c>
      <c r="V293" s="77">
        <v>3100.7806453912581</v>
      </c>
      <c r="W293" s="77">
        <v>3098.1191516173726</v>
      </c>
      <c r="X293" s="77">
        <v>3093.2938715734867</v>
      </c>
      <c r="Y293" s="77">
        <v>3088.0128888756785</v>
      </c>
      <c r="Z293" s="77">
        <v>3080.4171091045014</v>
      </c>
      <c r="AA293" s="77">
        <v>3077.2681298707162</v>
      </c>
      <c r="AB293" s="77">
        <v>3065.6215291907106</v>
      </c>
      <c r="AC293" s="77">
        <v>3056.5275009532575</v>
      </c>
      <c r="AD293" s="77">
        <v>3048.99827089156</v>
      </c>
      <c r="AE293" s="77">
        <v>3046.8266756593625</v>
      </c>
      <c r="AF293" s="77">
        <v>3042.4900604997092</v>
      </c>
      <c r="AG293" s="77">
        <v>3029.2172670487525</v>
      </c>
      <c r="AH293" s="77">
        <v>3010.4895361817062</v>
      </c>
      <c r="AI293" s="77">
        <v>3012.6820872530052</v>
      </c>
      <c r="AJ293" s="77">
        <v>3000.4535232782887</v>
      </c>
      <c r="AK293" s="77"/>
      <c r="AL293" s="77"/>
      <c r="AM293" s="77"/>
      <c r="AN293" s="77"/>
      <c r="AO293" s="77"/>
    </row>
    <row r="294" spans="1:41">
      <c r="A294" s="75" t="s">
        <v>384</v>
      </c>
      <c r="B294" s="75" t="s">
        <v>391</v>
      </c>
      <c r="C294" s="75" t="str">
        <f>VLOOKUP(B294,[12]codes!A:F,3,FALSE)</f>
        <v>Entwicklung der Heizgradtage</v>
      </c>
      <c r="D294" s="75" t="s">
        <v>26</v>
      </c>
      <c r="E294" s="75" t="s">
        <v>392</v>
      </c>
      <c r="F294" s="75" t="s">
        <v>80</v>
      </c>
      <c r="G294" s="75" t="s">
        <v>28</v>
      </c>
      <c r="H294" s="75" t="s">
        <v>389</v>
      </c>
      <c r="I294" s="75" t="s">
        <v>393</v>
      </c>
      <c r="J294" s="75" t="s">
        <v>394</v>
      </c>
      <c r="K294" s="82">
        <f>[13]Indic!K5</f>
        <v>3138.7174362324577</v>
      </c>
      <c r="L294" s="82">
        <f>[13]Indic!L5</f>
        <v>3133.7497555739692</v>
      </c>
      <c r="M294" s="82">
        <f>[13]Indic!M5</f>
        <v>3122.5192827688479</v>
      </c>
      <c r="N294" s="82">
        <f>[13]Indic!N5</f>
        <v>3108.509952046848</v>
      </c>
      <c r="O294" s="82">
        <f>[13]Indic!O5</f>
        <v>3108.1541195664581</v>
      </c>
      <c r="P294" s="82">
        <f>[13]Indic!P5</f>
        <v>3097.6445286882113</v>
      </c>
      <c r="Q294" s="82">
        <f>[13]Indic!Q5</f>
        <v>3091.8127358858342</v>
      </c>
      <c r="R294" s="82">
        <f>[13]Indic!R5</f>
        <v>3090.3745554968077</v>
      </c>
      <c r="S294" s="82">
        <f>[13]Indic!S5</f>
        <v>3081.1931743443847</v>
      </c>
      <c r="T294" s="82">
        <f>[13]Indic!T5</f>
        <v>3077.7390492240597</v>
      </c>
      <c r="U294" s="82">
        <f>[13]Indic!U5</f>
        <v>3065.7114542275026</v>
      </c>
      <c r="V294" s="82">
        <f>[13]Indic!V5</f>
        <v>3054.1783631058161</v>
      </c>
      <c r="W294" s="82">
        <f>[13]Indic!W5</f>
        <v>3051.5568694797439</v>
      </c>
      <c r="X294" s="82">
        <f>[13]Indic!X5</f>
        <v>3046.8041095810818</v>
      </c>
      <c r="Y294" s="82">
        <f>[13]Indic!Y5</f>
        <v>3041.602495879205</v>
      </c>
      <c r="Z294" s="82">
        <f>[13]Indic!Z5</f>
        <v>3034.1208746743878</v>
      </c>
      <c r="AA294" s="82">
        <f>[13]Indic!AA5</f>
        <v>3031.0192221095758</v>
      </c>
      <c r="AB294" s="82">
        <f>[13]Indic!AB5</f>
        <v>3019.547660632476</v>
      </c>
      <c r="AC294" s="82">
        <f>[13]Indic!AC5</f>
        <v>3010.5903084516362</v>
      </c>
      <c r="AD294" s="82">
        <f>[13]Indic!AD5</f>
        <v>3003.1742367667648</v>
      </c>
      <c r="AE294" s="82">
        <f>[13]Indic!AE5</f>
        <v>3001.0352788945079</v>
      </c>
      <c r="AF294" s="77"/>
      <c r="AG294" s="77"/>
      <c r="AH294" s="77"/>
      <c r="AI294" s="77"/>
      <c r="AJ294" s="77"/>
      <c r="AK294" s="77"/>
      <c r="AL294" s="77"/>
      <c r="AM294" s="77"/>
      <c r="AN294" s="77"/>
      <c r="AO294" s="77"/>
    </row>
    <row r="295" spans="1:41">
      <c r="A295" s="75" t="s">
        <v>384</v>
      </c>
      <c r="B295" s="75" t="s">
        <v>395</v>
      </c>
      <c r="C295" s="75" t="str">
        <f>VLOOKUP(B295,[12]codes!A:F,3,FALSE)</f>
        <v>Änderung Endenergieverbrauch Gebäudesektor im Vergleich zu 2022 durch Gebäudesanierung</v>
      </c>
      <c r="D295" s="75" t="s">
        <v>26</v>
      </c>
      <c r="E295" s="75" t="s">
        <v>396</v>
      </c>
      <c r="F295" s="75" t="s">
        <v>138</v>
      </c>
      <c r="G295" s="75" t="s">
        <v>54</v>
      </c>
      <c r="H295" s="76" t="s">
        <v>387</v>
      </c>
      <c r="I295" s="76" t="s">
        <v>397</v>
      </c>
      <c r="J295" s="76" t="s">
        <v>398</v>
      </c>
      <c r="K295" s="77">
        <v>48.277951792909789</v>
      </c>
      <c r="L295" s="77">
        <v>55.225142309729677</v>
      </c>
      <c r="M295" s="77">
        <v>63.865143005359641</v>
      </c>
      <c r="N295" s="77">
        <v>71.909948123039612</v>
      </c>
      <c r="O295" s="77">
        <v>81.192934734570713</v>
      </c>
      <c r="P295" s="77">
        <v>90.268813980409845</v>
      </c>
      <c r="Q295" s="77">
        <v>99.721263173999773</v>
      </c>
      <c r="R295" s="77">
        <v>110.22884601820977</v>
      </c>
      <c r="S295" s="77">
        <v>120.84817730452983</v>
      </c>
      <c r="T295" s="77">
        <v>132.30111018529976</v>
      </c>
      <c r="U295" s="77">
        <v>144.18664762175081</v>
      </c>
      <c r="V295" s="77">
        <v>156.05639207299475</v>
      </c>
      <c r="W295" s="77">
        <v>167.70509392215672</v>
      </c>
      <c r="X295" s="77">
        <v>178.74181224276981</v>
      </c>
      <c r="Y295" s="77">
        <v>189.1320221589707</v>
      </c>
      <c r="Z295" s="77">
        <v>198.97780041017461</v>
      </c>
      <c r="AA295" s="77">
        <v>209.0690440989128</v>
      </c>
      <c r="AB295" s="77">
        <v>218.46045033130571</v>
      </c>
      <c r="AC295" s="77">
        <v>227.16690103310975</v>
      </c>
      <c r="AD295" s="77">
        <v>236.06341882400176</v>
      </c>
      <c r="AE295" s="77">
        <v>244.3155907400988</v>
      </c>
      <c r="AF295" s="77">
        <v>252.31213360082882</v>
      </c>
      <c r="AG295" s="77">
        <v>259.6687137103707</v>
      </c>
      <c r="AH295" s="77">
        <v>266.25266501967377</v>
      </c>
      <c r="AI295" s="77">
        <v>272.06168629788266</v>
      </c>
      <c r="AJ295" s="77">
        <v>277.35252961529682</v>
      </c>
      <c r="AK295" s="77"/>
      <c r="AL295" s="77"/>
      <c r="AM295" s="77"/>
      <c r="AN295" s="77"/>
      <c r="AO295" s="77"/>
    </row>
    <row r="296" spans="1:41">
      <c r="A296" s="75" t="s">
        <v>384</v>
      </c>
      <c r="B296" s="75" t="s">
        <v>395</v>
      </c>
      <c r="C296" s="75" t="str">
        <f>VLOOKUP(B296,[12]codes!A:F,3,FALSE)</f>
        <v>Änderung Endenergieverbrauch Gebäudesektor im Vergleich zu 2022 durch Gebäudesanierung</v>
      </c>
      <c r="D296" s="75" t="s">
        <v>26</v>
      </c>
      <c r="E296" s="75" t="s">
        <v>396</v>
      </c>
      <c r="F296" s="75" t="s">
        <v>138</v>
      </c>
      <c r="G296" s="75" t="s">
        <v>28</v>
      </c>
      <c r="J296" s="76" t="s">
        <v>399</v>
      </c>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row>
    <row r="297" spans="1:41" ht="15" customHeight="1">
      <c r="A297" s="75" t="s">
        <v>384</v>
      </c>
      <c r="B297" s="75" t="s">
        <v>400</v>
      </c>
      <c r="C297" s="75" t="str">
        <f>VLOOKUP(B297,[12]codes!A:F,3,FALSE)</f>
        <v>Änderung Endenergieverbrauch Gebäudesektor im Vergleich zu 2022 durch Austausch des Wärmeversorgungssystems</v>
      </c>
      <c r="D297" s="75" t="s">
        <v>26</v>
      </c>
      <c r="E297" s="75" t="s">
        <v>401</v>
      </c>
      <c r="F297" s="75" t="s">
        <v>138</v>
      </c>
      <c r="G297" s="75" t="s">
        <v>54</v>
      </c>
      <c r="H297" s="76" t="s">
        <v>387</v>
      </c>
      <c r="I297" s="76" t="s">
        <v>402</v>
      </c>
      <c r="J297" s="76" t="s">
        <v>403</v>
      </c>
      <c r="K297" s="77">
        <v>7.3991484895964277</v>
      </c>
      <c r="L297" s="77">
        <v>14.674730527961856</v>
      </c>
      <c r="M297" s="77">
        <v>22.042544332966941</v>
      </c>
      <c r="N297" s="77">
        <v>31.42841349315006</v>
      </c>
      <c r="O297" s="77">
        <v>48.871391453203387</v>
      </c>
      <c r="P297" s="77">
        <v>64.987422992850043</v>
      </c>
      <c r="Q297" s="77">
        <v>77.137096699216499</v>
      </c>
      <c r="R297" s="77">
        <v>88.546732419390423</v>
      </c>
      <c r="S297" s="77">
        <v>97.015741813657542</v>
      </c>
      <c r="T297" s="77">
        <v>104.16828882688969</v>
      </c>
      <c r="U297" s="77">
        <v>108.84316801810195</v>
      </c>
      <c r="V297" s="77">
        <v>112.88329715980569</v>
      </c>
      <c r="W297" s="77">
        <v>114.57933057800591</v>
      </c>
      <c r="X297" s="77">
        <v>116.37699310624413</v>
      </c>
      <c r="Y297" s="77">
        <v>117.41073760400201</v>
      </c>
      <c r="Z297" s="77">
        <v>118.81540959228641</v>
      </c>
      <c r="AA297" s="77">
        <v>120.09020260561306</v>
      </c>
      <c r="AB297" s="77">
        <v>120.39409345210362</v>
      </c>
      <c r="AC297" s="77">
        <v>120.92564099316053</v>
      </c>
      <c r="AD297" s="77">
        <v>121.87900725172767</v>
      </c>
      <c r="AE297" s="77">
        <v>122.34792917618881</v>
      </c>
      <c r="AF297" s="77">
        <v>122.7241930249819</v>
      </c>
      <c r="AG297" s="77">
        <v>122.99220005449649</v>
      </c>
      <c r="AH297" s="77">
        <v>123.708826850592</v>
      </c>
      <c r="AI297" s="77">
        <v>124.45465138704583</v>
      </c>
      <c r="AJ297" s="77">
        <v>125.59363139534321</v>
      </c>
      <c r="AK297" s="77"/>
      <c r="AL297" s="77"/>
      <c r="AM297" s="77"/>
      <c r="AN297" s="77"/>
      <c r="AO297" s="77"/>
    </row>
    <row r="298" spans="1:41">
      <c r="A298" s="75" t="s">
        <v>384</v>
      </c>
      <c r="B298" s="75" t="s">
        <v>400</v>
      </c>
      <c r="C298" s="75" t="str">
        <f>VLOOKUP(B298,[12]codes!A:F,3,FALSE)</f>
        <v>Änderung Endenergieverbrauch Gebäudesektor im Vergleich zu 2022 durch Austausch des Wärmeversorgungssystems</v>
      </c>
      <c r="D298" s="75" t="s">
        <v>26</v>
      </c>
      <c r="E298" s="75" t="s">
        <v>401</v>
      </c>
      <c r="F298" s="75" t="s">
        <v>138</v>
      </c>
      <c r="G298" s="75" t="s">
        <v>28</v>
      </c>
      <c r="J298" s="76" t="s">
        <v>399</v>
      </c>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row>
    <row r="299" spans="1:41">
      <c r="A299" s="75" t="s">
        <v>384</v>
      </c>
      <c r="B299" s="75" t="s">
        <v>404</v>
      </c>
      <c r="C299" s="75" t="str">
        <f>VLOOKUP(B299,[12]codes!A:F,3,FALSE)</f>
        <v>Änderung Endenergieverbrauch Gebäudesektor im Vergleich zu 2022 durch steigende Außentemperatur</v>
      </c>
      <c r="D299" s="75" t="s">
        <v>26</v>
      </c>
      <c r="E299" s="75" t="s">
        <v>405</v>
      </c>
      <c r="F299" s="75" t="s">
        <v>138</v>
      </c>
      <c r="G299" s="75" t="s">
        <v>54</v>
      </c>
      <c r="H299" s="76" t="s">
        <v>387</v>
      </c>
      <c r="I299" s="76" t="s">
        <v>406</v>
      </c>
      <c r="K299" s="77">
        <v>9.9297141300667136E-3</v>
      </c>
      <c r="L299" s="77">
        <v>4.0676105757898995</v>
      </c>
      <c r="M299" s="77">
        <v>8.0173066679401472</v>
      </c>
      <c r="N299" s="77">
        <v>12.173034329580219</v>
      </c>
      <c r="O299" s="77">
        <v>15.020456990589082</v>
      </c>
      <c r="P299" s="77">
        <v>19.795542078799826</v>
      </c>
      <c r="Q299" s="77">
        <v>22.419545242939876</v>
      </c>
      <c r="R299" s="77">
        <v>24.697025055950007</v>
      </c>
      <c r="S299" s="77">
        <v>28.846306647789902</v>
      </c>
      <c r="T299" s="77">
        <v>31.054701903280034</v>
      </c>
      <c r="U299" s="77">
        <v>33.344046737819895</v>
      </c>
      <c r="V299" s="77">
        <v>35.835651391818033</v>
      </c>
      <c r="W299" s="77">
        <v>37.402367518701965</v>
      </c>
      <c r="X299" s="77">
        <v>38.726602264905921</v>
      </c>
      <c r="Y299" s="77">
        <v>40.441849706665039</v>
      </c>
      <c r="Z299" s="77">
        <v>42.188436440021121</v>
      </c>
      <c r="AA299" s="77">
        <v>43.36310892192796</v>
      </c>
      <c r="AB299" s="77">
        <v>45.194402426051965</v>
      </c>
      <c r="AC299" s="77">
        <v>46.541578840667967</v>
      </c>
      <c r="AD299" s="77">
        <v>47.493349422248968</v>
      </c>
      <c r="AE299" s="77">
        <v>48.415770106293962</v>
      </c>
      <c r="AF299" s="77">
        <v>50.427418851363939</v>
      </c>
      <c r="AG299" s="77">
        <v>52.666325428328093</v>
      </c>
      <c r="AH299" s="77">
        <v>54.701707015971976</v>
      </c>
      <c r="AI299" s="77">
        <v>56.696742886200127</v>
      </c>
      <c r="AJ299" s="77">
        <v>58.730104886378967</v>
      </c>
      <c r="AK299" s="77"/>
      <c r="AL299" s="77"/>
      <c r="AM299" s="77"/>
      <c r="AN299" s="77"/>
      <c r="AO299" s="77"/>
    </row>
    <row r="300" spans="1:41" ht="14.65" customHeight="1">
      <c r="A300" s="75" t="s">
        <v>384</v>
      </c>
      <c r="B300" s="75" t="s">
        <v>404</v>
      </c>
      <c r="C300" s="75" t="str">
        <f>VLOOKUP(B300,[12]codes!A:F,3,FALSE)</f>
        <v>Änderung Endenergieverbrauch Gebäudesektor im Vergleich zu 2022 durch steigende Außentemperatur</v>
      </c>
      <c r="D300" s="75" t="s">
        <v>26</v>
      </c>
      <c r="E300" s="75" t="s">
        <v>405</v>
      </c>
      <c r="F300" s="75" t="s">
        <v>138</v>
      </c>
      <c r="G300" s="75" t="s">
        <v>28</v>
      </c>
      <c r="J300" s="76" t="s">
        <v>399</v>
      </c>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row>
    <row r="301" spans="1:41">
      <c r="A301" s="75" t="s">
        <v>384</v>
      </c>
      <c r="B301" s="75" t="s">
        <v>407</v>
      </c>
      <c r="C301" s="75" t="str">
        <f>VLOOKUP(B301,[12]codes!A:F,3,FALSE)</f>
        <v>Durchschnittlicher Anteil klimaneutraler Wärmeversorgung an Neuinstallationen (Technologiemix des Marktabsatzes von Heizungsanlagen)*</v>
      </c>
      <c r="D301" s="75" t="s">
        <v>26</v>
      </c>
      <c r="E301" s="75" t="s">
        <v>408</v>
      </c>
      <c r="F301" s="75" t="s">
        <v>56</v>
      </c>
      <c r="G301" s="75" t="s">
        <v>54</v>
      </c>
      <c r="H301" s="76" t="s">
        <v>387</v>
      </c>
      <c r="J301" s="76" t="s">
        <v>409</v>
      </c>
      <c r="K301" s="80">
        <v>37.688246026241387</v>
      </c>
      <c r="L301" s="80">
        <v>43.015331666868967</v>
      </c>
      <c r="M301" s="80">
        <v>47.895113064502851</v>
      </c>
      <c r="N301" s="80">
        <v>52.381659000908968</v>
      </c>
      <c r="O301" s="80">
        <v>56.520661547591232</v>
      </c>
      <c r="P301" s="80">
        <v>60.350997799620544</v>
      </c>
      <c r="Q301" s="80">
        <v>64.724534423766428</v>
      </c>
      <c r="R301" s="80">
        <v>69.486101924544158</v>
      </c>
      <c r="S301" s="80">
        <v>74.689738056947135</v>
      </c>
      <c r="T301" s="80">
        <v>80.400002862860063</v>
      </c>
      <c r="U301" s="80">
        <v>86.694670865864978</v>
      </c>
      <c r="V301" s="80">
        <v>87.359150799061609</v>
      </c>
      <c r="W301" s="80">
        <v>88.134967950208249</v>
      </c>
      <c r="X301" s="80">
        <v>89.052663742257295</v>
      </c>
      <c r="Y301" s="80">
        <v>90.15507442540931</v>
      </c>
      <c r="Z301" s="80">
        <v>91.504210188225045</v>
      </c>
      <c r="AA301" s="80">
        <v>91.32745996266695</v>
      </c>
      <c r="AB301" s="80">
        <v>91.157000327637064</v>
      </c>
      <c r="AC301" s="80">
        <v>90.992501328873473</v>
      </c>
      <c r="AD301" s="80">
        <v>90.833655691287149</v>
      </c>
      <c r="AE301" s="80">
        <v>90.680176903333191</v>
      </c>
      <c r="AF301" s="80">
        <v>90.653627890730618</v>
      </c>
      <c r="AG301" s="80">
        <v>90.631087154665195</v>
      </c>
      <c r="AH301" s="80">
        <v>90.61171067545915</v>
      </c>
      <c r="AI301" s="80">
        <v>90.594875857806244</v>
      </c>
      <c r="AJ301" s="80">
        <v>90.580113388019356</v>
      </c>
      <c r="AK301" s="77"/>
      <c r="AL301" s="77"/>
      <c r="AM301" s="77"/>
      <c r="AN301" s="77"/>
      <c r="AO301" s="77"/>
    </row>
    <row r="302" spans="1:41" ht="14.65" customHeight="1">
      <c r="A302" s="75" t="s">
        <v>384</v>
      </c>
      <c r="B302" s="75" t="s">
        <v>407</v>
      </c>
      <c r="C302" s="75" t="str">
        <f>VLOOKUP(B302,[12]codes!A:F,3,FALSE)</f>
        <v>Durchschnittlicher Anteil klimaneutraler Wärmeversorgung an Neuinstallationen (Technologiemix des Marktabsatzes von Heizungsanlagen)*</v>
      </c>
      <c r="D302" s="75" t="s">
        <v>26</v>
      </c>
      <c r="E302" s="75" t="s">
        <v>408</v>
      </c>
      <c r="F302" s="75" t="s">
        <v>56</v>
      </c>
      <c r="G302" s="75" t="s">
        <v>28</v>
      </c>
      <c r="H302" s="76" t="s">
        <v>389</v>
      </c>
      <c r="J302" s="76" t="s">
        <v>410</v>
      </c>
      <c r="K302" s="80">
        <f>[13]Indic!K10</f>
        <v>66.824196597353506</v>
      </c>
      <c r="L302" s="80">
        <f>[13]Indic!L10</f>
        <v>82.867448151487821</v>
      </c>
      <c r="M302" s="80">
        <f>[13]Indic!M10</f>
        <v>88.047138047138048</v>
      </c>
      <c r="N302" s="80">
        <f>[13]Indic!N10</f>
        <v>92.38493723849372</v>
      </c>
      <c r="O302" s="80">
        <f>[13]Indic!O10</f>
        <v>100.22497704315887</v>
      </c>
      <c r="P302" s="80">
        <f>[13]Indic!P10</f>
        <v>100</v>
      </c>
      <c r="Q302" s="80">
        <f>[13]Indic!Q10</f>
        <v>100</v>
      </c>
      <c r="R302" s="80">
        <f>[13]Indic!R10</f>
        <v>100</v>
      </c>
      <c r="S302" s="80">
        <f>[13]Indic!S10</f>
        <v>100</v>
      </c>
      <c r="T302" s="80">
        <f>[13]Indic!T10</f>
        <v>100</v>
      </c>
      <c r="U302" s="80">
        <f>[13]Indic!U10</f>
        <v>100</v>
      </c>
      <c r="V302" s="80">
        <f>[13]Indic!V10</f>
        <v>100</v>
      </c>
      <c r="W302" s="80">
        <f>[13]Indic!W10</f>
        <v>100</v>
      </c>
      <c r="X302" s="80">
        <f>[13]Indic!X10</f>
        <v>100</v>
      </c>
      <c r="Y302" s="80">
        <f>[13]Indic!Y10</f>
        <v>100</v>
      </c>
      <c r="Z302" s="80">
        <f>[13]Indic!Z10</f>
        <v>100</v>
      </c>
      <c r="AA302" s="80">
        <f>[13]Indic!AA10</f>
        <v>100</v>
      </c>
      <c r="AB302" s="80">
        <f>[13]Indic!AB10</f>
        <v>100</v>
      </c>
      <c r="AC302" s="80">
        <f>[13]Indic!AC10</f>
        <v>100</v>
      </c>
      <c r="AD302" s="80">
        <f>[13]Indic!AD10</f>
        <v>100</v>
      </c>
      <c r="AE302" s="80">
        <f>[13]Indic!AE10</f>
        <v>100</v>
      </c>
      <c r="AF302" s="80"/>
      <c r="AG302" s="80"/>
      <c r="AH302" s="80"/>
      <c r="AI302" s="80"/>
      <c r="AJ302" s="80"/>
      <c r="AK302" s="77"/>
      <c r="AL302" s="77"/>
      <c r="AM302" s="77"/>
      <c r="AN302" s="77"/>
      <c r="AO302" s="77"/>
    </row>
    <row r="303" spans="1:41">
      <c r="A303" s="75" t="s">
        <v>384</v>
      </c>
      <c r="B303" s="75" t="s">
        <v>411</v>
      </c>
      <c r="C303" s="75" t="str">
        <f>VLOOKUP(B303,[12]codes!A:F,3,FALSE)</f>
        <v>Absatz Wärmepumpen nach Installation in Bestand</v>
      </c>
      <c r="D303" s="75" t="s">
        <v>26</v>
      </c>
      <c r="E303" s="75" t="s">
        <v>412</v>
      </c>
      <c r="F303" s="75" t="s">
        <v>80</v>
      </c>
      <c r="G303" s="75" t="s">
        <v>54</v>
      </c>
      <c r="H303" s="76" t="s">
        <v>387</v>
      </c>
      <c r="K303" s="77">
        <v>201182.47786458334</v>
      </c>
      <c r="L303" s="77">
        <v>267808.9266666667</v>
      </c>
      <c r="M303" s="77">
        <v>334435.37546875002</v>
      </c>
      <c r="N303" s="77">
        <v>401061.82427083334</v>
      </c>
      <c r="O303" s="77">
        <v>467688.27307291667</v>
      </c>
      <c r="P303" s="77">
        <v>534314.72187500005</v>
      </c>
      <c r="Q303" s="77">
        <v>552554.10812500003</v>
      </c>
      <c r="R303" s="77">
        <v>570793.49437500001</v>
      </c>
      <c r="S303" s="77">
        <v>589032.88062499999</v>
      </c>
      <c r="T303" s="77">
        <v>607272.26687499997</v>
      </c>
      <c r="U303" s="77">
        <v>625511.65312499995</v>
      </c>
      <c r="V303" s="77">
        <v>575769.97375</v>
      </c>
      <c r="W303" s="77">
        <v>526028.29437500006</v>
      </c>
      <c r="X303" s="77">
        <v>476286.61500000005</v>
      </c>
      <c r="Y303" s="77">
        <v>426544.93562500004</v>
      </c>
      <c r="Z303" s="77">
        <v>376803.25624999998</v>
      </c>
      <c r="AA303" s="77">
        <v>386940.07218749996</v>
      </c>
      <c r="AB303" s="77">
        <v>397076.88812499994</v>
      </c>
      <c r="AC303" s="77">
        <v>407213.70406249992</v>
      </c>
      <c r="AD303" s="77">
        <v>417350.5199999999</v>
      </c>
      <c r="AE303" s="77">
        <v>427487.3359375</v>
      </c>
      <c r="AF303" s="77">
        <v>478248.42218749999</v>
      </c>
      <c r="AG303" s="77">
        <v>529009.50843749999</v>
      </c>
      <c r="AH303" s="77">
        <v>579770.59468750004</v>
      </c>
      <c r="AI303" s="77">
        <v>630531.68093750009</v>
      </c>
      <c r="AJ303" s="77">
        <v>681292.76718749991</v>
      </c>
      <c r="AK303" s="77"/>
      <c r="AL303" s="77"/>
      <c r="AM303" s="77"/>
      <c r="AN303" s="77"/>
      <c r="AO303" s="77"/>
    </row>
    <row r="304" spans="1:41">
      <c r="A304" s="75" t="s">
        <v>384</v>
      </c>
      <c r="B304" s="75" t="s">
        <v>411</v>
      </c>
      <c r="C304" s="75" t="str">
        <f>VLOOKUP(B304,[12]codes!A:F,3,FALSE)</f>
        <v>Absatz Wärmepumpen nach Installation in Bestand</v>
      </c>
      <c r="D304" s="75" t="s">
        <v>26</v>
      </c>
      <c r="E304" s="75" t="s">
        <v>413</v>
      </c>
      <c r="F304" s="75" t="s">
        <v>80</v>
      </c>
      <c r="G304" s="75" t="s">
        <v>28</v>
      </c>
      <c r="H304" s="76" t="s">
        <v>389</v>
      </c>
      <c r="J304" s="76" t="s">
        <v>414</v>
      </c>
      <c r="K304" s="83">
        <f>[13]Indic!K12</f>
        <v>365000</v>
      </c>
      <c r="L304" s="83">
        <f>[13]Indic!L12</f>
        <v>455000</v>
      </c>
      <c r="M304" s="83">
        <f>[13]Indic!M12</f>
        <v>546000</v>
      </c>
      <c r="N304" s="83">
        <f>[13]Indic!N12</f>
        <v>571000</v>
      </c>
      <c r="O304" s="83">
        <f>[13]Indic!O12</f>
        <v>597000</v>
      </c>
      <c r="P304" s="83">
        <f>[13]Indic!P12</f>
        <v>623000</v>
      </c>
      <c r="Q304" s="83">
        <f>[13]Indic!Q12</f>
        <v>613000</v>
      </c>
      <c r="R304" s="83">
        <f>[13]Indic!R12</f>
        <v>604000</v>
      </c>
      <c r="S304" s="83">
        <f>[13]Indic!S12</f>
        <v>595000</v>
      </c>
      <c r="T304" s="83">
        <f>[13]Indic!T12</f>
        <v>586000</v>
      </c>
      <c r="U304" s="83">
        <f>[13]Indic!U12</f>
        <v>577000</v>
      </c>
      <c r="V304" s="83">
        <f>[13]Indic!V12</f>
        <v>604000</v>
      </c>
      <c r="W304" s="83">
        <f>[13]Indic!W12</f>
        <v>632000</v>
      </c>
      <c r="X304" s="83">
        <f>[13]Indic!X12</f>
        <v>660000</v>
      </c>
      <c r="Y304" s="83">
        <f>[13]Indic!Y12</f>
        <v>688000</v>
      </c>
      <c r="Z304" s="83">
        <f>[13]Indic!Z12</f>
        <v>728000</v>
      </c>
      <c r="AA304" s="83">
        <f>[13]Indic!AA12</f>
        <v>769000</v>
      </c>
      <c r="AB304" s="83">
        <f>[13]Indic!AB12</f>
        <v>810000</v>
      </c>
      <c r="AC304" s="83">
        <f>[13]Indic!AC12</f>
        <v>851000</v>
      </c>
      <c r="AD304" s="83">
        <f>[13]Indic!AD12</f>
        <v>561000</v>
      </c>
      <c r="AE304" s="83">
        <f>[13]Indic!AE12</f>
        <v>272000</v>
      </c>
      <c r="AF304" s="77"/>
      <c r="AG304" s="77"/>
      <c r="AH304" s="77"/>
      <c r="AI304" s="77"/>
      <c r="AJ304" s="77"/>
      <c r="AK304" s="77"/>
      <c r="AL304" s="77"/>
      <c r="AM304" s="77"/>
      <c r="AN304" s="77"/>
      <c r="AO304" s="77"/>
    </row>
    <row r="305" spans="1:41">
      <c r="A305" s="75" t="s">
        <v>384</v>
      </c>
      <c r="B305" s="75" t="s">
        <v>415</v>
      </c>
      <c r="C305" s="75" t="str">
        <f>VLOOKUP(B305,[12]codes!A:F,3,FALSE)</f>
        <v>Absatz Wärmepumpen nach Installation in Neubau</v>
      </c>
      <c r="D305" s="75" t="s">
        <v>26</v>
      </c>
      <c r="E305" s="75" t="s">
        <v>416</v>
      </c>
      <c r="F305" s="75" t="s">
        <v>80</v>
      </c>
      <c r="G305" s="75" t="s">
        <v>54</v>
      </c>
      <c r="H305" s="76" t="s">
        <v>387</v>
      </c>
      <c r="K305" s="77">
        <v>119990.45572916667</v>
      </c>
      <c r="L305" s="77">
        <v>119962.62968900772</v>
      </c>
      <c r="M305" s="77">
        <v>119934.80364884877</v>
      </c>
      <c r="N305" s="77">
        <v>119906.97760868982</v>
      </c>
      <c r="O305" s="77">
        <v>119879.15156853087</v>
      </c>
      <c r="P305" s="77">
        <v>83277.073632812506</v>
      </c>
      <c r="Q305" s="77">
        <v>83275.249001869408</v>
      </c>
      <c r="R305" s="77">
        <v>83273.42437092631</v>
      </c>
      <c r="S305" s="77">
        <v>83271.599739983212</v>
      </c>
      <c r="T305" s="77">
        <v>83269.775109040114</v>
      </c>
      <c r="U305" s="77">
        <v>75587.696093749997</v>
      </c>
      <c r="V305" s="77">
        <v>75585.251742513326</v>
      </c>
      <c r="W305" s="77">
        <v>75582.807391276656</v>
      </c>
      <c r="X305" s="77">
        <v>75580.363040039985</v>
      </c>
      <c r="Y305" s="77">
        <v>75577.918688803315</v>
      </c>
      <c r="Z305" s="77">
        <v>71137.796679687497</v>
      </c>
      <c r="AA305" s="77">
        <v>71144.4917823875</v>
      </c>
      <c r="AB305" s="77">
        <v>71151.186885087503</v>
      </c>
      <c r="AC305" s="77">
        <v>71157.881987787507</v>
      </c>
      <c r="AD305" s="77">
        <v>71164.57709048751</v>
      </c>
      <c r="AE305" s="77">
        <v>67401.9267578125</v>
      </c>
      <c r="AF305" s="77">
        <v>67410.487786263577</v>
      </c>
      <c r="AG305" s="77">
        <v>67419.048814714653</v>
      </c>
      <c r="AH305" s="77">
        <v>67427.60984316573</v>
      </c>
      <c r="AI305" s="77">
        <v>67436.170871616807</v>
      </c>
      <c r="AJ305" s="77">
        <v>74778.184672037765</v>
      </c>
      <c r="AK305" s="77"/>
      <c r="AL305" s="77"/>
      <c r="AM305" s="77"/>
      <c r="AN305" s="77"/>
      <c r="AO305" s="77"/>
    </row>
    <row r="306" spans="1:41">
      <c r="A306" s="75" t="s">
        <v>384</v>
      </c>
      <c r="B306" s="75" t="s">
        <v>415</v>
      </c>
      <c r="C306" s="75" t="str">
        <f>VLOOKUP(B306,[12]codes!A:F,3,FALSE)</f>
        <v>Absatz Wärmepumpen nach Installation in Neubau</v>
      </c>
      <c r="D306" s="75" t="s">
        <v>26</v>
      </c>
      <c r="E306" s="75" t="s">
        <v>417</v>
      </c>
      <c r="F306" s="75" t="s">
        <v>80</v>
      </c>
      <c r="G306" s="75" t="s">
        <v>28</v>
      </c>
      <c r="H306" s="76" t="s">
        <v>389</v>
      </c>
      <c r="J306" s="76" t="s">
        <v>414</v>
      </c>
      <c r="K306" s="83">
        <f>[13]Indic!K14</f>
        <v>129000</v>
      </c>
      <c r="L306" s="83">
        <f>[13]Indic!L14</f>
        <v>126000</v>
      </c>
      <c r="M306" s="83">
        <f>[13]Indic!M14</f>
        <v>124000</v>
      </c>
      <c r="N306" s="83">
        <f>[13]Indic!N14</f>
        <v>127000</v>
      </c>
      <c r="O306" s="83">
        <f>[13]Indic!O14</f>
        <v>129000</v>
      </c>
      <c r="P306" s="83">
        <f>[13]Indic!P14</f>
        <v>131000</v>
      </c>
      <c r="Q306" s="83">
        <f>[13]Indic!Q14</f>
        <v>135000</v>
      </c>
      <c r="R306" s="83">
        <f>[13]Indic!R14</f>
        <v>139000</v>
      </c>
      <c r="S306" s="83">
        <f>[13]Indic!S14</f>
        <v>143000</v>
      </c>
      <c r="T306" s="83">
        <f>[13]Indic!T14</f>
        <v>147000</v>
      </c>
      <c r="U306" s="83">
        <f>[13]Indic!U14</f>
        <v>151000</v>
      </c>
      <c r="V306" s="83">
        <f>[13]Indic!V14</f>
        <v>152000</v>
      </c>
      <c r="W306" s="83">
        <f>[13]Indic!W14</f>
        <v>152000</v>
      </c>
      <c r="X306" s="83">
        <f>[13]Indic!X14</f>
        <v>153000</v>
      </c>
      <c r="Y306" s="83">
        <f>[13]Indic!Y14</f>
        <v>154000</v>
      </c>
      <c r="Z306" s="83">
        <f>[13]Indic!Z14</f>
        <v>156000</v>
      </c>
      <c r="AA306" s="83">
        <f>[13]Indic!AA14</f>
        <v>158000</v>
      </c>
      <c r="AB306" s="83">
        <f>[13]Indic!AB14</f>
        <v>160000</v>
      </c>
      <c r="AC306" s="83">
        <f>[13]Indic!AC14</f>
        <v>162000</v>
      </c>
      <c r="AD306" s="83">
        <f>[13]Indic!AD14</f>
        <v>161000</v>
      </c>
      <c r="AE306" s="83">
        <f>[13]Indic!AE14</f>
        <v>160000</v>
      </c>
      <c r="AF306" s="77"/>
      <c r="AG306" s="77"/>
      <c r="AH306" s="77"/>
      <c r="AI306" s="77"/>
      <c r="AJ306" s="77"/>
      <c r="AK306" s="77"/>
      <c r="AL306" s="77"/>
      <c r="AM306" s="77"/>
      <c r="AN306" s="77"/>
      <c r="AO306" s="77"/>
    </row>
    <row r="307" spans="1:41">
      <c r="A307" s="75" t="s">
        <v>384</v>
      </c>
      <c r="B307" s="75" t="s">
        <v>418</v>
      </c>
      <c r="C307" s="75" t="str">
        <f>VLOOKUP(B307,[12]codes!A:F,3,FALSE)</f>
        <v>Wärmepumpen im Bestand [Anzahl Gebäude]</v>
      </c>
      <c r="D307" s="75" t="s">
        <v>26</v>
      </c>
      <c r="E307" s="75" t="s">
        <v>419</v>
      </c>
      <c r="F307" s="75" t="s">
        <v>80</v>
      </c>
      <c r="G307" s="75" t="s">
        <v>54</v>
      </c>
      <c r="H307" s="76" t="s">
        <v>387</v>
      </c>
      <c r="K307" s="77">
        <v>2135249.43359375</v>
      </c>
      <c r="L307" s="77">
        <v>2468385.44921875</v>
      </c>
      <c r="M307" s="77">
        <v>2778812.80859375</v>
      </c>
      <c r="N307" s="77">
        <v>3312361.96875</v>
      </c>
      <c r="O307" s="77">
        <v>4229517.9765625</v>
      </c>
      <c r="P307" s="77">
        <v>5129317.921875</v>
      </c>
      <c r="Q307" s="77">
        <v>5910423.21484375</v>
      </c>
      <c r="R307" s="77">
        <v>6658296.62109375</v>
      </c>
      <c r="S307" s="77">
        <v>7282504.04296875</v>
      </c>
      <c r="T307" s="77">
        <v>7844421.37890625</v>
      </c>
      <c r="U307" s="77">
        <v>8307143.98828125</v>
      </c>
      <c r="V307" s="77">
        <v>8749495.7265625</v>
      </c>
      <c r="W307" s="77">
        <v>9052527.76953125</v>
      </c>
      <c r="X307" s="77">
        <v>9349575.404296875</v>
      </c>
      <c r="Y307" s="77">
        <v>9606696.9375</v>
      </c>
      <c r="Z307" s="77">
        <v>9889741.40625</v>
      </c>
      <c r="AA307" s="77">
        <v>10141655.643554688</v>
      </c>
      <c r="AB307" s="77">
        <v>10402886.087890625</v>
      </c>
      <c r="AC307" s="77">
        <v>10641603.604492188</v>
      </c>
      <c r="AD307" s="77">
        <v>10901046.583496094</v>
      </c>
      <c r="AE307" s="77">
        <v>11158411.841308594</v>
      </c>
      <c r="AF307" s="77">
        <v>11428459.812255859</v>
      </c>
      <c r="AG307" s="77">
        <v>11723128.385131836</v>
      </c>
      <c r="AH307" s="77">
        <v>12039748.998535156</v>
      </c>
      <c r="AI307" s="77">
        <v>12353549.51583796</v>
      </c>
      <c r="AJ307" s="77">
        <v>12650453.546875</v>
      </c>
      <c r="AK307" s="77"/>
      <c r="AL307" s="77"/>
      <c r="AM307" s="77"/>
      <c r="AN307" s="77"/>
      <c r="AO307" s="77"/>
    </row>
    <row r="308" spans="1:41">
      <c r="A308" s="75" t="s">
        <v>384</v>
      </c>
      <c r="B308" s="75" t="s">
        <v>420</v>
      </c>
      <c r="C308" s="75" t="s">
        <v>421</v>
      </c>
      <c r="D308" s="75" t="s">
        <v>26</v>
      </c>
      <c r="E308" s="75" t="s">
        <v>421</v>
      </c>
      <c r="F308" s="75" t="s">
        <v>422</v>
      </c>
      <c r="G308" s="75" t="s">
        <v>28</v>
      </c>
      <c r="H308" s="76" t="s">
        <v>389</v>
      </c>
      <c r="J308" s="76" t="s">
        <v>414</v>
      </c>
      <c r="K308" s="77">
        <f>[13]Indic!K16</f>
        <v>2.1</v>
      </c>
      <c r="L308" s="77">
        <f>[13]Indic!L16</f>
        <v>2.6</v>
      </c>
      <c r="M308" s="77">
        <f>[13]Indic!M16</f>
        <v>3.2</v>
      </c>
      <c r="N308" s="77">
        <f>[13]Indic!N16</f>
        <v>3.8</v>
      </c>
      <c r="O308" s="77">
        <f>[13]Indic!O16</f>
        <v>4.3</v>
      </c>
      <c r="P308" s="77">
        <f>[13]Indic!P16</f>
        <v>4.9000000000000004</v>
      </c>
      <c r="Q308" s="77">
        <f>[13]Indic!Q16</f>
        <v>5.5</v>
      </c>
      <c r="R308" s="77">
        <f>[13]Indic!R16</f>
        <v>6.2</v>
      </c>
      <c r="S308" s="77">
        <f>[13]Indic!S16</f>
        <v>6.8</v>
      </c>
      <c r="T308" s="77">
        <f>[13]Indic!T16</f>
        <v>7.4</v>
      </c>
      <c r="U308" s="77">
        <f>[13]Indic!U16</f>
        <v>8</v>
      </c>
      <c r="V308" s="77">
        <f>[13]Indic!V16</f>
        <v>8.6999999999999993</v>
      </c>
      <c r="W308" s="77">
        <f>[13]Indic!W16</f>
        <v>9.3000000000000007</v>
      </c>
      <c r="X308" s="77">
        <f>[13]Indic!X16</f>
        <v>10</v>
      </c>
      <c r="Y308" s="77">
        <f>[13]Indic!Y16</f>
        <v>10.7</v>
      </c>
      <c r="Z308" s="77">
        <f>[13]Indic!Z16</f>
        <v>11.6</v>
      </c>
      <c r="AA308" s="77">
        <f>[13]Indic!AA16</f>
        <v>12.6</v>
      </c>
      <c r="AB308" s="77">
        <f>[13]Indic!AB16</f>
        <v>13.6</v>
      </c>
      <c r="AC308" s="77">
        <f>[13]Indic!AC16</f>
        <v>14.6</v>
      </c>
      <c r="AD308" s="77">
        <f>[13]Indic!AD16</f>
        <v>14.9</v>
      </c>
      <c r="AE308" s="77">
        <f>[13]Indic!AE16</f>
        <v>15.1</v>
      </c>
      <c r="AF308" s="77"/>
      <c r="AG308" s="77"/>
      <c r="AH308" s="77"/>
      <c r="AI308" s="77"/>
      <c r="AJ308" s="77"/>
      <c r="AK308" s="77"/>
      <c r="AL308" s="77"/>
      <c r="AM308" s="77"/>
      <c r="AN308" s="77"/>
      <c r="AO308" s="77"/>
    </row>
    <row r="309" spans="1:41" ht="14.65" customHeight="1">
      <c r="A309" s="75" t="s">
        <v>384</v>
      </c>
      <c r="B309" s="75" t="s">
        <v>423</v>
      </c>
      <c r="C309" s="75" t="str">
        <f>VLOOKUP(B309,[12]codes!A:F,3,FALSE)</f>
        <v>Anschlüsse an Wärmenetze [Anzahl Gebäude]</v>
      </c>
      <c r="D309" s="75" t="s">
        <v>26</v>
      </c>
      <c r="E309" s="75" t="s">
        <v>424</v>
      </c>
      <c r="F309" s="75" t="s">
        <v>80</v>
      </c>
      <c r="G309" s="75" t="s">
        <v>54</v>
      </c>
      <c r="H309" s="76" t="s">
        <v>387</v>
      </c>
      <c r="K309" s="77">
        <v>1552967.25</v>
      </c>
      <c r="L309" s="77">
        <v>1613909</v>
      </c>
      <c r="M309" s="77">
        <v>1674393.75</v>
      </c>
      <c r="N309" s="77">
        <v>1777781.125</v>
      </c>
      <c r="O309" s="77">
        <v>1925927.5</v>
      </c>
      <c r="P309" s="77">
        <v>2122202.25</v>
      </c>
      <c r="Q309" s="77">
        <v>2291462.5</v>
      </c>
      <c r="R309" s="77">
        <v>2453091.75</v>
      </c>
      <c r="S309" s="77">
        <v>2587342.5</v>
      </c>
      <c r="T309" s="77">
        <v>2700724.25</v>
      </c>
      <c r="U309" s="77">
        <v>2815725.25</v>
      </c>
      <c r="V309" s="77">
        <v>2931895.75</v>
      </c>
      <c r="W309" s="77">
        <v>3007935.75</v>
      </c>
      <c r="X309" s="77">
        <v>3085403</v>
      </c>
      <c r="Y309" s="77">
        <v>3146715.25</v>
      </c>
      <c r="Z309" s="77">
        <v>3216538</v>
      </c>
      <c r="AA309" s="77">
        <v>3287309.25</v>
      </c>
      <c r="AB309" s="77">
        <v>3362950.5</v>
      </c>
      <c r="AC309" s="77">
        <v>3435674.25</v>
      </c>
      <c r="AD309" s="77">
        <v>3509270.25</v>
      </c>
      <c r="AE309" s="77">
        <v>3588125.25</v>
      </c>
      <c r="AF309" s="77">
        <v>3672735</v>
      </c>
      <c r="AG309" s="77">
        <v>3766136</v>
      </c>
      <c r="AH309" s="77">
        <v>3871974.75</v>
      </c>
      <c r="AI309" s="77">
        <v>3977210.25</v>
      </c>
      <c r="AJ309" s="77">
        <v>4066638.5</v>
      </c>
      <c r="AK309" s="77"/>
      <c r="AL309" s="77"/>
      <c r="AM309" s="77"/>
      <c r="AN309" s="77"/>
      <c r="AO309" s="77"/>
    </row>
    <row r="310" spans="1:41">
      <c r="A310" s="75" t="s">
        <v>384</v>
      </c>
      <c r="B310" s="75" t="s">
        <v>425</v>
      </c>
      <c r="C310" s="75" t="s">
        <v>426</v>
      </c>
      <c r="D310" s="75" t="s">
        <v>26</v>
      </c>
      <c r="E310" s="75" t="s">
        <v>426</v>
      </c>
      <c r="F310" s="75" t="s">
        <v>422</v>
      </c>
      <c r="G310" s="75" t="s">
        <v>28</v>
      </c>
      <c r="H310" s="76" t="s">
        <v>389</v>
      </c>
      <c r="J310" s="76" t="s">
        <v>427</v>
      </c>
      <c r="K310" s="77">
        <f>[13]Indic!K18</f>
        <v>1.9</v>
      </c>
      <c r="L310" s="77">
        <f>[13]Indic!L18</f>
        <v>2.1</v>
      </c>
      <c r="M310" s="77">
        <f>[13]Indic!M18</f>
        <v>2.2000000000000002</v>
      </c>
      <c r="N310" s="77">
        <f>[13]Indic!N18</f>
        <v>2.4</v>
      </c>
      <c r="O310" s="77">
        <f>[13]Indic!O18</f>
        <v>2.6</v>
      </c>
      <c r="P310" s="77">
        <f>[13]Indic!P18</f>
        <v>2.8</v>
      </c>
      <c r="Q310" s="77">
        <f>[13]Indic!Q18</f>
        <v>3.1</v>
      </c>
      <c r="R310" s="77">
        <f>[13]Indic!R18</f>
        <v>3.3</v>
      </c>
      <c r="S310" s="77">
        <f>[13]Indic!S18</f>
        <v>3.5</v>
      </c>
      <c r="T310" s="77">
        <f>[13]Indic!T18</f>
        <v>3.8</v>
      </c>
      <c r="U310" s="77">
        <f>[13]Indic!U18</f>
        <v>4</v>
      </c>
      <c r="V310" s="77">
        <f>[13]Indic!V18</f>
        <v>4.2</v>
      </c>
      <c r="W310" s="77">
        <f>[13]Indic!W18</f>
        <v>4.5</v>
      </c>
      <c r="X310" s="77">
        <f>[13]Indic!X18</f>
        <v>4.7</v>
      </c>
      <c r="Y310" s="77">
        <f>[13]Indic!Y18</f>
        <v>4.9000000000000004</v>
      </c>
      <c r="Z310" s="77">
        <f>[13]Indic!Z18</f>
        <v>5.2</v>
      </c>
      <c r="AA310" s="77">
        <f>[13]Indic!AA18</f>
        <v>5.6</v>
      </c>
      <c r="AB310" s="77">
        <f>[13]Indic!AB18</f>
        <v>5.9</v>
      </c>
      <c r="AC310" s="77">
        <f>[13]Indic!AC18</f>
        <v>6.2</v>
      </c>
      <c r="AD310" s="77">
        <f>[13]Indic!AD18</f>
        <v>6.3</v>
      </c>
      <c r="AE310" s="77">
        <f>[13]Indic!AE18</f>
        <v>6.3</v>
      </c>
      <c r="AF310" s="77"/>
      <c r="AG310" s="77"/>
      <c r="AH310" s="77"/>
      <c r="AI310" s="77"/>
      <c r="AJ310" s="77"/>
      <c r="AK310" s="77"/>
      <c r="AL310" s="77"/>
      <c r="AM310" s="77"/>
      <c r="AN310" s="77"/>
      <c r="AO310" s="77"/>
    </row>
    <row r="311" spans="1:41">
      <c r="A311" s="75" t="s">
        <v>384</v>
      </c>
      <c r="B311" s="75" t="s">
        <v>428</v>
      </c>
      <c r="C311" s="75" t="str">
        <f>VLOOKUP(B311,[12]codes!A:F,3,FALSE)</f>
        <v>EEV Raumwärme pro qm Wohnfläche</v>
      </c>
      <c r="D311" s="75" t="s">
        <v>26</v>
      </c>
      <c r="E311" s="75" t="s">
        <v>429</v>
      </c>
      <c r="F311" s="75" t="s">
        <v>430</v>
      </c>
      <c r="G311" s="75" t="s">
        <v>54</v>
      </c>
      <c r="H311" s="76" t="s">
        <v>387</v>
      </c>
      <c r="K311" s="77">
        <v>103.48448099902997</v>
      </c>
      <c r="L311" s="77">
        <v>99.618231362289634</v>
      </c>
      <c r="M311" s="77">
        <v>95.531322192561831</v>
      </c>
      <c r="N311" s="77">
        <v>91.158271532197432</v>
      </c>
      <c r="O311" s="77">
        <v>85.943324662195963</v>
      </c>
      <c r="P311" s="77">
        <v>80.51327064861232</v>
      </c>
      <c r="Q311" s="77">
        <v>76.108040507379499</v>
      </c>
      <c r="R311" s="77">
        <v>71.741476179263827</v>
      </c>
      <c r="S311" s="77">
        <v>67.439191391863503</v>
      </c>
      <c r="T311" s="77">
        <v>63.573312782407477</v>
      </c>
      <c r="U311" s="77">
        <v>60.176363997557083</v>
      </c>
      <c r="V311" s="77">
        <v>56.813346027469294</v>
      </c>
      <c r="W311" s="77">
        <v>54.196455427176026</v>
      </c>
      <c r="X311" s="77">
        <v>51.71293484968033</v>
      </c>
      <c r="Y311" s="77">
        <v>49.448330281949907</v>
      </c>
      <c r="Z311" s="77">
        <v>47.243620389959702</v>
      </c>
      <c r="AA311" s="77">
        <v>45.265622111827135</v>
      </c>
      <c r="AB311" s="77">
        <v>43.339509478284526</v>
      </c>
      <c r="AC311" s="77">
        <v>41.704393332008294</v>
      </c>
      <c r="AD311" s="77">
        <v>40.038427123055158</v>
      </c>
      <c r="AE311" s="77">
        <v>38.570721938898828</v>
      </c>
      <c r="AF311" s="77">
        <v>36.997871700409725</v>
      </c>
      <c r="AG311" s="77">
        <v>35.561699276036485</v>
      </c>
      <c r="AH311" s="77">
        <v>34.197892131318824</v>
      </c>
      <c r="AI311" s="77">
        <v>32.897905533813272</v>
      </c>
      <c r="AJ311" s="77">
        <v>31.661204337114185</v>
      </c>
      <c r="AK311" s="77"/>
      <c r="AL311" s="77"/>
      <c r="AM311" s="77"/>
      <c r="AN311" s="77"/>
      <c r="AO311" s="77"/>
    </row>
    <row r="312" spans="1:41" ht="14.65" customHeight="1">
      <c r="A312" s="75" t="s">
        <v>384</v>
      </c>
      <c r="B312" s="75" t="s">
        <v>428</v>
      </c>
      <c r="C312" s="75" t="str">
        <f>VLOOKUP(B312,[12]codes!A:F,3,FALSE)</f>
        <v>EEV Raumwärme pro qm Wohnfläche</v>
      </c>
      <c r="D312" s="75" t="s">
        <v>26</v>
      </c>
      <c r="E312" s="75" t="s">
        <v>429</v>
      </c>
      <c r="F312" s="75" t="s">
        <v>430</v>
      </c>
      <c r="G312" s="75" t="s">
        <v>28</v>
      </c>
      <c r="H312" s="76" t="s">
        <v>389</v>
      </c>
      <c r="K312" s="77">
        <f>[13]Indic!K20</f>
        <v>104.15895282711358</v>
      </c>
      <c r="L312" s="77">
        <f>[13]Indic!L20</f>
        <v>100.94141598858597</v>
      </c>
      <c r="M312" s="77">
        <f>[13]Indic!M20</f>
        <v>96.792491738821496</v>
      </c>
      <c r="N312" s="77">
        <f>[13]Indic!N20</f>
        <v>92.893510917499043</v>
      </c>
      <c r="O312" s="77">
        <f>[13]Indic!O20</f>
        <v>90.021689487868116</v>
      </c>
      <c r="P312" s="77">
        <f>[13]Indic!P20</f>
        <v>86.078791702638966</v>
      </c>
      <c r="Q312" s="77">
        <f>[13]Indic!Q20</f>
        <v>83.497848585487233</v>
      </c>
      <c r="R312" s="77">
        <f>[13]Indic!R20</f>
        <v>80.982266051219867</v>
      </c>
      <c r="S312" s="77">
        <f>[13]Indic!S20</f>
        <v>78.374267355662894</v>
      </c>
      <c r="T312" s="77">
        <f>[13]Indic!T20</f>
        <v>76.052423853196515</v>
      </c>
      <c r="U312" s="77">
        <f>[13]Indic!U20</f>
        <v>73.714270378959426</v>
      </c>
      <c r="V312" s="77">
        <f>[13]Indic!V20</f>
        <v>71.516888557211217</v>
      </c>
      <c r="W312" s="77">
        <f>[13]Indic!W20</f>
        <v>69.759756642297319</v>
      </c>
      <c r="X312" s="77">
        <f>[13]Indic!X20</f>
        <v>67.835049543347239</v>
      </c>
      <c r="Y312" s="77">
        <f>[13]Indic!Y20</f>
        <v>65.843765590191865</v>
      </c>
      <c r="Z312" s="77">
        <f>[13]Indic!Z20</f>
        <v>63.933492268933549</v>
      </c>
      <c r="AA312" s="77">
        <f>[13]Indic!AA20</f>
        <v>62.19701290745509</v>
      </c>
      <c r="AB312" s="77">
        <f>[13]Indic!AB20</f>
        <v>60.522387263860537</v>
      </c>
      <c r="AC312" s="77">
        <f>[13]Indic!AC20</f>
        <v>58.897274018658194</v>
      </c>
      <c r="AD312" s="77">
        <f>[13]Indic!AD20</f>
        <v>57.146498665980495</v>
      </c>
      <c r="AE312" s="77">
        <f>[13]Indic!AE20</f>
        <v>55.649708226056092</v>
      </c>
      <c r="AF312" s="77"/>
      <c r="AG312" s="77"/>
      <c r="AH312" s="77"/>
      <c r="AI312" s="77"/>
      <c r="AJ312" s="77"/>
      <c r="AK312" s="77"/>
      <c r="AL312" s="77"/>
      <c r="AM312" s="77"/>
      <c r="AN312" s="77"/>
      <c r="AO312" s="77"/>
    </row>
    <row r="313" spans="1:41">
      <c r="A313" s="75" t="s">
        <v>384</v>
      </c>
      <c r="B313" s="75" t="s">
        <v>431</v>
      </c>
      <c r="C313" s="75" t="str">
        <f>VLOOKUP(B313,[12]codes!A:F,3,FALSE)</f>
        <v>EEV Warmwasser pro qm Wohnfläche</v>
      </c>
      <c r="D313" s="75" t="s">
        <v>26</v>
      </c>
      <c r="E313" s="75" t="s">
        <v>432</v>
      </c>
      <c r="F313" s="75" t="s">
        <v>430</v>
      </c>
      <c r="G313" s="75" t="s">
        <v>54</v>
      </c>
      <c r="H313" s="76" t="s">
        <v>387</v>
      </c>
      <c r="K313" s="77">
        <v>30.450684303496406</v>
      </c>
      <c r="L313" s="77">
        <v>30.052021923391809</v>
      </c>
      <c r="M313" s="77">
        <v>29.675636867357518</v>
      </c>
      <c r="N313" s="77">
        <v>29.027382553830932</v>
      </c>
      <c r="O313" s="77">
        <v>27.89909313712668</v>
      </c>
      <c r="P313" s="77">
        <v>26.812282759704633</v>
      </c>
      <c r="Q313" s="77">
        <v>25.860186518755231</v>
      </c>
      <c r="R313" s="77">
        <v>24.956950849379844</v>
      </c>
      <c r="S313" s="77">
        <v>24.254018050689869</v>
      </c>
      <c r="T313" s="77">
        <v>23.612531313847793</v>
      </c>
      <c r="U313" s="77">
        <v>23.077363661071175</v>
      </c>
      <c r="V313" s="77">
        <v>22.602230479446145</v>
      </c>
      <c r="W313" s="77">
        <v>22.292668684784019</v>
      </c>
      <c r="X313" s="77">
        <v>21.985700988837241</v>
      </c>
      <c r="Y313" s="77">
        <v>21.740607891680952</v>
      </c>
      <c r="Z313" s="77">
        <v>21.455997386587597</v>
      </c>
      <c r="AA313" s="77">
        <v>21.185736225885208</v>
      </c>
      <c r="AB313" s="77">
        <v>21.027734572932747</v>
      </c>
      <c r="AC313" s="77">
        <v>20.761922105275939</v>
      </c>
      <c r="AD313" s="77">
        <v>20.466307579169765</v>
      </c>
      <c r="AE313" s="77">
        <v>20.171341975871435</v>
      </c>
      <c r="AF313" s="77">
        <v>19.866832620635616</v>
      </c>
      <c r="AG313" s="77">
        <v>19.538817806684989</v>
      </c>
      <c r="AH313" s="77">
        <v>19.165985497483831</v>
      </c>
      <c r="AI313" s="77">
        <v>18.810791519067372</v>
      </c>
      <c r="AJ313" s="77">
        <v>18.487794272824164</v>
      </c>
      <c r="AK313" s="77"/>
      <c r="AL313" s="77"/>
      <c r="AM313" s="77"/>
      <c r="AN313" s="77"/>
      <c r="AO313" s="77"/>
    </row>
    <row r="314" spans="1:41">
      <c r="A314" s="75" t="s">
        <v>384</v>
      </c>
      <c r="B314" s="75" t="s">
        <v>431</v>
      </c>
      <c r="C314" s="75" t="str">
        <f>VLOOKUP(B314,[12]codes!A:F,3,FALSE)</f>
        <v>EEV Warmwasser pro qm Wohnfläche</v>
      </c>
      <c r="D314" s="75" t="s">
        <v>26</v>
      </c>
      <c r="E314" s="75" t="s">
        <v>432</v>
      </c>
      <c r="F314" s="75" t="s">
        <v>430</v>
      </c>
      <c r="G314" s="75" t="s">
        <v>28</v>
      </c>
      <c r="H314" s="76" t="s">
        <v>389</v>
      </c>
      <c r="K314" s="77">
        <f>[13]Indic!K22</f>
        <v>24.879188882540753</v>
      </c>
      <c r="L314" s="77">
        <f>[13]Indic!L22</f>
        <v>24.430686895006936</v>
      </c>
      <c r="M314" s="77">
        <f>[13]Indic!M22</f>
        <v>23.993790878160372</v>
      </c>
      <c r="N314" s="77">
        <f>[13]Indic!N22</f>
        <v>23.598259710666166</v>
      </c>
      <c r="O314" s="77">
        <f>[13]Indic!O22</f>
        <v>23.198795823632778</v>
      </c>
      <c r="P314" s="77">
        <f>[13]Indic!P22</f>
        <v>22.804103972383508</v>
      </c>
      <c r="Q314" s="77">
        <f>[13]Indic!Q22</f>
        <v>22.486207739551745</v>
      </c>
      <c r="R314" s="77">
        <f>[13]Indic!R22</f>
        <v>22.193784433868441</v>
      </c>
      <c r="S314" s="77">
        <f>[13]Indic!S22</f>
        <v>21.876262359653495</v>
      </c>
      <c r="T314" s="77">
        <f>[13]Indic!T22</f>
        <v>21.564101014234712</v>
      </c>
      <c r="U314" s="77">
        <f>[13]Indic!U22</f>
        <v>21.335460248581732</v>
      </c>
      <c r="V314" s="77">
        <f>[13]Indic!V22</f>
        <v>21.128724886154632</v>
      </c>
      <c r="W314" s="77">
        <f>[13]Indic!W22</f>
        <v>20.924653262051475</v>
      </c>
      <c r="X314" s="77">
        <f>[13]Indic!X22</f>
        <v>20.741530040666635</v>
      </c>
      <c r="Y314" s="77">
        <f>[13]Indic!Y22</f>
        <v>20.568528774310149</v>
      </c>
      <c r="Z314" s="77">
        <f>[13]Indic!Z22</f>
        <v>20.390160586458755</v>
      </c>
      <c r="AA314" s="77">
        <f>[13]Indic!AA22</f>
        <v>20.302668581495059</v>
      </c>
      <c r="AB314" s="77">
        <f>[13]Indic!AB22</f>
        <v>20.248261092773181</v>
      </c>
      <c r="AC314" s="77">
        <f>[13]Indic!AC22</f>
        <v>20.118450170598798</v>
      </c>
      <c r="AD314" s="77">
        <f>[13]Indic!AD22</f>
        <v>19.88637213638134</v>
      </c>
      <c r="AE314" s="77">
        <f>[13]Indic!AE22</f>
        <v>19.638155437995653</v>
      </c>
      <c r="AF314" s="77"/>
      <c r="AG314" s="77"/>
      <c r="AH314" s="77"/>
      <c r="AI314" s="77"/>
      <c r="AJ314" s="77"/>
      <c r="AK314" s="77"/>
      <c r="AL314" s="77"/>
      <c r="AM314" s="77"/>
      <c r="AN314" s="77"/>
      <c r="AO314" s="77"/>
    </row>
    <row r="315" spans="1:41">
      <c r="A315" s="75" t="s">
        <v>384</v>
      </c>
      <c r="B315" s="75" t="s">
        <v>433</v>
      </c>
      <c r="C315" s="75" t="str">
        <f>VLOOKUP(B315,[12]codes!A:F,3,FALSE)</f>
        <v>Anteil „Anteil EE-Wärme“ ohne Sekundärenergieträger Strom und Fernwärme</v>
      </c>
      <c r="D315" s="75" t="s">
        <v>26</v>
      </c>
      <c r="E315" s="75" t="s">
        <v>434</v>
      </c>
      <c r="F315" s="75" t="s">
        <v>56</v>
      </c>
      <c r="G315" s="75" t="s">
        <v>54</v>
      </c>
      <c r="H315" s="76" t="s">
        <v>65</v>
      </c>
      <c r="J315" s="76" t="s">
        <v>71</v>
      </c>
      <c r="K315" s="77">
        <v>24.27681936870826</v>
      </c>
      <c r="L315" s="77">
        <v>25.294125188059212</v>
      </c>
      <c r="M315" s="77">
        <v>26.255393558190754</v>
      </c>
      <c r="N315" s="77">
        <v>28.329336316005026</v>
      </c>
      <c r="O315" s="77">
        <v>34.507765034722446</v>
      </c>
      <c r="P315" s="77">
        <v>38.730470895820787</v>
      </c>
      <c r="Q315" s="77">
        <v>42.427205794893155</v>
      </c>
      <c r="R315" s="77">
        <v>46.17798107340176</v>
      </c>
      <c r="S315" s="77">
        <v>49.380696128451874</v>
      </c>
      <c r="T315" s="77">
        <v>52.295894004843177</v>
      </c>
      <c r="U315" s="77">
        <v>59.042902666578676</v>
      </c>
      <c r="V315" s="77">
        <v>61.687762128464421</v>
      </c>
      <c r="W315" s="77">
        <v>63.473326248348563</v>
      </c>
      <c r="X315" s="77">
        <v>65.230968190163864</v>
      </c>
      <c r="Y315" s="77">
        <v>66.778459355123047</v>
      </c>
      <c r="Z315" s="77">
        <v>71.664118046080176</v>
      </c>
      <c r="AA315" s="77">
        <v>73.370858531090903</v>
      </c>
      <c r="AB315" s="77">
        <v>75.355910384445892</v>
      </c>
      <c r="AC315" s="77">
        <v>76.866237325994121</v>
      </c>
      <c r="AD315" s="77">
        <v>78.404423037276572</v>
      </c>
      <c r="AE315" s="77">
        <v>85.215251904899176</v>
      </c>
      <c r="AF315" s="77">
        <v>86.345171159164309</v>
      </c>
      <c r="AG315" s="77">
        <v>87.408797279197799</v>
      </c>
      <c r="AH315" s="77">
        <v>88.545226335386857</v>
      </c>
      <c r="AI315" s="77">
        <v>89.346389688359764</v>
      </c>
      <c r="AJ315" s="77">
        <v>89.710531645475086</v>
      </c>
      <c r="AK315" s="77"/>
      <c r="AL315" s="77"/>
      <c r="AM315" s="77"/>
      <c r="AN315" s="77"/>
      <c r="AO315" s="77"/>
    </row>
    <row r="316" spans="1:41">
      <c r="A316" s="75" t="s">
        <v>384</v>
      </c>
      <c r="B316" s="75" t="s">
        <v>433</v>
      </c>
      <c r="C316" s="75" t="str">
        <f>VLOOKUP(B316,[12]codes!A:F,3,FALSE)</f>
        <v>Anteil „Anteil EE-Wärme“ ohne Sekundärenergieträger Strom und Fernwärme</v>
      </c>
      <c r="D316" s="75" t="s">
        <v>26</v>
      </c>
      <c r="E316" s="75" t="s">
        <v>434</v>
      </c>
      <c r="F316" s="75" t="s">
        <v>56</v>
      </c>
      <c r="G316" s="75" t="s">
        <v>28</v>
      </c>
      <c r="H316" s="76" t="s">
        <v>389</v>
      </c>
      <c r="J316" s="76" t="s">
        <v>435</v>
      </c>
      <c r="K316" s="77">
        <f>[13]Indic!K24</f>
        <v>20.391661880356413</v>
      </c>
      <c r="L316" s="77">
        <f>[13]Indic!L24</f>
        <v>21.871310702652284</v>
      </c>
      <c r="M316" s="77">
        <f>[13]Indic!M24</f>
        <v>23.49869090889894</v>
      </c>
      <c r="N316" s="77">
        <f>[13]Indic!N24</f>
        <v>25.416892589477776</v>
      </c>
      <c r="O316" s="77">
        <f>[13]Indic!O24</f>
        <v>28.143435624060075</v>
      </c>
      <c r="P316" s="77">
        <f>[13]Indic!P24</f>
        <v>30.084880756835926</v>
      </c>
      <c r="Q316" s="77">
        <f>[13]Indic!Q24</f>
        <v>32.037649933153986</v>
      </c>
      <c r="R316" s="77">
        <f>[13]Indic!R24</f>
        <v>34.304335796676483</v>
      </c>
      <c r="S316" s="77">
        <f>[13]Indic!S24</f>
        <v>36.289203577665369</v>
      </c>
      <c r="T316" s="77">
        <f>[13]Indic!T24</f>
        <v>37.545078331490238</v>
      </c>
      <c r="U316" s="77">
        <f>[13]Indic!U24</f>
        <v>39.894422856862754</v>
      </c>
      <c r="V316" s="77">
        <f>[13]Indic!V24</f>
        <v>41.480679997736374</v>
      </c>
      <c r="W316" s="77">
        <f>[13]Indic!W24</f>
        <v>42.846781791600087</v>
      </c>
      <c r="X316" s="77">
        <f>[13]Indic!X24</f>
        <v>44.319466285843575</v>
      </c>
      <c r="Y316" s="77">
        <f>[13]Indic!Y24</f>
        <v>45.584032668833345</v>
      </c>
      <c r="Z316" s="77">
        <f>[13]Indic!Z24</f>
        <v>47.06716134109282</v>
      </c>
      <c r="AA316" s="77">
        <f>[13]Indic!AA24</f>
        <v>50.40432220547887</v>
      </c>
      <c r="AB316" s="77">
        <f>[13]Indic!AB24</f>
        <v>54.5599741977272</v>
      </c>
      <c r="AC316" s="77">
        <f>[13]Indic!AC24</f>
        <v>54.539043749367565</v>
      </c>
      <c r="AD316" s="77">
        <f>[13]Indic!AD24</f>
        <v>54.649124215348863</v>
      </c>
      <c r="AE316" s="77">
        <f>[13]Indic!AE24</f>
        <v>54.717857556399217</v>
      </c>
      <c r="AF316" s="77"/>
      <c r="AG316" s="77"/>
      <c r="AH316" s="77"/>
      <c r="AI316" s="77"/>
      <c r="AJ316" s="77"/>
      <c r="AK316" s="77"/>
      <c r="AL316" s="77"/>
      <c r="AM316" s="77"/>
      <c r="AN316" s="77"/>
      <c r="AO316" s="77"/>
    </row>
    <row r="317" spans="1:41">
      <c r="A317" s="75" t="s">
        <v>384</v>
      </c>
      <c r="B317" s="75" t="s">
        <v>436</v>
      </c>
      <c r="C317" s="75" t="str">
        <f>VLOOKUP(B317,[12]codes!A:F,3,FALSE)</f>
        <v>Anteil „Anteil EE-Wärme“ ohne Sekundärenergieträger Strom inkl. Fernwärme</v>
      </c>
      <c r="D317" s="75" t="s">
        <v>26</v>
      </c>
      <c r="E317" s="75" t="s">
        <v>437</v>
      </c>
      <c r="F317" s="75" t="s">
        <v>56</v>
      </c>
      <c r="G317" s="75" t="s">
        <v>54</v>
      </c>
      <c r="H317" s="76" t="s">
        <v>65</v>
      </c>
      <c r="J317" s="76" t="s">
        <v>71</v>
      </c>
      <c r="K317" s="77">
        <v>24.837077467382588</v>
      </c>
      <c r="L317" s="77">
        <v>25.884265161128532</v>
      </c>
      <c r="M317" s="77">
        <v>26.796390469914289</v>
      </c>
      <c r="N317" s="77">
        <v>28.797386713364759</v>
      </c>
      <c r="O317" s="77">
        <v>34.356324757421547</v>
      </c>
      <c r="P317" s="77">
        <v>38.238306711134641</v>
      </c>
      <c r="Q317" s="77">
        <v>41.551808372437478</v>
      </c>
      <c r="R317" s="77">
        <v>44.834718803733978</v>
      </c>
      <c r="S317" s="77">
        <v>47.577692135933624</v>
      </c>
      <c r="T317" s="77">
        <v>50.142533759145849</v>
      </c>
      <c r="U317" s="77">
        <v>55.960990879265161</v>
      </c>
      <c r="V317" s="77">
        <v>58.40612161579827</v>
      </c>
      <c r="W317" s="77">
        <v>60.209738306942221</v>
      </c>
      <c r="X317" s="77">
        <v>61.994135385739867</v>
      </c>
      <c r="Y317" s="77">
        <v>63.639203779327346</v>
      </c>
      <c r="Z317" s="77">
        <v>67.900607904742927</v>
      </c>
      <c r="AA317" s="77">
        <v>69.428210082426062</v>
      </c>
      <c r="AB317" s="77">
        <v>71.124283093711952</v>
      </c>
      <c r="AC317" s="77">
        <v>72.503568054844862</v>
      </c>
      <c r="AD317" s="77">
        <v>73.893089633204895</v>
      </c>
      <c r="AE317" s="77">
        <v>79.266063312573721</v>
      </c>
      <c r="AF317" s="77">
        <v>80.092652151646831</v>
      </c>
      <c r="AG317" s="77">
        <v>80.855515781221243</v>
      </c>
      <c r="AH317" s="77">
        <v>81.650359473406922</v>
      </c>
      <c r="AI317" s="77">
        <v>82.188963776484371</v>
      </c>
      <c r="AJ317" s="77">
        <v>82.434849998757926</v>
      </c>
      <c r="AK317" s="77"/>
      <c r="AL317" s="77"/>
      <c r="AM317" s="77"/>
      <c r="AN317" s="77"/>
      <c r="AO317" s="77"/>
    </row>
    <row r="318" spans="1:41">
      <c r="A318" s="75" t="s">
        <v>384</v>
      </c>
      <c r="B318" s="75" t="s">
        <v>436</v>
      </c>
      <c r="C318" s="75" t="str">
        <f>VLOOKUP(B318,[12]codes!A:F,3,FALSE)</f>
        <v>Anteil „Anteil EE-Wärme“ ohne Sekundärenergieträger Strom inkl. Fernwärme</v>
      </c>
      <c r="D318" s="75" t="s">
        <v>26</v>
      </c>
      <c r="E318" s="75" t="s">
        <v>437</v>
      </c>
      <c r="F318" s="75" t="s">
        <v>56</v>
      </c>
      <c r="G318" s="75" t="s">
        <v>28</v>
      </c>
      <c r="H318" s="76" t="s">
        <v>389</v>
      </c>
      <c r="J318" s="76" t="s">
        <v>438</v>
      </c>
      <c r="K318" s="77">
        <f>[13]Indic!K26</f>
        <v>29.923585607546372</v>
      </c>
      <c r="L318" s="77">
        <f>[13]Indic!L26</f>
        <v>32.067272894943123</v>
      </c>
      <c r="M318" s="77">
        <f>[13]Indic!M26</f>
        <v>34.323068207042866</v>
      </c>
      <c r="N318" s="77">
        <f>[13]Indic!N26</f>
        <v>37.09434013977824</v>
      </c>
      <c r="O318" s="77">
        <f>[13]Indic!O26</f>
        <v>40.460066181559455</v>
      </c>
      <c r="P318" s="77">
        <f>[13]Indic!P26</f>
        <v>43.233049072454399</v>
      </c>
      <c r="Q318" s="77">
        <f>[13]Indic!Q26</f>
        <v>46.278368535144196</v>
      </c>
      <c r="R318" s="77">
        <f>[13]Indic!R26</f>
        <v>50.004750728713077</v>
      </c>
      <c r="S318" s="77">
        <f>[13]Indic!S26</f>
        <v>53.118182545815529</v>
      </c>
      <c r="T318" s="77">
        <f>[13]Indic!T26</f>
        <v>55.035574820659313</v>
      </c>
      <c r="U318" s="77">
        <f>[13]Indic!U26</f>
        <v>59.019921822249607</v>
      </c>
      <c r="V318" s="77">
        <f>[13]Indic!V26</f>
        <v>61.325167131699402</v>
      </c>
      <c r="W318" s="77">
        <f>[13]Indic!W26</f>
        <v>63.51625809502773</v>
      </c>
      <c r="X318" s="77">
        <f>[13]Indic!X26</f>
        <v>65.760111962243556</v>
      </c>
      <c r="Y318" s="77">
        <f>[13]Indic!Y26</f>
        <v>67.673711373381408</v>
      </c>
      <c r="Z318" s="77">
        <f>[13]Indic!Z26</f>
        <v>69.495490996094858</v>
      </c>
      <c r="AA318" s="77">
        <f>[13]Indic!AA26</f>
        <v>74.891438314076936</v>
      </c>
      <c r="AB318" s="77">
        <f>[13]Indic!AB26</f>
        <v>81.179542539329006</v>
      </c>
      <c r="AC318" s="77">
        <f>[13]Indic!AC26</f>
        <v>82.067300864728907</v>
      </c>
      <c r="AD318" s="77">
        <f>[13]Indic!AD26</f>
        <v>82.035444856078527</v>
      </c>
      <c r="AE318" s="77">
        <f>[13]Indic!AE26</f>
        <v>81.988243558828756</v>
      </c>
      <c r="AF318" s="77"/>
      <c r="AG318" s="77"/>
      <c r="AH318" s="77"/>
      <c r="AI318" s="77"/>
      <c r="AJ318" s="77"/>
      <c r="AK318" s="77"/>
      <c r="AL318" s="77"/>
      <c r="AM318" s="77"/>
      <c r="AN318" s="77"/>
      <c r="AO318" s="77"/>
    </row>
    <row r="319" spans="1:41">
      <c r="A319" s="75" t="s">
        <v>384</v>
      </c>
      <c r="B319" s="75" t="s">
        <v>439</v>
      </c>
      <c r="C319" s="75" t="str">
        <f>VLOOKUP(B319,[12]codes!A:F,3,FALSE)</f>
        <v>Anteil „Anteil EE-Wärme“ inkl. Sekundärenergieträger Strom und Fernwärme</v>
      </c>
      <c r="D319" s="75" t="s">
        <v>26</v>
      </c>
      <c r="E319" s="75" t="s">
        <v>440</v>
      </c>
      <c r="F319" s="75" t="s">
        <v>56</v>
      </c>
      <c r="G319" s="75" t="s">
        <v>54</v>
      </c>
      <c r="H319" s="76" t="s">
        <v>65</v>
      </c>
      <c r="J319" s="76" t="s">
        <v>71</v>
      </c>
      <c r="K319" s="77">
        <v>33.79647703878009</v>
      </c>
      <c r="L319" s="77">
        <v>35.378812323441998</v>
      </c>
      <c r="M319" s="77">
        <v>36.774157221832731</v>
      </c>
      <c r="N319" s="77">
        <v>39.2949096843018</v>
      </c>
      <c r="O319" s="77">
        <v>44.7628733726173</v>
      </c>
      <c r="P319" s="77">
        <v>48.88644128736027</v>
      </c>
      <c r="Q319" s="77">
        <v>52.671687047602731</v>
      </c>
      <c r="R319" s="77">
        <v>55.867507879772241</v>
      </c>
      <c r="S319" s="77">
        <v>58.323995128111846</v>
      </c>
      <c r="T319" s="77">
        <v>60.621054052962229</v>
      </c>
      <c r="U319" s="77">
        <v>65.152807904754908</v>
      </c>
      <c r="V319" s="77">
        <v>67.320314581149148</v>
      </c>
      <c r="W319" s="77">
        <v>68.983854952922826</v>
      </c>
      <c r="X319" s="77">
        <v>70.608268362757343</v>
      </c>
      <c r="Y319" s="77">
        <v>72.140054227135892</v>
      </c>
      <c r="Z319" s="77">
        <v>75.446015779845652</v>
      </c>
      <c r="AA319" s="77">
        <v>76.711420347919116</v>
      </c>
      <c r="AB319" s="77">
        <v>78.07920673287289</v>
      </c>
      <c r="AC319" s="77">
        <v>79.231749558592426</v>
      </c>
      <c r="AD319" s="77">
        <v>80.397282285240877</v>
      </c>
      <c r="AE319" s="77">
        <v>84.174227893214407</v>
      </c>
      <c r="AF319" s="77">
        <v>84.780113009176588</v>
      </c>
      <c r="AG319" s="77">
        <v>85.334365854927739</v>
      </c>
      <c r="AH319" s="77">
        <v>85.906626464372266</v>
      </c>
      <c r="AI319" s="77">
        <v>86.302511567618765</v>
      </c>
      <c r="AJ319" s="77">
        <v>86.495092975163303</v>
      </c>
      <c r="AK319" s="77"/>
      <c r="AL319" s="77"/>
      <c r="AM319" s="77"/>
      <c r="AN319" s="77"/>
      <c r="AO319" s="77"/>
    </row>
    <row r="320" spans="1:41" ht="14.65" customHeight="1">
      <c r="A320" s="75" t="s">
        <v>384</v>
      </c>
      <c r="B320" s="75" t="s">
        <v>439</v>
      </c>
      <c r="C320" s="75" t="str">
        <f>VLOOKUP(B320,[12]codes!A:F,3,FALSE)</f>
        <v>Anteil „Anteil EE-Wärme“ inkl. Sekundärenergieträger Strom und Fernwärme</v>
      </c>
      <c r="D320" s="75" t="s">
        <v>26</v>
      </c>
      <c r="E320" s="75" t="s">
        <v>440</v>
      </c>
      <c r="F320" s="75" t="s">
        <v>56</v>
      </c>
      <c r="G320" s="75" t="s">
        <v>28</v>
      </c>
      <c r="H320" s="76" t="s">
        <v>389</v>
      </c>
      <c r="J320" s="76" t="s">
        <v>441</v>
      </c>
      <c r="K320" s="77">
        <f>[13]Indic!K28</f>
        <v>35.575950363914927</v>
      </c>
      <c r="L320" s="77">
        <f>[13]Indic!L28</f>
        <v>38.122614958261224</v>
      </c>
      <c r="M320" s="77">
        <f>[13]Indic!M28</f>
        <v>40.935161867740192</v>
      </c>
      <c r="N320" s="77">
        <f>[13]Indic!N28</f>
        <v>44.351605354424528</v>
      </c>
      <c r="O320" s="77">
        <f>[13]Indic!O28</f>
        <v>48.303208988615367</v>
      </c>
      <c r="P320" s="77">
        <f>[13]Indic!P28</f>
        <v>51.752687401693699</v>
      </c>
      <c r="Q320" s="77">
        <f>[13]Indic!Q28</f>
        <v>55.456270536103716</v>
      </c>
      <c r="R320" s="77">
        <f>[13]Indic!R28</f>
        <v>59.848843349574096</v>
      </c>
      <c r="S320" s="77">
        <f>[13]Indic!S28</f>
        <v>63.705193297919372</v>
      </c>
      <c r="T320" s="77">
        <f>[13]Indic!T28</f>
        <v>66.101225211809535</v>
      </c>
      <c r="U320" s="77">
        <f>[13]Indic!U28</f>
        <v>70.779721347911277</v>
      </c>
      <c r="V320" s="77">
        <f>[13]Indic!V28</f>
        <v>73.561612780344021</v>
      </c>
      <c r="W320" s="77">
        <f>[13]Indic!W28</f>
        <v>76.225346008479036</v>
      </c>
      <c r="X320" s="77">
        <f>[13]Indic!X28</f>
        <v>78.980654850369632</v>
      </c>
      <c r="Y320" s="77">
        <f>[13]Indic!Y28</f>
        <v>81.382263657457472</v>
      </c>
      <c r="Z320" s="77">
        <f>[13]Indic!Z28</f>
        <v>83.712404091297842</v>
      </c>
      <c r="AA320" s="77">
        <f>[13]Indic!AA28</f>
        <v>90.16747749551763</v>
      </c>
      <c r="AB320" s="77">
        <f>[13]Indic!AB28</f>
        <v>98.100996012084323</v>
      </c>
      <c r="AC320" s="77">
        <f>[13]Indic!AC28</f>
        <v>99.850314949103421</v>
      </c>
      <c r="AD320" s="77">
        <f>[13]Indic!AD28</f>
        <v>99.993112618897854</v>
      </c>
      <c r="AE320" s="77">
        <f>[13]Indic!AE28</f>
        <v>100</v>
      </c>
      <c r="AF320" s="77"/>
      <c r="AG320" s="77"/>
      <c r="AH320" s="77"/>
      <c r="AI320" s="77"/>
      <c r="AJ320" s="77"/>
      <c r="AK320" s="77"/>
      <c r="AL320" s="77"/>
      <c r="AM320" s="77"/>
      <c r="AN320" s="77"/>
      <c r="AO320" s="77"/>
    </row>
    <row r="321" spans="1:41">
      <c r="A321" s="75" t="s">
        <v>384</v>
      </c>
      <c r="B321" s="75" t="s">
        <v>442</v>
      </c>
      <c r="C321" s="75" t="str">
        <f>VLOOKUP(B321,[12]codes!A:F,3,FALSE)</f>
        <v>Nutzung erneuerbarer Energien - Biomasse</v>
      </c>
      <c r="D321" s="75" t="s">
        <v>26</v>
      </c>
      <c r="E321" s="75" t="s">
        <v>443</v>
      </c>
      <c r="F321" s="75" t="s">
        <v>138</v>
      </c>
      <c r="G321" s="75" t="s">
        <v>54</v>
      </c>
      <c r="H321" s="76" t="s">
        <v>387</v>
      </c>
      <c r="K321" s="77">
        <v>102.80489324098751</v>
      </c>
      <c r="L321" s="77">
        <v>101.01362452169795</v>
      </c>
      <c r="M321" s="77">
        <v>98.513859784336773</v>
      </c>
      <c r="N321" s="77">
        <v>96.993110764948909</v>
      </c>
      <c r="O321" s="77">
        <v>95.387000326496036</v>
      </c>
      <c r="P321" s="77">
        <v>93.497497619786742</v>
      </c>
      <c r="Q321" s="77">
        <v>92.294241357293274</v>
      </c>
      <c r="R321" s="77">
        <v>90.781177309962402</v>
      </c>
      <c r="S321" s="77">
        <v>88.654249220142262</v>
      </c>
      <c r="T321" s="77">
        <v>86.492291979700738</v>
      </c>
      <c r="U321" s="77">
        <v>84.793289750288295</v>
      </c>
      <c r="V321" s="77">
        <v>83.034735157430035</v>
      </c>
      <c r="W321" s="77">
        <v>81.475260251371054</v>
      </c>
      <c r="X321" s="77">
        <v>79.663032002297257</v>
      </c>
      <c r="Y321" s="77">
        <v>78.053951166602729</v>
      </c>
      <c r="Z321" s="77">
        <v>76.133349557226552</v>
      </c>
      <c r="AA321" s="77">
        <v>74.772257374930135</v>
      </c>
      <c r="AB321" s="77">
        <v>74.22828538208141</v>
      </c>
      <c r="AC321" s="77">
        <v>73.154631499749371</v>
      </c>
      <c r="AD321" s="77">
        <v>71.806641794501317</v>
      </c>
      <c r="AE321" s="77">
        <v>71.126379883802684</v>
      </c>
      <c r="AF321" s="77">
        <v>70.329790879670043</v>
      </c>
      <c r="AG321" s="77">
        <v>69.684738335964411</v>
      </c>
      <c r="AH321" s="77">
        <v>69.333289223748139</v>
      </c>
      <c r="AI321" s="77">
        <v>68.964278763890235</v>
      </c>
      <c r="AJ321" s="77">
        <v>68.694807425785996</v>
      </c>
      <c r="AK321" s="77"/>
      <c r="AL321" s="77"/>
      <c r="AM321" s="77"/>
      <c r="AN321" s="77"/>
      <c r="AO321" s="77"/>
    </row>
    <row r="322" spans="1:41">
      <c r="A322" s="75" t="s">
        <v>384</v>
      </c>
      <c r="B322" s="75" t="s">
        <v>442</v>
      </c>
      <c r="C322" s="75" t="str">
        <f>VLOOKUP(B322,[12]codes!A:F,3,FALSE)</f>
        <v>Nutzung erneuerbarer Energien - Biomasse</v>
      </c>
      <c r="D322" s="75" t="s">
        <v>26</v>
      </c>
      <c r="E322" s="75" t="s">
        <v>444</v>
      </c>
      <c r="F322" s="75" t="s">
        <v>138</v>
      </c>
      <c r="G322" s="75" t="s">
        <v>28</v>
      </c>
      <c r="H322" s="76" t="s">
        <v>389</v>
      </c>
      <c r="J322" s="76" t="s">
        <v>445</v>
      </c>
      <c r="K322" s="77">
        <f>[13]Indic!K30</f>
        <v>88.028617152441427</v>
      </c>
      <c r="L322" s="77">
        <f>[13]Indic!L30</f>
        <v>87.547927298657115</v>
      </c>
      <c r="M322" s="77">
        <f>[13]Indic!M30</f>
        <v>85.911885353143319</v>
      </c>
      <c r="N322" s="77">
        <f>[13]Indic!N30</f>
        <v>83.80113763554489</v>
      </c>
      <c r="O322" s="77">
        <f>[13]Indic!O30</f>
        <v>82.875941403339212</v>
      </c>
      <c r="P322" s="77">
        <f>[13]Indic!P30</f>
        <v>79.812975919302616</v>
      </c>
      <c r="Q322" s="77">
        <f>[13]Indic!Q30</f>
        <v>79.16647348028151</v>
      </c>
      <c r="R322" s="77">
        <f>[13]Indic!R30</f>
        <v>78.547242007674583</v>
      </c>
      <c r="S322" s="77">
        <f>[13]Indic!S30</f>
        <v>76.527527284954516</v>
      </c>
      <c r="T322" s="77">
        <f>[13]Indic!T30</f>
        <v>74.462117496815111</v>
      </c>
      <c r="U322" s="77">
        <f>[13]Indic!U30</f>
        <v>71.862522902056142</v>
      </c>
      <c r="V322" s="77">
        <f>[13]Indic!V30</f>
        <v>69.962067484336373</v>
      </c>
      <c r="W322" s="77">
        <f>[13]Indic!W30</f>
        <v>67.61457617352275</v>
      </c>
      <c r="X322" s="77">
        <f>[13]Indic!X30</f>
        <v>65.335347316683965</v>
      </c>
      <c r="Y322" s="77">
        <f>[13]Indic!Y30</f>
        <v>63.045724926039647</v>
      </c>
      <c r="Z322" s="77">
        <f>[13]Indic!Z30</f>
        <v>61.108264921191783</v>
      </c>
      <c r="AA322" s="77">
        <f>[13]Indic!AA30</f>
        <v>59.664503241253271</v>
      </c>
      <c r="AB322" s="77">
        <f>[13]Indic!AB30</f>
        <v>57.821875969299583</v>
      </c>
      <c r="AC322" s="77">
        <f>[13]Indic!AC30</f>
        <v>55.542388470017258</v>
      </c>
      <c r="AD322" s="77">
        <f>[13]Indic!AD30</f>
        <v>53.176163358851966</v>
      </c>
      <c r="AE322" s="77">
        <f>[13]Indic!AE30</f>
        <v>51.240246863586336</v>
      </c>
      <c r="AF322" s="77"/>
      <c r="AG322" s="77"/>
      <c r="AH322" s="77"/>
      <c r="AI322" s="77"/>
      <c r="AJ322" s="77"/>
      <c r="AK322" s="77"/>
      <c r="AL322" s="77"/>
      <c r="AM322" s="77"/>
      <c r="AN322" s="77"/>
      <c r="AO322" s="77"/>
    </row>
    <row r="323" spans="1:41">
      <c r="A323" s="75" t="s">
        <v>384</v>
      </c>
      <c r="B323" s="75" t="s">
        <v>446</v>
      </c>
      <c r="C323" s="75" t="str">
        <f>VLOOKUP(B323,[12]codes!A:F,3,FALSE)</f>
        <v>Nutzung erneuerbarer Energien - Wärmepumpen</v>
      </c>
      <c r="D323" s="75" t="s">
        <v>26</v>
      </c>
      <c r="E323" s="75" t="s">
        <v>447</v>
      </c>
      <c r="F323" s="75" t="s">
        <v>138</v>
      </c>
      <c r="G323" s="75" t="s">
        <v>54</v>
      </c>
      <c r="H323" s="76" t="s">
        <v>387</v>
      </c>
      <c r="I323" s="76" t="s">
        <v>448</v>
      </c>
      <c r="K323" s="77">
        <v>9.1206491285924862</v>
      </c>
      <c r="L323" s="77">
        <v>10.549089737290801</v>
      </c>
      <c r="M323" s="77">
        <v>11.824839621897116</v>
      </c>
      <c r="N323" s="77">
        <v>15.225326113482721</v>
      </c>
      <c r="O323" s="77">
        <v>21.900131688842396</v>
      </c>
      <c r="P323" s="77">
        <v>27.898772705506307</v>
      </c>
      <c r="Q323" s="77">
        <v>32.602936079314219</v>
      </c>
      <c r="R323" s="77">
        <v>36.78553304002395</v>
      </c>
      <c r="S323" s="77">
        <v>39.656321271319591</v>
      </c>
      <c r="T323" s="77">
        <v>41.759386908848406</v>
      </c>
      <c r="U323" s="77">
        <v>43.116336947997056</v>
      </c>
      <c r="V323" s="77">
        <v>44.108450364277381</v>
      </c>
      <c r="W323" s="77">
        <v>44.206947134361677</v>
      </c>
      <c r="X323" s="77">
        <v>44.25573860703048</v>
      </c>
      <c r="Y323" s="77">
        <v>44.163166985890385</v>
      </c>
      <c r="Z323" s="77">
        <v>44.170093806547285</v>
      </c>
      <c r="AA323" s="77">
        <v>44.111557491125978</v>
      </c>
      <c r="AB323" s="77">
        <v>44.031576852487397</v>
      </c>
      <c r="AC323" s="77">
        <v>43.950132420048412</v>
      </c>
      <c r="AD323" s="77">
        <v>43.990886802628388</v>
      </c>
      <c r="AE323" s="77">
        <v>44.076468961247578</v>
      </c>
      <c r="AF323" s="77">
        <v>44.187245065149078</v>
      </c>
      <c r="AG323" s="77">
        <v>44.402089973015968</v>
      </c>
      <c r="AH323" s="77">
        <v>45.040840106709112</v>
      </c>
      <c r="AI323" s="77">
        <v>45.655553910304363</v>
      </c>
      <c r="AJ323" s="77">
        <v>45.525813121651012</v>
      </c>
      <c r="AK323" s="77"/>
      <c r="AL323" s="77"/>
      <c r="AM323" s="77"/>
      <c r="AN323" s="77"/>
      <c r="AO323" s="77"/>
    </row>
    <row r="324" spans="1:41" ht="14.65" customHeight="1">
      <c r="A324" s="75" t="s">
        <v>384</v>
      </c>
      <c r="B324" s="75" t="s">
        <v>446</v>
      </c>
      <c r="C324" s="75" t="str">
        <f>VLOOKUP(B324,[12]codes!A:F,3,FALSE)</f>
        <v>Nutzung erneuerbarer Energien - Wärmepumpen</v>
      </c>
      <c r="D324" s="75" t="s">
        <v>26</v>
      </c>
      <c r="E324" s="75" t="s">
        <v>449</v>
      </c>
      <c r="F324" s="75" t="s">
        <v>138</v>
      </c>
      <c r="G324" s="75" t="s">
        <v>28</v>
      </c>
      <c r="H324" s="76" t="s">
        <v>389</v>
      </c>
      <c r="I324" s="76" t="s">
        <v>448</v>
      </c>
      <c r="K324" s="77">
        <f>[13]Indic!K32</f>
        <v>14.942728105673419</v>
      </c>
      <c r="L324" s="77">
        <f>[13]Indic!L32</f>
        <v>18.112145587112</v>
      </c>
      <c r="M324" s="77">
        <f>[13]Indic!M32</f>
        <v>21.426111731695887</v>
      </c>
      <c r="N324" s="77">
        <f>[13]Indic!N32</f>
        <v>24.940220504667128</v>
      </c>
      <c r="O324" s="77">
        <f>[13]Indic!O32</f>
        <v>28.091259276072734</v>
      </c>
      <c r="P324" s="77">
        <f>[13]Indic!P32</f>
        <v>31.499244937151687</v>
      </c>
      <c r="Q324" s="77">
        <f>[13]Indic!Q32</f>
        <v>34.824960204781682</v>
      </c>
      <c r="R324" s="77">
        <f>[13]Indic!R32</f>
        <v>38.526463842285999</v>
      </c>
      <c r="S324" s="77">
        <f>[13]Indic!S32</f>
        <v>41.74705662568774</v>
      </c>
      <c r="T324" s="77">
        <f>[13]Indic!T32</f>
        <v>43.643953533275166</v>
      </c>
      <c r="U324" s="77">
        <f>[13]Indic!U32</f>
        <v>47.410017630496149</v>
      </c>
      <c r="V324" s="77">
        <f>[13]Indic!V32</f>
        <v>49.314969653119029</v>
      </c>
      <c r="W324" s="77">
        <f>[13]Indic!W32</f>
        <v>51.396077560396179</v>
      </c>
      <c r="X324" s="77">
        <f>[13]Indic!X32</f>
        <v>53.354136417951374</v>
      </c>
      <c r="Y324" s="77">
        <f>[13]Indic!Y32</f>
        <v>55.033133138638021</v>
      </c>
      <c r="Z324" s="77">
        <f>[13]Indic!Z32</f>
        <v>56.793438498680196</v>
      </c>
      <c r="AA324" s="77">
        <f>[13]Indic!AA32</f>
        <v>61.903145044925502</v>
      </c>
      <c r="AB324" s="77">
        <f>[13]Indic!AB32</f>
        <v>69.145860390730931</v>
      </c>
      <c r="AC324" s="77">
        <f>[13]Indic!AC32</f>
        <v>72.424929545148785</v>
      </c>
      <c r="AD324" s="77">
        <f>[13]Indic!AD32</f>
        <v>72.089733171521061</v>
      </c>
      <c r="AE324" s="77">
        <f>[13]Indic!AE32</f>
        <v>71.221186223371191</v>
      </c>
      <c r="AF324" s="77"/>
      <c r="AG324" s="77"/>
      <c r="AH324" s="77"/>
      <c r="AI324" s="77"/>
      <c r="AJ324" s="77"/>
      <c r="AK324" s="77"/>
      <c r="AL324" s="77"/>
      <c r="AM324" s="77"/>
      <c r="AN324" s="77"/>
      <c r="AO324" s="77"/>
    </row>
    <row r="325" spans="1:41">
      <c r="A325" s="75" t="s">
        <v>384</v>
      </c>
      <c r="B325" s="75" t="s">
        <v>450</v>
      </c>
      <c r="C325" s="75" t="str">
        <f>VLOOKUP(B325,[12]codes!A:F,3,FALSE)</f>
        <v>Nutzung fossiler Heizarten, Erdgas, Heizoel und Kohle</v>
      </c>
      <c r="D325" s="75" t="s">
        <v>26</v>
      </c>
      <c r="E325" s="75" t="s">
        <v>451</v>
      </c>
      <c r="F325" s="75" t="s">
        <v>138</v>
      </c>
      <c r="G325" s="75" t="s">
        <v>54</v>
      </c>
      <c r="H325" s="76" t="s">
        <v>387</v>
      </c>
      <c r="K325" s="77">
        <v>479.39102040822758</v>
      </c>
      <c r="L325" s="77">
        <v>462.43146168860414</v>
      </c>
      <c r="M325" s="77">
        <v>444.74379094844767</v>
      </c>
      <c r="N325" s="77">
        <v>420.36749766851415</v>
      </c>
      <c r="O325" s="77">
        <v>369.2929030198955</v>
      </c>
      <c r="P325" s="77">
        <v>330.38937169029373</v>
      </c>
      <c r="Q325" s="77">
        <v>298.52455728293569</v>
      </c>
      <c r="R325" s="77">
        <v>267.55931627213329</v>
      </c>
      <c r="S325" s="77">
        <v>240.80746563915858</v>
      </c>
      <c r="T325" s="77">
        <v>217.75172595174965</v>
      </c>
      <c r="U325" s="77">
        <v>178.78818963588375</v>
      </c>
      <c r="V325" s="77">
        <v>160.19115813637325</v>
      </c>
      <c r="W325" s="77">
        <v>147.43248261634437</v>
      </c>
      <c r="X325" s="77">
        <v>135.44820630717783</v>
      </c>
      <c r="Y325" s="77">
        <v>125.13750674734614</v>
      </c>
      <c r="Z325" s="77">
        <v>102.38545572304794</v>
      </c>
      <c r="AA325" s="77">
        <v>88.974682993046912</v>
      </c>
      <c r="AB325" s="77">
        <v>75.024124729892563</v>
      </c>
      <c r="AC325" s="77">
        <v>63.698033993710496</v>
      </c>
      <c r="AD325" s="77">
        <v>52.600372734498869</v>
      </c>
      <c r="AE325" s="77">
        <v>24.749762699820941</v>
      </c>
      <c r="AF325" s="77">
        <v>19.992373295109328</v>
      </c>
      <c r="AG325" s="77">
        <v>15.767259619036279</v>
      </c>
      <c r="AH325" s="77">
        <v>11.473346265407464</v>
      </c>
      <c r="AI325" s="77">
        <v>8.5945618855705916</v>
      </c>
      <c r="AJ325" s="77">
        <v>7.2527191667517767</v>
      </c>
      <c r="AK325" s="77"/>
      <c r="AL325" s="77"/>
      <c r="AM325" s="77"/>
      <c r="AN325" s="77"/>
      <c r="AO325" s="77"/>
    </row>
    <row r="326" spans="1:41">
      <c r="A326" s="75" t="s">
        <v>384</v>
      </c>
      <c r="B326" s="75" t="s">
        <v>450</v>
      </c>
      <c r="C326" s="75" t="str">
        <f>VLOOKUP(B326,[12]codes!A:F,3,FALSE)</f>
        <v>Nutzung fossiler Heizarten, Erdgas, Heizoel und Kohle</v>
      </c>
      <c r="D326" s="75" t="s">
        <v>26</v>
      </c>
      <c r="E326" s="75" t="s">
        <v>451</v>
      </c>
      <c r="F326" s="75" t="s">
        <v>138</v>
      </c>
      <c r="G326" s="75" t="s">
        <v>28</v>
      </c>
      <c r="H326" s="76" t="s">
        <v>389</v>
      </c>
      <c r="K326" s="77">
        <f>[13]Indic!K34</f>
        <v>436.20570605832415</v>
      </c>
      <c r="L326" s="77">
        <f>[13]Indic!L34</f>
        <v>409.41463377002106</v>
      </c>
      <c r="M326" s="77">
        <f>[13]Indic!M34</f>
        <v>377.83800265078321</v>
      </c>
      <c r="N326" s="77">
        <f>[13]Indic!N34</f>
        <v>340.82945528542461</v>
      </c>
      <c r="O326" s="77">
        <f>[13]Indic!O34</f>
        <v>309.03571209010164</v>
      </c>
      <c r="P326" s="77">
        <f>[13]Indic!P34</f>
        <v>277.60630072899733</v>
      </c>
      <c r="Q326" s="77">
        <f>[13]Indic!Q34</f>
        <v>251.20554064285926</v>
      </c>
      <c r="R326" s="77">
        <f>[13]Indic!R34</f>
        <v>221.74296744818463</v>
      </c>
      <c r="S326" s="77">
        <f>[13]Indic!S34</f>
        <v>195.7923129424891</v>
      </c>
      <c r="T326" s="77">
        <f>[13]Indic!T34</f>
        <v>179.18077525064709</v>
      </c>
      <c r="U326" s="77">
        <f>[13]Indic!U34</f>
        <v>151.09619797276179</v>
      </c>
      <c r="V326" s="77">
        <f>[13]Indic!V34</f>
        <v>133.91027648655171</v>
      </c>
      <c r="W326" s="77">
        <f>[13]Indic!W34</f>
        <v>118.35874946770909</v>
      </c>
      <c r="X326" s="77">
        <f>[13]Indic!X34</f>
        <v>102.58225738108978</v>
      </c>
      <c r="Y326" s="77">
        <f>[13]Indic!Y34</f>
        <v>88.97380091712229</v>
      </c>
      <c r="Z326" s="77">
        <f>[13]Indic!Z34</f>
        <v>76.275125214916912</v>
      </c>
      <c r="AA326" s="77">
        <f>[13]Indic!AA34</f>
        <v>45.253790895026718</v>
      </c>
      <c r="AB326" s="77">
        <f>[13]Indic!AB34</f>
        <v>8.5974903230675466</v>
      </c>
      <c r="AC326" s="77">
        <f>[13]Indic!AC34</f>
        <v>0.66658297734280891</v>
      </c>
      <c r="AD326" s="77">
        <f>[13]Indic!AD34</f>
        <v>3.0076118070152456E-2</v>
      </c>
      <c r="AE326" s="77">
        <f>[13]Indic!AE34</f>
        <v>0</v>
      </c>
      <c r="AF326" s="77"/>
      <c r="AG326" s="77"/>
      <c r="AH326" s="77"/>
      <c r="AI326" s="77"/>
      <c r="AJ326" s="77"/>
      <c r="AK326" s="77"/>
      <c r="AL326" s="77"/>
      <c r="AM326" s="77"/>
      <c r="AN326" s="77"/>
      <c r="AO326" s="77"/>
    </row>
    <row r="327" spans="1:41">
      <c r="A327" s="75" t="s">
        <v>384</v>
      </c>
      <c r="B327" s="75" t="s">
        <v>452</v>
      </c>
      <c r="C327" s="75" t="str">
        <f>VLOOKUP(B327,[12]codes!A:F,3,FALSE)</f>
        <v>Investionsmenge - Energetische Sanierung der Gebäudehülle</v>
      </c>
      <c r="D327" s="75" t="s">
        <v>26</v>
      </c>
      <c r="E327" s="75" t="s">
        <v>453</v>
      </c>
      <c r="F327" s="75" t="s">
        <v>454</v>
      </c>
      <c r="G327" s="75" t="s">
        <v>54</v>
      </c>
      <c r="H327" s="76" t="s">
        <v>387</v>
      </c>
      <c r="I327" s="76" t="s">
        <v>455</v>
      </c>
      <c r="K327" s="77">
        <v>27750.346355462185</v>
      </c>
      <c r="L327" s="77">
        <v>28168.993730252103</v>
      </c>
      <c r="M327" s="77">
        <v>34640.772415126048</v>
      </c>
      <c r="N327" s="77">
        <v>34203.441788235294</v>
      </c>
      <c r="O327" s="77">
        <v>32850.199082352941</v>
      </c>
      <c r="P327" s="77">
        <v>42074.190809243701</v>
      </c>
      <c r="Q327" s="77">
        <v>37624.764852941182</v>
      </c>
      <c r="R327" s="77">
        <v>39924.719936134461</v>
      </c>
      <c r="S327" s="77">
        <v>50717.260249579835</v>
      </c>
      <c r="T327" s="77">
        <v>45761.157256302526</v>
      </c>
      <c r="U327" s="77">
        <v>47520.139619327732</v>
      </c>
      <c r="V327" s="77">
        <v>50550.545570588234</v>
      </c>
      <c r="W327" s="77">
        <v>44617.653097478993</v>
      </c>
      <c r="X327" s="77">
        <v>40554.427159663872</v>
      </c>
      <c r="Y327" s="77">
        <v>40013.848999159673</v>
      </c>
      <c r="Z327" s="77">
        <v>38083.054115126055</v>
      </c>
      <c r="AA327" s="77">
        <v>35650.473333613445</v>
      </c>
      <c r="AB327" s="77">
        <v>35913.467784873952</v>
      </c>
      <c r="AC327" s="77">
        <v>30669.794638655461</v>
      </c>
      <c r="AD327" s="77">
        <v>29925.470269747901</v>
      </c>
      <c r="AE327" s="77">
        <v>27727.367406722689</v>
      </c>
      <c r="AF327" s="77">
        <v>27811.418255462188</v>
      </c>
      <c r="AG327" s="77">
        <v>26783.42011764706</v>
      </c>
      <c r="AH327" s="77">
        <v>23127.145048739498</v>
      </c>
      <c r="AI327" s="77">
        <v>18977.094205882349</v>
      </c>
      <c r="AJ327" s="77">
        <v>17018.7247697479</v>
      </c>
      <c r="AK327" s="77"/>
      <c r="AL327" s="77"/>
      <c r="AM327" s="77"/>
      <c r="AN327" s="77"/>
      <c r="AO327" s="77"/>
    </row>
    <row r="328" spans="1:41">
      <c r="A328" s="75" t="s">
        <v>384</v>
      </c>
      <c r="B328" s="75" t="s">
        <v>452</v>
      </c>
      <c r="C328" s="75" t="str">
        <f>VLOOKUP(B328,[12]codes!A:F,3,FALSE)</f>
        <v>Investionsmenge - Energetische Sanierung der Gebäudehülle</v>
      </c>
      <c r="D328" s="75" t="s">
        <v>26</v>
      </c>
      <c r="E328" s="69" t="s">
        <v>456</v>
      </c>
      <c r="F328" s="75" t="s">
        <v>457</v>
      </c>
      <c r="G328" s="75" t="s">
        <v>28</v>
      </c>
      <c r="H328" s="76" t="s">
        <v>389</v>
      </c>
      <c r="K328" s="77">
        <f>[13]Indic!K36</f>
        <v>16.600000000000001</v>
      </c>
      <c r="L328" s="77">
        <f>[13]Indic!L36</f>
        <v>31.7</v>
      </c>
      <c r="M328" s="77">
        <f>[13]Indic!M36</f>
        <v>46.8</v>
      </c>
      <c r="N328" s="77">
        <f>[13]Indic!N36</f>
        <v>40.700000000000003</v>
      </c>
      <c r="O328" s="77">
        <f>[13]Indic!O36</f>
        <v>34.5</v>
      </c>
      <c r="P328" s="77">
        <f>[13]Indic!P36</f>
        <v>28.4</v>
      </c>
      <c r="Q328" s="77">
        <f>[13]Indic!Q36</f>
        <v>26.3</v>
      </c>
      <c r="R328" s="77">
        <f>[13]Indic!R36</f>
        <v>24.3</v>
      </c>
      <c r="S328" s="77">
        <f>[13]Indic!S36</f>
        <v>22.2</v>
      </c>
      <c r="T328" s="77">
        <f>[13]Indic!T36</f>
        <v>20.2</v>
      </c>
      <c r="U328" s="77">
        <f>[13]Indic!U36</f>
        <v>18.100000000000001</v>
      </c>
      <c r="V328" s="77">
        <f>[13]Indic!V36</f>
        <v>18.600000000000001</v>
      </c>
      <c r="W328" s="77">
        <f>[13]Indic!W36</f>
        <v>19.100000000000001</v>
      </c>
      <c r="X328" s="77">
        <f>[13]Indic!X36</f>
        <v>19.600000000000001</v>
      </c>
      <c r="Y328" s="77">
        <f>[13]Indic!Y36</f>
        <v>20.100000000000001</v>
      </c>
      <c r="Z328" s="77">
        <f>[13]Indic!Z36</f>
        <v>19.2</v>
      </c>
      <c r="AA328" s="77">
        <f>[13]Indic!AA36</f>
        <v>18.3</v>
      </c>
      <c r="AB328" s="77">
        <f>[13]Indic!AB36</f>
        <v>17.399999999999999</v>
      </c>
      <c r="AC328" s="77">
        <f>[13]Indic!AC36</f>
        <v>16.5</v>
      </c>
      <c r="AD328" s="77">
        <f>[13]Indic!AD36</f>
        <v>15.9</v>
      </c>
      <c r="AE328" s="77">
        <f>[13]Indic!AE36</f>
        <v>15.4</v>
      </c>
      <c r="AF328" s="77"/>
      <c r="AG328" s="77"/>
      <c r="AH328" s="77"/>
      <c r="AI328" s="77"/>
      <c r="AJ328" s="77"/>
      <c r="AK328" s="77"/>
      <c r="AL328" s="77"/>
      <c r="AM328" s="77"/>
      <c r="AN328" s="77"/>
      <c r="AO328" s="77"/>
    </row>
    <row r="329" spans="1:41">
      <c r="A329" s="75" t="s">
        <v>384</v>
      </c>
      <c r="B329" s="75" t="s">
        <v>458</v>
      </c>
      <c r="C329" s="75" t="str">
        <f>VLOOKUP(B329,[12]codes!A:F,3,FALSE)</f>
        <v>Gesamtinvestitionen (mit Instandsetzung und Neubau)</v>
      </c>
      <c r="D329" s="75" t="s">
        <v>26</v>
      </c>
      <c r="E329" s="75" t="s">
        <v>459</v>
      </c>
      <c r="F329" s="75" t="s">
        <v>454</v>
      </c>
      <c r="G329" s="75" t="s">
        <v>54</v>
      </c>
      <c r="H329" s="76" t="s">
        <v>387</v>
      </c>
      <c r="I329" s="76" t="s">
        <v>460</v>
      </c>
      <c r="K329" s="77">
        <v>42185.513591982861</v>
      </c>
      <c r="L329" s="77">
        <v>43737.808985847907</v>
      </c>
      <c r="M329" s="77">
        <v>49537.037623687873</v>
      </c>
      <c r="N329" s="77">
        <v>49892.775987278794</v>
      </c>
      <c r="O329" s="77">
        <v>48132.893435245591</v>
      </c>
      <c r="P329" s="77">
        <v>58322.357688846438</v>
      </c>
      <c r="Q329" s="77">
        <v>54654.311735082854</v>
      </c>
      <c r="R329" s="77">
        <v>55149.787977802676</v>
      </c>
      <c r="S329" s="77">
        <v>67648.237623049645</v>
      </c>
      <c r="T329" s="77">
        <v>61701.002637439291</v>
      </c>
      <c r="U329" s="77">
        <v>61977.335550999931</v>
      </c>
      <c r="V329" s="77">
        <v>66389.677565225618</v>
      </c>
      <c r="W329" s="77">
        <v>59783.549348452412</v>
      </c>
      <c r="X329" s="77">
        <v>55654.09336414119</v>
      </c>
      <c r="Y329" s="77">
        <v>55129.10837336813</v>
      </c>
      <c r="Z329" s="77">
        <v>52980.678118749362</v>
      </c>
      <c r="AA329" s="77">
        <v>49186.298719165796</v>
      </c>
      <c r="AB329" s="77">
        <v>50001.638943038066</v>
      </c>
      <c r="AC329" s="77">
        <v>44218.098844179876</v>
      </c>
      <c r="AD329" s="77">
        <v>43619.774250841518</v>
      </c>
      <c r="AE329" s="77">
        <v>41395.545678719842</v>
      </c>
      <c r="AF329" s="77">
        <v>41584.044360856176</v>
      </c>
      <c r="AG329" s="77">
        <v>41758.293170010846</v>
      </c>
      <c r="AH329" s="77">
        <v>37778.467581088327</v>
      </c>
      <c r="AI329" s="77">
        <v>33579.03941748479</v>
      </c>
      <c r="AJ329" s="77">
        <v>31638.386896798944</v>
      </c>
      <c r="AK329" s="77"/>
      <c r="AL329" s="77"/>
      <c r="AM329" s="77"/>
      <c r="AN329" s="77"/>
      <c r="AO329" s="77"/>
    </row>
    <row r="330" spans="1:41" ht="14.65" customHeight="1">
      <c r="A330" s="75" t="s">
        <v>384</v>
      </c>
      <c r="B330" s="75" t="s">
        <v>461</v>
      </c>
      <c r="C330" s="69" t="s">
        <v>462</v>
      </c>
      <c r="D330" s="75" t="s">
        <v>26</v>
      </c>
      <c r="E330" s="69" t="s">
        <v>462</v>
      </c>
      <c r="F330" s="75" t="s">
        <v>457</v>
      </c>
      <c r="G330" s="75" t="s">
        <v>28</v>
      </c>
      <c r="H330" s="76" t="s">
        <v>389</v>
      </c>
      <c r="K330" s="77">
        <f>[13]Indic!K38</f>
        <v>34</v>
      </c>
      <c r="L330" s="77">
        <f>[13]Indic!L38</f>
        <v>50.5</v>
      </c>
      <c r="M330" s="77">
        <f>[13]Indic!M38</f>
        <v>67</v>
      </c>
      <c r="N330" s="77">
        <f>[13]Indic!N38</f>
        <v>65.8</v>
      </c>
      <c r="O330" s="77">
        <f>[13]Indic!O38</f>
        <v>64.599999999999994</v>
      </c>
      <c r="P330" s="77">
        <f>[13]Indic!P38</f>
        <v>63.4</v>
      </c>
      <c r="Q330" s="77">
        <f>[13]Indic!Q38</f>
        <v>58.4</v>
      </c>
      <c r="R330" s="77">
        <f>[13]Indic!R38</f>
        <v>53.4</v>
      </c>
      <c r="S330" s="77">
        <f>[13]Indic!S38</f>
        <v>48.5</v>
      </c>
      <c r="T330" s="77">
        <f>[13]Indic!T38</f>
        <v>43.5</v>
      </c>
      <c r="U330" s="77">
        <f>[13]Indic!U38</f>
        <v>38.5</v>
      </c>
      <c r="V330" s="77">
        <f>[13]Indic!V38</f>
        <v>39.200000000000003</v>
      </c>
      <c r="W330" s="77">
        <f>[13]Indic!W38</f>
        <v>39.9</v>
      </c>
      <c r="X330" s="77">
        <f>[13]Indic!X38</f>
        <v>40.6</v>
      </c>
      <c r="Y330" s="77">
        <f>[13]Indic!Y38</f>
        <v>41.4</v>
      </c>
      <c r="Z330" s="77">
        <f>[13]Indic!Z38</f>
        <v>39.9</v>
      </c>
      <c r="AA330" s="77">
        <f>[13]Indic!AA38</f>
        <v>38.4</v>
      </c>
      <c r="AB330" s="77">
        <f>[13]Indic!AB38</f>
        <v>36.9</v>
      </c>
      <c r="AC330" s="77">
        <f>[13]Indic!AC38</f>
        <v>35.5</v>
      </c>
      <c r="AD330" s="77">
        <f>[13]Indic!AD38</f>
        <v>34.6</v>
      </c>
      <c r="AE330" s="77">
        <f>[13]Indic!AE38</f>
        <v>33.799999999999997</v>
      </c>
      <c r="AF330" s="77"/>
      <c r="AG330" s="77"/>
      <c r="AH330" s="77"/>
      <c r="AI330" s="77"/>
      <c r="AJ330" s="77"/>
      <c r="AK330" s="77"/>
      <c r="AL330" s="77"/>
      <c r="AM330" s="77"/>
      <c r="AN330" s="77"/>
      <c r="AO330" s="77"/>
    </row>
    <row r="331" spans="1:41" ht="14.65" customHeight="1">
      <c r="A331" s="75" t="s">
        <v>384</v>
      </c>
      <c r="B331" s="75" t="s">
        <v>463</v>
      </c>
      <c r="C331" s="75" t="s">
        <v>464</v>
      </c>
      <c r="D331" s="75" t="s">
        <v>26</v>
      </c>
      <c r="E331" s="75" t="s">
        <v>464</v>
      </c>
      <c r="F331" s="75" t="s">
        <v>457</v>
      </c>
      <c r="G331" s="75" t="s">
        <v>28</v>
      </c>
      <c r="H331" s="76" t="s">
        <v>389</v>
      </c>
      <c r="K331" s="77">
        <f>[13]Indic!K39</f>
        <v>23.5</v>
      </c>
      <c r="L331" s="77">
        <f>[13]Indic!L39</f>
        <v>25.8</v>
      </c>
      <c r="M331" s="77">
        <f>[13]Indic!M39</f>
        <v>28.1</v>
      </c>
      <c r="N331" s="77">
        <f>[13]Indic!N39</f>
        <v>27.4</v>
      </c>
      <c r="O331" s="77">
        <f>[13]Indic!O39</f>
        <v>26.7</v>
      </c>
      <c r="P331" s="77">
        <f>[13]Indic!P39</f>
        <v>26</v>
      </c>
      <c r="Q331" s="77">
        <f>[13]Indic!Q39</f>
        <v>25.2</v>
      </c>
      <c r="R331" s="77">
        <f>[13]Indic!R39</f>
        <v>24.4</v>
      </c>
      <c r="S331" s="77">
        <f>[13]Indic!S39</f>
        <v>23.6</v>
      </c>
      <c r="T331" s="77">
        <f>[13]Indic!T39</f>
        <v>22.8</v>
      </c>
      <c r="U331" s="77">
        <f>[13]Indic!U39</f>
        <v>22.1</v>
      </c>
      <c r="V331" s="77">
        <f>[13]Indic!V39</f>
        <v>21.7</v>
      </c>
      <c r="W331" s="77">
        <f>[13]Indic!W39</f>
        <v>21.3</v>
      </c>
      <c r="X331" s="77">
        <f>[13]Indic!X39</f>
        <v>20.9</v>
      </c>
      <c r="Y331" s="77">
        <f>[13]Indic!Y39</f>
        <v>20.5</v>
      </c>
      <c r="Z331" s="77">
        <f>[13]Indic!Z39</f>
        <v>19.600000000000001</v>
      </c>
      <c r="AA331" s="77">
        <f>[13]Indic!AA39</f>
        <v>18.7</v>
      </c>
      <c r="AB331" s="77">
        <f>[13]Indic!AB39</f>
        <v>17.7</v>
      </c>
      <c r="AC331" s="77">
        <f>[13]Indic!AC39</f>
        <v>16.8</v>
      </c>
      <c r="AD331" s="77">
        <f>[13]Indic!AD39</f>
        <v>10.4</v>
      </c>
      <c r="AE331" s="77">
        <f>[13]Indic!AE39</f>
        <v>4</v>
      </c>
      <c r="AF331" s="77"/>
      <c r="AG331" s="77"/>
      <c r="AH331" s="77"/>
      <c r="AI331" s="77"/>
      <c r="AJ331" s="77"/>
      <c r="AK331" s="77"/>
      <c r="AL331" s="77"/>
      <c r="AM331" s="77"/>
      <c r="AN331" s="77"/>
      <c r="AO331" s="77"/>
    </row>
    <row r="332" spans="1:41" ht="14.65" customHeight="1">
      <c r="A332" s="75" t="s">
        <v>384</v>
      </c>
      <c r="B332" s="75" t="s">
        <v>465</v>
      </c>
      <c r="C332" s="75" t="s">
        <v>466</v>
      </c>
      <c r="D332" s="75" t="s">
        <v>26</v>
      </c>
      <c r="E332" s="75" t="s">
        <v>466</v>
      </c>
      <c r="F332" s="75" t="s">
        <v>457</v>
      </c>
      <c r="G332" s="75" t="s">
        <v>28</v>
      </c>
      <c r="H332" s="76" t="s">
        <v>389</v>
      </c>
      <c r="K332" s="77">
        <f>[13]Indic!K40</f>
        <v>71.599999999999994</v>
      </c>
      <c r="L332" s="77">
        <f>[13]Indic!L40</f>
        <v>71.900000000000006</v>
      </c>
      <c r="M332" s="77">
        <f>[13]Indic!M40</f>
        <v>72.099999999999994</v>
      </c>
      <c r="N332" s="77">
        <f>[13]Indic!N40</f>
        <v>73.2</v>
      </c>
      <c r="O332" s="77">
        <f>[13]Indic!O40</f>
        <v>74.3</v>
      </c>
      <c r="P332" s="77">
        <f>[13]Indic!P40</f>
        <v>75.400000000000006</v>
      </c>
      <c r="Q332" s="77">
        <f>[13]Indic!Q40</f>
        <v>76.3</v>
      </c>
      <c r="R332" s="77">
        <f>[13]Indic!R40</f>
        <v>77.2</v>
      </c>
      <c r="S332" s="77">
        <f>[13]Indic!S40</f>
        <v>78.099999999999994</v>
      </c>
      <c r="T332" s="77">
        <f>[13]Indic!T40</f>
        <v>79</v>
      </c>
      <c r="U332" s="77">
        <f>[13]Indic!U40</f>
        <v>79.900000000000006</v>
      </c>
      <c r="V332" s="77">
        <f>[13]Indic!V40</f>
        <v>79.400000000000006</v>
      </c>
      <c r="W332" s="77">
        <f>[13]Indic!W40</f>
        <v>78.900000000000006</v>
      </c>
      <c r="X332" s="77">
        <f>[13]Indic!X40</f>
        <v>78.400000000000006</v>
      </c>
      <c r="Y332" s="77">
        <f>[13]Indic!Y40</f>
        <v>78</v>
      </c>
      <c r="Z332" s="77">
        <f>[13]Indic!Z40</f>
        <v>77.900000000000006</v>
      </c>
      <c r="AA332" s="77">
        <f>[13]Indic!AA40</f>
        <v>77.900000000000006</v>
      </c>
      <c r="AB332" s="77">
        <f>[13]Indic!AB40</f>
        <v>77.900000000000006</v>
      </c>
      <c r="AC332" s="77">
        <f>[13]Indic!AC40</f>
        <v>77.900000000000006</v>
      </c>
      <c r="AD332" s="77">
        <f>[13]Indic!AD40</f>
        <v>78.099999999999994</v>
      </c>
      <c r="AE332" s="77">
        <f>[13]Indic!AE40</f>
        <v>78.3</v>
      </c>
      <c r="AF332" s="77"/>
      <c r="AG332" s="77"/>
      <c r="AH332" s="77"/>
      <c r="AI332" s="77"/>
      <c r="AJ332" s="77"/>
      <c r="AK332" s="77"/>
      <c r="AL332" s="77"/>
      <c r="AM332" s="77"/>
      <c r="AN332" s="77"/>
      <c r="AO332" s="77"/>
    </row>
    <row r="333" spans="1:41" ht="14.65" customHeight="1">
      <c r="A333" s="75" t="s">
        <v>384</v>
      </c>
      <c r="B333" s="75" t="s">
        <v>467</v>
      </c>
      <c r="C333" s="75" t="s">
        <v>468</v>
      </c>
      <c r="D333" s="75" t="s">
        <v>26</v>
      </c>
      <c r="E333" s="75" t="s">
        <v>468</v>
      </c>
      <c r="F333" s="75" t="s">
        <v>469</v>
      </c>
      <c r="G333" s="75" t="s">
        <v>28</v>
      </c>
      <c r="H333" s="76" t="s">
        <v>389</v>
      </c>
      <c r="K333" s="77">
        <f>[13]Indic!K41</f>
        <v>4</v>
      </c>
      <c r="L333" s="77">
        <f>[13]Indic!L41</f>
        <v>4</v>
      </c>
      <c r="M333" s="77">
        <f>[13]Indic!M41</f>
        <v>4.0999999999999996</v>
      </c>
      <c r="N333" s="77">
        <f>[13]Indic!N41</f>
        <v>4.0999999999999996</v>
      </c>
      <c r="O333" s="77">
        <f>[13]Indic!O41</f>
        <v>4.0999999999999996</v>
      </c>
      <c r="P333" s="77">
        <f>[13]Indic!P41</f>
        <v>4.0999999999999996</v>
      </c>
      <c r="Q333" s="77">
        <f>[13]Indic!Q41</f>
        <v>4.2</v>
      </c>
      <c r="R333" s="77">
        <f>[13]Indic!R41</f>
        <v>4.2</v>
      </c>
      <c r="S333" s="77">
        <f>[13]Indic!S41</f>
        <v>4.2</v>
      </c>
      <c r="T333" s="77">
        <f>[13]Indic!T41</f>
        <v>4.2</v>
      </c>
      <c r="U333" s="77">
        <f>[13]Indic!U41</f>
        <v>4.2</v>
      </c>
      <c r="V333" s="77">
        <f>[13]Indic!V41</f>
        <v>4.3</v>
      </c>
      <c r="W333" s="77">
        <f>[13]Indic!W41</f>
        <v>4.3</v>
      </c>
      <c r="X333" s="77">
        <f>[13]Indic!X41</f>
        <v>4.3</v>
      </c>
      <c r="Y333" s="77">
        <f>[13]Indic!Y41</f>
        <v>4.3</v>
      </c>
      <c r="Z333" s="77">
        <f>[13]Indic!Z41</f>
        <v>4.3</v>
      </c>
      <c r="AA333" s="77">
        <f>[13]Indic!AA41</f>
        <v>4.4000000000000004</v>
      </c>
      <c r="AB333" s="77">
        <f>[13]Indic!AB41</f>
        <v>4.4000000000000004</v>
      </c>
      <c r="AC333" s="77">
        <f>[13]Indic!AC41</f>
        <v>4.4000000000000004</v>
      </c>
      <c r="AD333" s="77">
        <f>[13]Indic!AD41</f>
        <v>4.4000000000000004</v>
      </c>
      <c r="AE333" s="77">
        <f>[13]Indic!AE41</f>
        <v>4.4000000000000004</v>
      </c>
      <c r="AF333" s="77"/>
      <c r="AG333" s="77"/>
      <c r="AH333" s="77"/>
      <c r="AI333" s="77"/>
      <c r="AJ333" s="77"/>
      <c r="AK333" s="77"/>
      <c r="AL333" s="77"/>
      <c r="AM333" s="77"/>
      <c r="AN333" s="77"/>
      <c r="AO333" s="77"/>
    </row>
    <row r="334" spans="1:41" ht="14.65" customHeight="1">
      <c r="A334" s="75" t="s">
        <v>384</v>
      </c>
      <c r="B334" s="75" t="s">
        <v>470</v>
      </c>
      <c r="C334" s="75" t="s">
        <v>471</v>
      </c>
      <c r="D334" s="75" t="s">
        <v>26</v>
      </c>
      <c r="E334" s="75" t="s">
        <v>471</v>
      </c>
      <c r="F334" s="75" t="s">
        <v>469</v>
      </c>
      <c r="G334" s="75" t="s">
        <v>28</v>
      </c>
      <c r="H334" s="76" t="s">
        <v>389</v>
      </c>
      <c r="J334" s="76" t="s">
        <v>472</v>
      </c>
      <c r="K334" s="77">
        <f>[13]Indic!K42</f>
        <v>1.8</v>
      </c>
      <c r="L334" s="77">
        <f>[13]Indic!L42</f>
        <v>1.8</v>
      </c>
      <c r="M334" s="77">
        <f>[13]Indic!M42</f>
        <v>1.8</v>
      </c>
      <c r="N334" s="77">
        <f>[13]Indic!N42</f>
        <v>1.8</v>
      </c>
      <c r="O334" s="77">
        <f>[13]Indic!O42</f>
        <v>1.8</v>
      </c>
      <c r="P334" s="77">
        <f>[13]Indic!P42</f>
        <v>1.9</v>
      </c>
      <c r="Q334" s="77">
        <f>[13]Indic!Q42</f>
        <v>1.9</v>
      </c>
      <c r="R334" s="77">
        <f>[13]Indic!R42</f>
        <v>1.9</v>
      </c>
      <c r="S334" s="77">
        <f>[13]Indic!S42</f>
        <v>1.9</v>
      </c>
      <c r="T334" s="77">
        <f>[13]Indic!T42</f>
        <v>1.9</v>
      </c>
      <c r="U334" s="77">
        <f>[13]Indic!U42</f>
        <v>1.9</v>
      </c>
      <c r="V334" s="77">
        <f>[13]Indic!V42</f>
        <v>1.9</v>
      </c>
      <c r="W334" s="77">
        <f>[13]Indic!W42</f>
        <v>1.9</v>
      </c>
      <c r="X334" s="77">
        <f>[13]Indic!X42</f>
        <v>1.9</v>
      </c>
      <c r="Y334" s="77">
        <f>[13]Indic!Y42</f>
        <v>1.9</v>
      </c>
      <c r="Z334" s="77">
        <f>[13]Indic!Z42</f>
        <v>1.9</v>
      </c>
      <c r="AA334" s="77">
        <f>[13]Indic!AA42</f>
        <v>1.9</v>
      </c>
      <c r="AB334" s="77">
        <f>[13]Indic!AB42</f>
        <v>2</v>
      </c>
      <c r="AC334" s="77">
        <f>[13]Indic!AC42</f>
        <v>2</v>
      </c>
      <c r="AD334" s="77">
        <f>[13]Indic!AD42</f>
        <v>2</v>
      </c>
      <c r="AE334" s="77">
        <f>[13]Indic!AE42</f>
        <v>2</v>
      </c>
      <c r="AF334" s="77"/>
      <c r="AG334" s="77"/>
      <c r="AH334" s="77"/>
      <c r="AI334" s="77"/>
      <c r="AJ334" s="77"/>
      <c r="AK334" s="77"/>
      <c r="AL334" s="77"/>
      <c r="AM334" s="77"/>
      <c r="AN334" s="77"/>
      <c r="AO334" s="77"/>
    </row>
    <row r="335" spans="1:41" ht="14.65" customHeight="1">
      <c r="A335" s="75" t="s">
        <v>384</v>
      </c>
      <c r="B335" s="75" t="s">
        <v>473</v>
      </c>
      <c r="C335" s="75" t="s">
        <v>474</v>
      </c>
      <c r="D335" s="75" t="s">
        <v>26</v>
      </c>
      <c r="E335" s="75" t="s">
        <v>474</v>
      </c>
      <c r="F335" s="75" t="s">
        <v>475</v>
      </c>
      <c r="G335" s="75" t="s">
        <v>28</v>
      </c>
      <c r="H335" s="76" t="s">
        <v>389</v>
      </c>
      <c r="K335" s="77">
        <f>[13]Indic!K43</f>
        <v>0.52474686432888429</v>
      </c>
      <c r="L335" s="77">
        <f>[13]Indic!L43</f>
        <v>0.5248301092509674</v>
      </c>
      <c r="M335" s="77">
        <f>[13]Indic!M43</f>
        <v>0.52491335417305052</v>
      </c>
      <c r="N335" s="77">
        <f>[13]Indic!N43</f>
        <v>0.52499659909513363</v>
      </c>
      <c r="O335" s="77">
        <f>[13]Indic!O43</f>
        <v>0.52507984401721675</v>
      </c>
      <c r="P335" s="77">
        <f>[13]Indic!P43</f>
        <v>0.52516308893929964</v>
      </c>
      <c r="Q335" s="77">
        <f>[13]Indic!Q43</f>
        <v>0.52660527482297437</v>
      </c>
      <c r="R335" s="77">
        <f>[13]Indic!R43</f>
        <v>0.5280474607066491</v>
      </c>
      <c r="S335" s="77">
        <f>[13]Indic!S43</f>
        <v>0.52948964659032383</v>
      </c>
      <c r="T335" s="77">
        <f>[13]Indic!T43</f>
        <v>0.53093183247399856</v>
      </c>
      <c r="U335" s="77">
        <f>[13]Indic!U43</f>
        <v>0.53237401835767306</v>
      </c>
      <c r="V335" s="77">
        <f>[13]Indic!V43</f>
        <v>0.55049887085485327</v>
      </c>
      <c r="W335" s="77">
        <f>[13]Indic!W43</f>
        <v>0.56862372335203348</v>
      </c>
      <c r="X335" s="77">
        <f>[13]Indic!X43</f>
        <v>0.58674857584921369</v>
      </c>
      <c r="Y335" s="77">
        <f>[13]Indic!Y43</f>
        <v>0.6048734283463939</v>
      </c>
      <c r="Z335" s="77">
        <f>[13]Indic!Z43</f>
        <v>0.62299828084357434</v>
      </c>
      <c r="AA335" s="77">
        <f>[13]Indic!AA43</f>
        <v>0.62139237123245583</v>
      </c>
      <c r="AB335" s="77">
        <f>[13]Indic!AB43</f>
        <v>0.61978646162133733</v>
      </c>
      <c r="AC335" s="77">
        <f>[13]Indic!AC43</f>
        <v>0.61818055201021882</v>
      </c>
      <c r="AD335" s="77">
        <f>[13]Indic!AD43</f>
        <v>0.61657464239910031</v>
      </c>
      <c r="AE335" s="77">
        <f>[13]Indic!AE43</f>
        <v>0.61496873278798203</v>
      </c>
      <c r="AF335" s="77"/>
      <c r="AG335" s="77"/>
      <c r="AH335" s="77"/>
      <c r="AI335" s="77"/>
      <c r="AJ335" s="77"/>
      <c r="AK335" s="77"/>
      <c r="AL335" s="77"/>
      <c r="AM335" s="77"/>
      <c r="AN335" s="77"/>
      <c r="AO335" s="77"/>
    </row>
    <row r="336" spans="1:41" ht="15" customHeight="1">
      <c r="A336" s="75" t="s">
        <v>384</v>
      </c>
      <c r="B336" s="75" t="s">
        <v>476</v>
      </c>
      <c r="C336" s="75" t="str">
        <f>VLOOKUP(B336,[3]codes!A:F,3,FALSE)</f>
        <v>Elektrische Haushaltsgeräte - spezifischer Stromverbrauch im Bestand - Beleuchtung</v>
      </c>
      <c r="D336" s="75" t="s">
        <v>26</v>
      </c>
      <c r="E336" s="75" t="s">
        <v>477</v>
      </c>
      <c r="F336" s="75" t="s">
        <v>478</v>
      </c>
      <c r="G336" s="75" t="s">
        <v>54</v>
      </c>
      <c r="H336" s="76" t="s">
        <v>479</v>
      </c>
      <c r="K336" s="77">
        <v>5.95</v>
      </c>
      <c r="L336" s="77">
        <v>5.44</v>
      </c>
      <c r="M336" s="77">
        <v>4.88</v>
      </c>
      <c r="N336" s="77">
        <v>4.2699999999999996</v>
      </c>
      <c r="O336" s="77">
        <v>4.01</v>
      </c>
      <c r="P336" s="77">
        <v>3.75</v>
      </c>
      <c r="Q336" s="77">
        <v>3.55</v>
      </c>
      <c r="R336" s="77">
        <v>3.4</v>
      </c>
      <c r="S336" s="77">
        <v>3.3</v>
      </c>
      <c r="T336" s="77">
        <v>3.25</v>
      </c>
      <c r="U336" s="77">
        <v>3.25</v>
      </c>
      <c r="V336" s="77">
        <v>3.22</v>
      </c>
      <c r="W336" s="77">
        <v>3.19</v>
      </c>
      <c r="X336" s="77">
        <v>3.16</v>
      </c>
      <c r="Y336" s="77">
        <v>3.12</v>
      </c>
      <c r="Z336" s="77">
        <v>3.09</v>
      </c>
      <c r="AA336" s="77">
        <v>3.09</v>
      </c>
      <c r="AB336" s="77">
        <v>3.09</v>
      </c>
      <c r="AC336" s="77">
        <v>3.09</v>
      </c>
      <c r="AD336" s="77">
        <v>3.09</v>
      </c>
      <c r="AE336" s="77">
        <v>3.09</v>
      </c>
      <c r="AF336" s="77">
        <v>3.09</v>
      </c>
      <c r="AG336" s="77">
        <v>3.09</v>
      </c>
      <c r="AH336" s="77">
        <v>3.09</v>
      </c>
      <c r="AI336" s="77">
        <v>3.09</v>
      </c>
      <c r="AJ336" s="77">
        <v>3.09</v>
      </c>
      <c r="AK336" s="77"/>
      <c r="AL336" s="77"/>
      <c r="AM336" s="77"/>
      <c r="AN336" s="77"/>
      <c r="AO336" s="77"/>
    </row>
    <row r="337" spans="1:41">
      <c r="A337" s="75" t="s">
        <v>384</v>
      </c>
      <c r="B337" s="75" t="s">
        <v>476</v>
      </c>
      <c r="C337" s="75" t="str">
        <f>VLOOKUP(B337,[3]codes!A:F,3,FALSE)</f>
        <v>Elektrische Haushaltsgeräte - spezifischer Stromverbrauch im Bestand - Beleuchtung</v>
      </c>
      <c r="D337" s="75" t="s">
        <v>26</v>
      </c>
      <c r="E337" s="75" t="s">
        <v>477</v>
      </c>
      <c r="F337" s="75" t="s">
        <v>478</v>
      </c>
      <c r="G337" s="75" t="s">
        <v>28</v>
      </c>
      <c r="H337" s="76" t="s">
        <v>479</v>
      </c>
      <c r="K337" s="77">
        <v>4.51</v>
      </c>
      <c r="L337" s="77">
        <v>4.01</v>
      </c>
      <c r="M337" s="77">
        <v>3.67</v>
      </c>
      <c r="N337" s="77">
        <v>3.38</v>
      </c>
      <c r="O337" s="77">
        <v>3.18</v>
      </c>
      <c r="P337" s="77">
        <v>2.96</v>
      </c>
      <c r="Q337" s="77">
        <v>2.78</v>
      </c>
      <c r="R337" s="77">
        <v>2.66</v>
      </c>
      <c r="S337" s="77">
        <v>2.6</v>
      </c>
      <c r="T337" s="77">
        <v>2.57</v>
      </c>
      <c r="U337" s="77">
        <v>2.57</v>
      </c>
      <c r="V337" s="77">
        <v>2.5</v>
      </c>
      <c r="W337" s="77">
        <v>2.46</v>
      </c>
      <c r="X337" s="77">
        <v>2.41</v>
      </c>
      <c r="Y337" s="77">
        <v>2.37</v>
      </c>
      <c r="Z337" s="77">
        <v>2.3199999999999998</v>
      </c>
      <c r="AA337" s="77">
        <v>2.3199999999999998</v>
      </c>
      <c r="AB337" s="77">
        <v>2.3199999999999998</v>
      </c>
      <c r="AC337" s="77">
        <v>2.3199999999999998</v>
      </c>
      <c r="AD337" s="77">
        <v>2.3199999999999998</v>
      </c>
      <c r="AE337" s="77">
        <v>2.3199999999999998</v>
      </c>
      <c r="AF337" s="77">
        <v>2.3199999999999998</v>
      </c>
      <c r="AG337" s="77">
        <v>2.3199999999999998</v>
      </c>
      <c r="AH337" s="77">
        <v>2.3199999999999998</v>
      </c>
      <c r="AI337" s="77">
        <v>2.3199999999999998</v>
      </c>
      <c r="AJ337" s="77">
        <v>2.3199999999999998</v>
      </c>
      <c r="AK337" s="77"/>
      <c r="AL337" s="77"/>
      <c r="AM337" s="77"/>
      <c r="AN337" s="77"/>
      <c r="AO337" s="77"/>
    </row>
    <row r="338" spans="1:41">
      <c r="A338" s="75" t="s">
        <v>384</v>
      </c>
      <c r="B338" s="75" t="s">
        <v>480</v>
      </c>
      <c r="C338" s="75" t="str">
        <f>VLOOKUP(B338,[3]codes!A:F,3,FALSE)</f>
        <v>Elektrische Haushaltsgeräte - spezifischer Stromverbrauch im Bestand - Fernseher</v>
      </c>
      <c r="D338" s="75" t="s">
        <v>26</v>
      </c>
      <c r="E338" s="75" t="s">
        <v>481</v>
      </c>
      <c r="F338" s="75" t="s">
        <v>478</v>
      </c>
      <c r="G338" s="75" t="s">
        <v>54</v>
      </c>
      <c r="H338" s="76" t="s">
        <v>479</v>
      </c>
      <c r="K338" s="77">
        <v>107.22</v>
      </c>
      <c r="L338" s="77">
        <v>107.5</v>
      </c>
      <c r="M338" s="77">
        <v>107.45</v>
      </c>
      <c r="N338" s="77">
        <v>107.97</v>
      </c>
      <c r="O338" s="77">
        <v>108.37</v>
      </c>
      <c r="P338" s="77">
        <v>108.8</v>
      </c>
      <c r="Q338" s="77">
        <v>112.23</v>
      </c>
      <c r="R338" s="77">
        <v>113.27</v>
      </c>
      <c r="S338" s="77">
        <v>113.94</v>
      </c>
      <c r="T338" s="77">
        <v>114.6</v>
      </c>
      <c r="U338" s="77">
        <v>115.28</v>
      </c>
      <c r="V338" s="77">
        <v>98.92</v>
      </c>
      <c r="W338" s="77">
        <v>94.24</v>
      </c>
      <c r="X338" s="77">
        <v>88.94</v>
      </c>
      <c r="Y338" s="77">
        <v>83.89</v>
      </c>
      <c r="Z338" s="77">
        <v>78.459999999999994</v>
      </c>
      <c r="AA338" s="77">
        <v>73.400000000000006</v>
      </c>
      <c r="AB338" s="77">
        <v>68.31</v>
      </c>
      <c r="AC338" s="77">
        <v>62.93</v>
      </c>
      <c r="AD338" s="77">
        <v>59.29</v>
      </c>
      <c r="AE338" s="77">
        <v>59.29</v>
      </c>
      <c r="AF338" s="77">
        <v>59.27</v>
      </c>
      <c r="AG338" s="77">
        <v>59.24</v>
      </c>
      <c r="AH338" s="77">
        <v>59.22</v>
      </c>
      <c r="AI338" s="77">
        <v>59.19</v>
      </c>
      <c r="AJ338" s="77">
        <v>59.17</v>
      </c>
      <c r="AK338" s="77"/>
      <c r="AL338" s="77"/>
      <c r="AM338" s="77"/>
      <c r="AN338" s="77"/>
      <c r="AO338" s="77"/>
    </row>
    <row r="339" spans="1:41" ht="14.65" customHeight="1">
      <c r="A339" s="75" t="s">
        <v>384</v>
      </c>
      <c r="B339" s="75" t="s">
        <v>480</v>
      </c>
      <c r="C339" s="75" t="str">
        <f>VLOOKUP(B339,[3]codes!A:F,3,FALSE)</f>
        <v>Elektrische Haushaltsgeräte - spezifischer Stromverbrauch im Bestand - Fernseher</v>
      </c>
      <c r="D339" s="75" t="s">
        <v>26</v>
      </c>
      <c r="E339" s="75" t="s">
        <v>481</v>
      </c>
      <c r="F339" s="75" t="s">
        <v>478</v>
      </c>
      <c r="G339" s="75" t="s">
        <v>28</v>
      </c>
      <c r="H339" s="76" t="s">
        <v>479</v>
      </c>
      <c r="K339" s="77">
        <v>104.35</v>
      </c>
      <c r="L339" s="77">
        <v>105</v>
      </c>
      <c r="M339" s="77">
        <v>105.37</v>
      </c>
      <c r="N339" s="77">
        <v>106.11</v>
      </c>
      <c r="O339" s="77">
        <v>106.8</v>
      </c>
      <c r="P339" s="77">
        <v>107.51</v>
      </c>
      <c r="Q339" s="77">
        <v>111.03</v>
      </c>
      <c r="R339" s="77">
        <v>112.12</v>
      </c>
      <c r="S339" s="77">
        <v>112.82</v>
      </c>
      <c r="T339" s="77">
        <v>113.52</v>
      </c>
      <c r="U339" s="77">
        <v>114.22</v>
      </c>
      <c r="V339" s="77">
        <v>98.46</v>
      </c>
      <c r="W339" s="77">
        <v>94.34</v>
      </c>
      <c r="X339" s="77">
        <v>89.45</v>
      </c>
      <c r="Y339" s="77">
        <v>84.74</v>
      </c>
      <c r="Z339" s="77">
        <v>79.81</v>
      </c>
      <c r="AA339" s="77">
        <v>75.37</v>
      </c>
      <c r="AB339" s="77">
        <v>70.459999999999994</v>
      </c>
      <c r="AC339" s="77">
        <v>64.83</v>
      </c>
      <c r="AD339" s="77">
        <v>60.51</v>
      </c>
      <c r="AE339" s="77">
        <v>59.68</v>
      </c>
      <c r="AF339" s="77">
        <v>59.71</v>
      </c>
      <c r="AG339" s="77">
        <v>59.74</v>
      </c>
      <c r="AH339" s="77">
        <v>59.77</v>
      </c>
      <c r="AI339" s="77">
        <v>59.8</v>
      </c>
      <c r="AJ339" s="77">
        <v>59.82</v>
      </c>
      <c r="AK339" s="77"/>
      <c r="AL339" s="77"/>
      <c r="AM339" s="77"/>
      <c r="AN339" s="77"/>
      <c r="AO339" s="77"/>
    </row>
    <row r="340" spans="1:41">
      <c r="A340" s="75" t="s">
        <v>384</v>
      </c>
      <c r="B340" s="75" t="s">
        <v>482</v>
      </c>
      <c r="C340" s="75" t="str">
        <f>VLOOKUP(B340,[3]codes!A:F,3,FALSE)</f>
        <v>Elektrische Haushaltsgeräte - spezifischer Stromverbrauch im Bestand - Kühlschränke</v>
      </c>
      <c r="D340" s="75" t="s">
        <v>26</v>
      </c>
      <c r="E340" s="75" t="s">
        <v>483</v>
      </c>
      <c r="F340" s="75" t="s">
        <v>478</v>
      </c>
      <c r="G340" s="75" t="s">
        <v>54</v>
      </c>
      <c r="H340" s="76" t="s">
        <v>479</v>
      </c>
      <c r="K340" s="77">
        <v>277.2</v>
      </c>
      <c r="L340" s="77">
        <v>273.66000000000003</v>
      </c>
      <c r="M340" s="77">
        <v>269.45</v>
      </c>
      <c r="N340" s="77">
        <v>265.31</v>
      </c>
      <c r="O340" s="77">
        <v>261.41000000000003</v>
      </c>
      <c r="P340" s="77">
        <v>257.42</v>
      </c>
      <c r="Q340" s="77">
        <v>253.61</v>
      </c>
      <c r="R340" s="77">
        <v>249.85</v>
      </c>
      <c r="S340" s="77">
        <v>246.05</v>
      </c>
      <c r="T340" s="77">
        <v>242.37</v>
      </c>
      <c r="U340" s="77">
        <v>238.72</v>
      </c>
      <c r="V340" s="77">
        <v>236.58</v>
      </c>
      <c r="W340" s="77">
        <v>236.95</v>
      </c>
      <c r="X340" s="77">
        <v>237.43</v>
      </c>
      <c r="Y340" s="77">
        <v>237.91</v>
      </c>
      <c r="Z340" s="77">
        <v>238.51</v>
      </c>
      <c r="AA340" s="77">
        <v>238.79</v>
      </c>
      <c r="AB340" s="77">
        <v>238.96</v>
      </c>
      <c r="AC340" s="77">
        <v>239.14</v>
      </c>
      <c r="AD340" s="77">
        <v>239.32</v>
      </c>
      <c r="AE340" s="77">
        <v>239.39</v>
      </c>
      <c r="AF340" s="77">
        <v>239.25</v>
      </c>
      <c r="AG340" s="77">
        <v>239.12</v>
      </c>
      <c r="AH340" s="77">
        <v>238.98</v>
      </c>
      <c r="AI340" s="77">
        <v>238.85</v>
      </c>
      <c r="AJ340" s="77">
        <v>238.72</v>
      </c>
      <c r="AK340" s="77"/>
      <c r="AL340" s="77"/>
      <c r="AM340" s="77"/>
      <c r="AN340" s="77"/>
      <c r="AO340" s="77"/>
    </row>
    <row r="341" spans="1:41">
      <c r="A341" s="75" t="s">
        <v>384</v>
      </c>
      <c r="B341" s="75" t="s">
        <v>482</v>
      </c>
      <c r="C341" s="75" t="str">
        <f>VLOOKUP(B341,[3]codes!A:F,3,FALSE)</f>
        <v>Elektrische Haushaltsgeräte - spezifischer Stromverbrauch im Bestand - Kühlschränke</v>
      </c>
      <c r="D341" s="75" t="s">
        <v>26</v>
      </c>
      <c r="E341" s="75" t="s">
        <v>483</v>
      </c>
      <c r="F341" s="75" t="s">
        <v>478</v>
      </c>
      <c r="G341" s="75" t="s">
        <v>28</v>
      </c>
      <c r="H341" s="76" t="s">
        <v>479</v>
      </c>
      <c r="K341" s="77">
        <v>281.58</v>
      </c>
      <c r="L341" s="77">
        <v>273.26</v>
      </c>
      <c r="M341" s="77">
        <v>264.48</v>
      </c>
      <c r="N341" s="77">
        <v>255.77</v>
      </c>
      <c r="O341" s="77">
        <v>246.82</v>
      </c>
      <c r="P341" s="77">
        <v>238.28</v>
      </c>
      <c r="Q341" s="77">
        <v>229.52</v>
      </c>
      <c r="R341" s="77">
        <v>221.12</v>
      </c>
      <c r="S341" s="77">
        <v>212.73</v>
      </c>
      <c r="T341" s="77">
        <v>204.37</v>
      </c>
      <c r="U341" s="77">
        <v>195.97</v>
      </c>
      <c r="V341" s="77">
        <v>191.45</v>
      </c>
      <c r="W341" s="77">
        <v>188.54</v>
      </c>
      <c r="X341" s="77">
        <v>188.8</v>
      </c>
      <c r="Y341" s="77">
        <v>189.09</v>
      </c>
      <c r="Z341" s="77">
        <v>189.41</v>
      </c>
      <c r="AA341" s="77">
        <v>189.64</v>
      </c>
      <c r="AB341" s="77">
        <v>189.83</v>
      </c>
      <c r="AC341" s="77">
        <v>190.03</v>
      </c>
      <c r="AD341" s="77">
        <v>190.23</v>
      </c>
      <c r="AE341" s="77">
        <v>190.39</v>
      </c>
      <c r="AF341" s="77">
        <v>190.49</v>
      </c>
      <c r="AG341" s="77">
        <v>190.6</v>
      </c>
      <c r="AH341" s="77">
        <v>190.7</v>
      </c>
      <c r="AI341" s="77">
        <v>190.81</v>
      </c>
      <c r="AJ341" s="77">
        <v>190.92</v>
      </c>
      <c r="AK341" s="77"/>
      <c r="AL341" s="77"/>
      <c r="AM341" s="77"/>
      <c r="AN341" s="77"/>
      <c r="AO341" s="77"/>
    </row>
    <row r="342" spans="1:41">
      <c r="A342" s="75" t="s">
        <v>384</v>
      </c>
      <c r="B342" s="75" t="s">
        <v>484</v>
      </c>
      <c r="C342" s="75" t="str">
        <f>VLOOKUP(B342,[3]codes!A:F,3,FALSE)</f>
        <v>Elektrische Haushaltsgeräte - spezifischer Stromverbrauch im Bestand - Waschmaschinen</v>
      </c>
      <c r="D342" s="75" t="s">
        <v>26</v>
      </c>
      <c r="E342" s="75" t="s">
        <v>485</v>
      </c>
      <c r="F342" s="75" t="s">
        <v>478</v>
      </c>
      <c r="G342" s="75" t="s">
        <v>54</v>
      </c>
      <c r="H342" s="76" t="s">
        <v>479</v>
      </c>
      <c r="K342" s="77">
        <v>148.97</v>
      </c>
      <c r="L342" s="77">
        <v>146.99</v>
      </c>
      <c r="M342" s="77">
        <v>144.75</v>
      </c>
      <c r="N342" s="77">
        <v>142.47</v>
      </c>
      <c r="O342" s="77">
        <v>140.31</v>
      </c>
      <c r="P342" s="77">
        <v>138.1</v>
      </c>
      <c r="Q342" s="77">
        <v>135.97</v>
      </c>
      <c r="R342" s="77">
        <v>133.87</v>
      </c>
      <c r="S342" s="77">
        <v>131.74</v>
      </c>
      <c r="T342" s="77">
        <v>129.66999999999999</v>
      </c>
      <c r="U342" s="77">
        <v>129.74</v>
      </c>
      <c r="V342" s="77">
        <v>129.93</v>
      </c>
      <c r="W342" s="77">
        <v>130.13</v>
      </c>
      <c r="X342" s="77">
        <v>130.35</v>
      </c>
      <c r="Y342" s="77">
        <v>130.58000000000001</v>
      </c>
      <c r="Z342" s="77">
        <v>130.82</v>
      </c>
      <c r="AA342" s="77">
        <v>131.01</v>
      </c>
      <c r="AB342" s="77">
        <v>131.19</v>
      </c>
      <c r="AC342" s="77">
        <v>131.36000000000001</v>
      </c>
      <c r="AD342" s="77">
        <v>131.54</v>
      </c>
      <c r="AE342" s="77">
        <v>131.69999999999999</v>
      </c>
      <c r="AF342" s="77">
        <v>131.83000000000001</v>
      </c>
      <c r="AG342" s="77">
        <v>131.97</v>
      </c>
      <c r="AH342" s="77">
        <v>132.1</v>
      </c>
      <c r="AI342" s="77">
        <v>132.22999999999999</v>
      </c>
      <c r="AJ342" s="77">
        <v>132.36000000000001</v>
      </c>
      <c r="AK342" s="77"/>
      <c r="AL342" s="77"/>
      <c r="AM342" s="77"/>
      <c r="AN342" s="77"/>
      <c r="AO342" s="77"/>
    </row>
    <row r="343" spans="1:41" ht="15" customHeight="1">
      <c r="A343" s="75" t="s">
        <v>384</v>
      </c>
      <c r="B343" s="75" t="s">
        <v>484</v>
      </c>
      <c r="C343" s="75" t="str">
        <f>VLOOKUP(B343,[3]codes!A:F,3,FALSE)</f>
        <v>Elektrische Haushaltsgeräte - spezifischer Stromverbrauch im Bestand - Waschmaschinen</v>
      </c>
      <c r="D343" s="75" t="s">
        <v>26</v>
      </c>
      <c r="E343" s="75" t="s">
        <v>485</v>
      </c>
      <c r="F343" s="75" t="s">
        <v>478</v>
      </c>
      <c r="G343" s="75" t="s">
        <v>28</v>
      </c>
      <c r="H343" s="76" t="s">
        <v>479</v>
      </c>
      <c r="K343" s="77">
        <v>152.1</v>
      </c>
      <c r="L343" s="77">
        <v>148.38</v>
      </c>
      <c r="M343" s="77">
        <v>144.5</v>
      </c>
      <c r="N343" s="77">
        <v>140.63999999999999</v>
      </c>
      <c r="O343" s="77">
        <v>136.69</v>
      </c>
      <c r="P343" s="77">
        <v>132.91</v>
      </c>
      <c r="Q343" s="77">
        <v>129.07</v>
      </c>
      <c r="R343" s="77">
        <v>125.35</v>
      </c>
      <c r="S343" s="77">
        <v>121.65</v>
      </c>
      <c r="T343" s="77">
        <v>118.38</v>
      </c>
      <c r="U343" s="77">
        <v>118.59</v>
      </c>
      <c r="V343" s="77">
        <v>118.79</v>
      </c>
      <c r="W343" s="77">
        <v>119</v>
      </c>
      <c r="X343" s="77">
        <v>119.21</v>
      </c>
      <c r="Y343" s="77">
        <v>119.42</v>
      </c>
      <c r="Z343" s="77">
        <v>119.63</v>
      </c>
      <c r="AA343" s="77">
        <v>119.83</v>
      </c>
      <c r="AB343" s="77">
        <v>120.03</v>
      </c>
      <c r="AC343" s="77">
        <v>120.22</v>
      </c>
      <c r="AD343" s="77">
        <v>120.42</v>
      </c>
      <c r="AE343" s="77">
        <v>120.62</v>
      </c>
      <c r="AF343" s="77">
        <v>120.8</v>
      </c>
      <c r="AG343" s="77">
        <v>120.99</v>
      </c>
      <c r="AH343" s="77">
        <v>121.18</v>
      </c>
      <c r="AI343" s="77">
        <v>121.36</v>
      </c>
      <c r="AJ343" s="77">
        <v>121.55</v>
      </c>
      <c r="AK343" s="77"/>
      <c r="AL343" s="77"/>
      <c r="AM343" s="77"/>
      <c r="AN343" s="77"/>
      <c r="AO343" s="77"/>
    </row>
    <row r="344" spans="1:41" ht="14.65" customHeight="1">
      <c r="A344" s="75" t="s">
        <v>384</v>
      </c>
      <c r="B344" s="75" t="s">
        <v>486</v>
      </c>
      <c r="C344" s="75" t="str">
        <f>VLOOKUP(B344,[3]codes!A:F,3,FALSE)</f>
        <v>Elektrische Haushaltsgeräte - spezifischer Stromverbrauch neuer elektrischer Geräte - Beleuchtung</v>
      </c>
      <c r="D344" s="75" t="s">
        <v>26</v>
      </c>
      <c r="E344" s="75" t="s">
        <v>487</v>
      </c>
      <c r="F344" s="75" t="s">
        <v>478</v>
      </c>
      <c r="G344" s="75" t="s">
        <v>54</v>
      </c>
      <c r="H344" s="76" t="s">
        <v>479</v>
      </c>
      <c r="K344" s="77">
        <v>4.53</v>
      </c>
      <c r="L344" s="77">
        <v>4.2699999999999996</v>
      </c>
      <c r="M344" s="77">
        <v>4.01</v>
      </c>
      <c r="N344" s="77">
        <v>3.75</v>
      </c>
      <c r="O344" s="77">
        <v>3.5</v>
      </c>
      <c r="P344" s="77">
        <v>3.25</v>
      </c>
      <c r="Q344" s="77">
        <v>3.25</v>
      </c>
      <c r="R344" s="77">
        <v>3.25</v>
      </c>
      <c r="S344" s="77">
        <v>3.25</v>
      </c>
      <c r="T344" s="77">
        <v>3.25</v>
      </c>
      <c r="U344" s="77">
        <v>3.25</v>
      </c>
      <c r="V344" s="77">
        <v>3.09</v>
      </c>
      <c r="W344" s="77">
        <v>3.09</v>
      </c>
      <c r="X344" s="77">
        <v>3.09</v>
      </c>
      <c r="Y344" s="77">
        <v>3.09</v>
      </c>
      <c r="Z344" s="77">
        <v>3.09</v>
      </c>
      <c r="AA344" s="77">
        <v>3.09</v>
      </c>
      <c r="AB344" s="77">
        <v>3.09</v>
      </c>
      <c r="AC344" s="77">
        <v>3.09</v>
      </c>
      <c r="AD344" s="77">
        <v>3.09</v>
      </c>
      <c r="AE344" s="77">
        <v>3.09</v>
      </c>
      <c r="AF344" s="77">
        <v>3.09</v>
      </c>
      <c r="AG344" s="77">
        <v>3.09</v>
      </c>
      <c r="AH344" s="77">
        <v>3.09</v>
      </c>
      <c r="AI344" s="77">
        <v>3.09</v>
      </c>
      <c r="AJ344" s="77">
        <v>3.09</v>
      </c>
      <c r="AK344" s="77"/>
      <c r="AL344" s="77"/>
      <c r="AM344" s="77"/>
      <c r="AN344" s="77"/>
      <c r="AO344" s="77"/>
    </row>
    <row r="345" spans="1:41">
      <c r="A345" s="75" t="s">
        <v>384</v>
      </c>
      <c r="B345" s="75" t="s">
        <v>486</v>
      </c>
      <c r="C345" s="75" t="str">
        <f>VLOOKUP(B345,[3]codes!A:F,3,FALSE)</f>
        <v>Elektrische Haushaltsgeräte - spezifischer Stromverbrauch neuer elektrischer Geräte - Beleuchtung</v>
      </c>
      <c r="D345" s="75" t="s">
        <v>26</v>
      </c>
      <c r="E345" s="75" t="s">
        <v>487</v>
      </c>
      <c r="F345" s="75" t="s">
        <v>478</v>
      </c>
      <c r="G345" s="75" t="s">
        <v>28</v>
      </c>
      <c r="H345" s="76" t="s">
        <v>479</v>
      </c>
      <c r="K345" s="77">
        <v>3.58</v>
      </c>
      <c r="L345" s="77">
        <v>3.37</v>
      </c>
      <c r="M345" s="77">
        <v>3.17</v>
      </c>
      <c r="N345" s="77">
        <v>2.96</v>
      </c>
      <c r="O345" s="77">
        <v>2.76</v>
      </c>
      <c r="P345" s="77">
        <v>2.57</v>
      </c>
      <c r="Q345" s="77">
        <v>2.57</v>
      </c>
      <c r="R345" s="77">
        <v>2.57</v>
      </c>
      <c r="S345" s="77">
        <v>2.57</v>
      </c>
      <c r="T345" s="77">
        <v>2.57</v>
      </c>
      <c r="U345" s="77">
        <v>2.5499999999999998</v>
      </c>
      <c r="V345" s="77">
        <v>2.3199999999999998</v>
      </c>
      <c r="W345" s="77">
        <v>2.3199999999999998</v>
      </c>
      <c r="X345" s="77">
        <v>2.3199999999999998</v>
      </c>
      <c r="Y345" s="77">
        <v>2.3199999999999998</v>
      </c>
      <c r="Z345" s="77">
        <v>2.3199999999999998</v>
      </c>
      <c r="AA345" s="77">
        <v>2.29</v>
      </c>
      <c r="AB345" s="77">
        <v>2.29</v>
      </c>
      <c r="AC345" s="77">
        <v>2.29</v>
      </c>
      <c r="AD345" s="77">
        <v>2.29</v>
      </c>
      <c r="AE345" s="77">
        <v>2.29</v>
      </c>
      <c r="AF345" s="77">
        <v>2.29</v>
      </c>
      <c r="AG345" s="77">
        <v>2.29</v>
      </c>
      <c r="AH345" s="77">
        <v>2.29</v>
      </c>
      <c r="AI345" s="77">
        <v>2.29</v>
      </c>
      <c r="AJ345" s="77">
        <v>2.29</v>
      </c>
      <c r="AK345" s="77"/>
      <c r="AL345" s="77"/>
      <c r="AM345" s="77"/>
      <c r="AN345" s="77"/>
      <c r="AO345" s="77"/>
    </row>
    <row r="346" spans="1:41">
      <c r="A346" s="75" t="s">
        <v>384</v>
      </c>
      <c r="B346" s="75" t="s">
        <v>488</v>
      </c>
      <c r="C346" s="75" t="str">
        <f>VLOOKUP(B346,[3]codes!A:F,3,FALSE)</f>
        <v>Elektrische Haushaltsgeräte - spezifischer Stromverbrauch neuer elektrischer Geräte - Fernseher</v>
      </c>
      <c r="D346" s="75" t="s">
        <v>26</v>
      </c>
      <c r="E346" s="75" t="s">
        <v>489</v>
      </c>
      <c r="F346" s="75" t="s">
        <v>478</v>
      </c>
      <c r="G346" s="75" t="s">
        <v>54</v>
      </c>
      <c r="H346" s="76" t="s">
        <v>479</v>
      </c>
      <c r="K346" s="77">
        <v>89.35</v>
      </c>
      <c r="L346" s="77">
        <v>90.8</v>
      </c>
      <c r="M346" s="77">
        <v>92.22</v>
      </c>
      <c r="N346" s="77">
        <v>93.75</v>
      </c>
      <c r="O346" s="77">
        <v>95.25</v>
      </c>
      <c r="P346" s="77">
        <v>96.82</v>
      </c>
      <c r="Q346" s="77">
        <v>98.61</v>
      </c>
      <c r="R346" s="77">
        <v>100.48</v>
      </c>
      <c r="S346" s="77">
        <v>102.43</v>
      </c>
      <c r="T346" s="77">
        <v>102.95</v>
      </c>
      <c r="U346" s="77">
        <v>103.52</v>
      </c>
      <c r="V346" s="77">
        <v>63.08</v>
      </c>
      <c r="W346" s="77">
        <v>63.33</v>
      </c>
      <c r="X346" s="77">
        <v>57.77</v>
      </c>
      <c r="Y346" s="77">
        <v>58.05</v>
      </c>
      <c r="Z346" s="77">
        <v>58.34</v>
      </c>
      <c r="AA346" s="77">
        <v>58.59</v>
      </c>
      <c r="AB346" s="77">
        <v>59.06</v>
      </c>
      <c r="AC346" s="77">
        <v>59.3</v>
      </c>
      <c r="AD346" s="77">
        <v>57.45</v>
      </c>
      <c r="AE346" s="77">
        <v>51.81</v>
      </c>
      <c r="AF346" s="77">
        <v>51.4</v>
      </c>
      <c r="AG346" s="77">
        <v>50.95</v>
      </c>
      <c r="AH346" s="77">
        <v>51.06</v>
      </c>
      <c r="AI346" s="77">
        <v>51.14</v>
      </c>
      <c r="AJ346" s="77">
        <v>51.2</v>
      </c>
      <c r="AK346" s="77"/>
      <c r="AL346" s="77"/>
      <c r="AM346" s="77"/>
      <c r="AN346" s="77"/>
      <c r="AO346" s="77"/>
    </row>
    <row r="347" spans="1:41">
      <c r="A347" s="75" t="s">
        <v>384</v>
      </c>
      <c r="B347" s="75" t="s">
        <v>488</v>
      </c>
      <c r="C347" s="75" t="str">
        <f>VLOOKUP(B347,[3]codes!A:F,3,FALSE)</f>
        <v>Elektrische Haushaltsgeräte - spezifischer Stromverbrauch neuer elektrischer Geräte - Fernseher</v>
      </c>
      <c r="D347" s="75" t="s">
        <v>26</v>
      </c>
      <c r="E347" s="75" t="s">
        <v>489</v>
      </c>
      <c r="F347" s="75" t="s">
        <v>478</v>
      </c>
      <c r="G347" s="75" t="s">
        <v>28</v>
      </c>
      <c r="H347" s="76" t="s">
        <v>479</v>
      </c>
      <c r="K347" s="77">
        <v>94.29</v>
      </c>
      <c r="L347" s="77">
        <v>95.55</v>
      </c>
      <c r="M347" s="77">
        <v>96.79</v>
      </c>
      <c r="N347" s="77">
        <v>98.09</v>
      </c>
      <c r="O347" s="77">
        <v>99.45</v>
      </c>
      <c r="P347" s="77">
        <v>100.85</v>
      </c>
      <c r="Q347" s="77">
        <v>102.3</v>
      </c>
      <c r="R347" s="77">
        <v>102.12</v>
      </c>
      <c r="S347" s="77">
        <v>102</v>
      </c>
      <c r="T347" s="77">
        <v>101.94</v>
      </c>
      <c r="U347" s="77">
        <v>102.39</v>
      </c>
      <c r="V347" s="77">
        <v>66.06</v>
      </c>
      <c r="W347" s="77">
        <v>66.36</v>
      </c>
      <c r="X347" s="77">
        <v>57.88</v>
      </c>
      <c r="Y347" s="77">
        <v>58.19</v>
      </c>
      <c r="Z347" s="77">
        <v>58.51</v>
      </c>
      <c r="AA347" s="77">
        <v>58.8</v>
      </c>
      <c r="AB347" s="77">
        <v>59.31</v>
      </c>
      <c r="AC347" s="77">
        <v>59.59</v>
      </c>
      <c r="AD347" s="77">
        <v>59.63</v>
      </c>
      <c r="AE347" s="77">
        <v>56.17</v>
      </c>
      <c r="AF347" s="77">
        <v>52.19</v>
      </c>
      <c r="AG347" s="77">
        <v>51.59</v>
      </c>
      <c r="AH347" s="77">
        <v>50.94</v>
      </c>
      <c r="AI347" s="77">
        <v>51.07</v>
      </c>
      <c r="AJ347" s="77">
        <v>51.19</v>
      </c>
      <c r="AK347" s="77"/>
      <c r="AL347" s="77"/>
      <c r="AM347" s="77"/>
      <c r="AN347" s="77"/>
      <c r="AO347" s="77"/>
    </row>
    <row r="348" spans="1:41">
      <c r="A348" s="75" t="s">
        <v>384</v>
      </c>
      <c r="B348" s="75" t="s">
        <v>490</v>
      </c>
      <c r="C348" s="75" t="str">
        <f>VLOOKUP(B348,[3]codes!A:F,3,FALSE)</f>
        <v>Elektrische Haushaltsgeräte - spezifischer Stromverbrauch neuer elektrischer Geräte - Kühlschränke</v>
      </c>
      <c r="D348" s="75" t="s">
        <v>26</v>
      </c>
      <c r="E348" s="75" t="s">
        <v>491</v>
      </c>
      <c r="F348" s="75" t="s">
        <v>478</v>
      </c>
      <c r="G348" s="75" t="s">
        <v>54</v>
      </c>
      <c r="H348" s="76" t="s">
        <v>479</v>
      </c>
      <c r="K348" s="77">
        <v>239.67</v>
      </c>
      <c r="L348" s="77">
        <v>239.21</v>
      </c>
      <c r="M348" s="77">
        <v>229.4</v>
      </c>
      <c r="N348" s="77">
        <v>232.94</v>
      </c>
      <c r="O348" s="77">
        <v>233.26</v>
      </c>
      <c r="P348" s="77">
        <v>233.8</v>
      </c>
      <c r="Q348" s="77">
        <v>234.25</v>
      </c>
      <c r="R348" s="77">
        <v>234.71</v>
      </c>
      <c r="S348" s="77">
        <v>235.27</v>
      </c>
      <c r="T348" s="77">
        <v>235.73</v>
      </c>
      <c r="U348" s="77">
        <v>236.31</v>
      </c>
      <c r="V348" s="77">
        <v>235.08</v>
      </c>
      <c r="W348" s="77">
        <v>231.45</v>
      </c>
      <c r="X348" s="77">
        <v>230.92</v>
      </c>
      <c r="Y348" s="77">
        <v>230.57</v>
      </c>
      <c r="Z348" s="77">
        <v>230.33</v>
      </c>
      <c r="AA348" s="77">
        <v>230.78</v>
      </c>
      <c r="AB348" s="77">
        <v>231.01</v>
      </c>
      <c r="AC348" s="77">
        <v>231.21</v>
      </c>
      <c r="AD348" s="77">
        <v>231.4</v>
      </c>
      <c r="AE348" s="77">
        <v>231.55</v>
      </c>
      <c r="AF348" s="77">
        <v>231.66</v>
      </c>
      <c r="AG348" s="77">
        <v>231.73</v>
      </c>
      <c r="AH348" s="77">
        <v>231.76</v>
      </c>
      <c r="AI348" s="77">
        <v>231.73</v>
      </c>
      <c r="AJ348" s="77">
        <v>231.68</v>
      </c>
      <c r="AK348" s="77"/>
      <c r="AL348" s="77"/>
      <c r="AM348" s="77"/>
      <c r="AN348" s="77"/>
      <c r="AO348" s="77"/>
    </row>
    <row r="349" spans="1:41" ht="14.65" customHeight="1">
      <c r="A349" s="75" t="s">
        <v>384</v>
      </c>
      <c r="B349" s="75" t="s">
        <v>490</v>
      </c>
      <c r="C349" s="75" t="str">
        <f>VLOOKUP(B349,[3]codes!A:F,3,FALSE)</f>
        <v>Elektrische Haushaltsgeräte - spezifischer Stromverbrauch neuer elektrischer Geräte - Kühlschränke</v>
      </c>
      <c r="D349" s="75" t="s">
        <v>26</v>
      </c>
      <c r="E349" s="75" t="s">
        <v>491</v>
      </c>
      <c r="F349" s="75" t="s">
        <v>478</v>
      </c>
      <c r="G349" s="75" t="s">
        <v>28</v>
      </c>
      <c r="H349" s="76" t="s">
        <v>479</v>
      </c>
      <c r="K349" s="77">
        <v>198.7</v>
      </c>
      <c r="L349" s="77">
        <v>198.75</v>
      </c>
      <c r="M349" s="77">
        <v>184.85</v>
      </c>
      <c r="N349" s="77">
        <v>186.01</v>
      </c>
      <c r="O349" s="77">
        <v>186.26</v>
      </c>
      <c r="P349" s="77">
        <v>186.57</v>
      </c>
      <c r="Q349" s="77">
        <v>186.84</v>
      </c>
      <c r="R349" s="77">
        <v>187.12</v>
      </c>
      <c r="S349" s="77">
        <v>187.43</v>
      </c>
      <c r="T349" s="77">
        <v>187.72</v>
      </c>
      <c r="U349" s="77">
        <v>188.03</v>
      </c>
      <c r="V349" s="77">
        <v>188.26</v>
      </c>
      <c r="W349" s="77">
        <v>188.51</v>
      </c>
      <c r="X349" s="77">
        <v>185.62</v>
      </c>
      <c r="Y349" s="77">
        <v>183.93</v>
      </c>
      <c r="Z349" s="77">
        <v>183.09</v>
      </c>
      <c r="AA349" s="77">
        <v>182.19</v>
      </c>
      <c r="AB349" s="77">
        <v>182.31</v>
      </c>
      <c r="AC349" s="77">
        <v>182.37</v>
      </c>
      <c r="AD349" s="77">
        <v>182.43</v>
      </c>
      <c r="AE349" s="77">
        <v>182.48</v>
      </c>
      <c r="AF349" s="77">
        <v>182.52</v>
      </c>
      <c r="AG349" s="77">
        <v>182.54</v>
      </c>
      <c r="AH349" s="77">
        <v>182.55</v>
      </c>
      <c r="AI349" s="77">
        <v>182.55</v>
      </c>
      <c r="AJ349" s="77">
        <v>182.53</v>
      </c>
      <c r="AK349" s="77"/>
      <c r="AL349" s="77"/>
      <c r="AM349" s="77"/>
      <c r="AN349" s="77"/>
      <c r="AO349" s="77"/>
    </row>
    <row r="350" spans="1:41">
      <c r="A350" s="75" t="s">
        <v>384</v>
      </c>
      <c r="B350" s="75" t="s">
        <v>492</v>
      </c>
      <c r="C350" s="75" t="str">
        <f>VLOOKUP(B350,[3]codes!A:F,3,FALSE)</f>
        <v>Elektrische Haushaltsgeräte - spezifischer Stromverbrauch neuer elektrischer Geräte - Waschmaschinen</v>
      </c>
      <c r="D350" s="75" t="s">
        <v>26</v>
      </c>
      <c r="E350" s="75" t="s">
        <v>493</v>
      </c>
      <c r="F350" s="75" t="s">
        <v>478</v>
      </c>
      <c r="G350" s="75" t="s">
        <v>54</v>
      </c>
      <c r="H350" s="76" t="s">
        <v>479</v>
      </c>
      <c r="K350" s="77">
        <v>130.96</v>
      </c>
      <c r="L350" s="77">
        <v>131.05000000000001</v>
      </c>
      <c r="M350" s="77">
        <v>127.61</v>
      </c>
      <c r="N350" s="77">
        <v>128.21</v>
      </c>
      <c r="O350" s="77">
        <v>128.4</v>
      </c>
      <c r="P350" s="77">
        <v>128.63</v>
      </c>
      <c r="Q350" s="77">
        <v>128.84</v>
      </c>
      <c r="R350" s="77">
        <v>129.05000000000001</v>
      </c>
      <c r="S350" s="77">
        <v>129.29</v>
      </c>
      <c r="T350" s="77">
        <v>129.5</v>
      </c>
      <c r="U350" s="77">
        <v>127.6</v>
      </c>
      <c r="V350" s="77">
        <v>125.55</v>
      </c>
      <c r="W350" s="77">
        <v>125.27</v>
      </c>
      <c r="X350" s="77">
        <v>125.02</v>
      </c>
      <c r="Y350" s="77">
        <v>124.79</v>
      </c>
      <c r="Z350" s="77">
        <v>124.84</v>
      </c>
      <c r="AA350" s="77">
        <v>124.87</v>
      </c>
      <c r="AB350" s="77">
        <v>124.89</v>
      </c>
      <c r="AC350" s="77">
        <v>124.9</v>
      </c>
      <c r="AD350" s="77">
        <v>124.92</v>
      </c>
      <c r="AE350" s="77">
        <v>124.93</v>
      </c>
      <c r="AF350" s="77">
        <v>124.93</v>
      </c>
      <c r="AG350" s="77">
        <v>124.93</v>
      </c>
      <c r="AH350" s="77">
        <v>124.92</v>
      </c>
      <c r="AI350" s="77">
        <v>124.9</v>
      </c>
      <c r="AJ350" s="77">
        <v>124.88</v>
      </c>
      <c r="AK350" s="77"/>
      <c r="AL350" s="77"/>
      <c r="AM350" s="77"/>
      <c r="AN350" s="77"/>
      <c r="AO350" s="77"/>
    </row>
    <row r="351" spans="1:41" ht="15" customHeight="1">
      <c r="A351" s="75" t="s">
        <v>384</v>
      </c>
      <c r="B351" s="75" t="s">
        <v>492</v>
      </c>
      <c r="C351" s="75" t="str">
        <f>VLOOKUP(B351,[3]codes!A:F,3,FALSE)</f>
        <v>Elektrische Haushaltsgeräte - spezifischer Stromverbrauch neuer elektrischer Geräte - Waschmaschinen</v>
      </c>
      <c r="D351" s="75" t="s">
        <v>26</v>
      </c>
      <c r="E351" s="75" t="s">
        <v>493</v>
      </c>
      <c r="F351" s="75" t="s">
        <v>478</v>
      </c>
      <c r="G351" s="75" t="s">
        <v>28</v>
      </c>
      <c r="H351" s="76" t="s">
        <v>479</v>
      </c>
      <c r="K351" s="77">
        <v>121.45</v>
      </c>
      <c r="L351" s="77">
        <v>121.63</v>
      </c>
      <c r="M351" s="77">
        <v>116.85</v>
      </c>
      <c r="N351" s="77">
        <v>117.14</v>
      </c>
      <c r="O351" s="77">
        <v>117.34</v>
      </c>
      <c r="P351" s="77">
        <v>117.55</v>
      </c>
      <c r="Q351" s="77">
        <v>117.76</v>
      </c>
      <c r="R351" s="77">
        <v>117.97</v>
      </c>
      <c r="S351" s="77">
        <v>118.18</v>
      </c>
      <c r="T351" s="77">
        <v>117.96</v>
      </c>
      <c r="U351" s="77">
        <v>116.53</v>
      </c>
      <c r="V351" s="77">
        <v>115.58</v>
      </c>
      <c r="W351" s="77">
        <v>114.62</v>
      </c>
      <c r="X351" s="77">
        <v>114.13</v>
      </c>
      <c r="Y351" s="77">
        <v>113.78</v>
      </c>
      <c r="Z351" s="77">
        <v>113.4</v>
      </c>
      <c r="AA351" s="77">
        <v>113.42</v>
      </c>
      <c r="AB351" s="77">
        <v>113.42</v>
      </c>
      <c r="AC351" s="77">
        <v>113.43</v>
      </c>
      <c r="AD351" s="77">
        <v>113.43</v>
      </c>
      <c r="AE351" s="77">
        <v>113.44</v>
      </c>
      <c r="AF351" s="77">
        <v>113.44</v>
      </c>
      <c r="AG351" s="77">
        <v>113.44</v>
      </c>
      <c r="AH351" s="77">
        <v>113.44</v>
      </c>
      <c r="AI351" s="77">
        <v>113.44</v>
      </c>
      <c r="AJ351" s="77">
        <v>113.44</v>
      </c>
      <c r="AK351" s="77"/>
      <c r="AL351" s="77"/>
      <c r="AM351" s="77"/>
      <c r="AN351" s="77"/>
      <c r="AO351" s="77"/>
    </row>
    <row r="352" spans="1:41">
      <c r="A352" s="75" t="s">
        <v>494</v>
      </c>
      <c r="B352" s="75" t="s">
        <v>495</v>
      </c>
      <c r="C352" s="75" t="str">
        <f>VLOOKUP(B352,[3]codes!A:F,3,FALSE)</f>
        <v>Anzahl - E-Pkw (Bestand)</v>
      </c>
      <c r="D352" s="75" t="s">
        <v>30</v>
      </c>
      <c r="E352" s="75" t="s">
        <v>496</v>
      </c>
      <c r="F352" s="75" t="s">
        <v>122</v>
      </c>
      <c r="G352" s="75" t="s">
        <v>54</v>
      </c>
      <c r="H352" s="76" t="s">
        <v>215</v>
      </c>
      <c r="K352" s="77">
        <v>2.6913450619014623</v>
      </c>
      <c r="L352" s="77">
        <v>3.6451957889596205</v>
      </c>
      <c r="M352" s="77">
        <v>4.6503040924458503</v>
      </c>
      <c r="N352" s="77">
        <v>5.7450782305426635</v>
      </c>
      <c r="O352" s="77">
        <v>7.0336589492679957</v>
      </c>
      <c r="P352" s="77">
        <v>8.7051331673839893</v>
      </c>
      <c r="Q352" s="77">
        <v>10.526723647471009</v>
      </c>
      <c r="R352" s="77">
        <v>12.46745690325989</v>
      </c>
      <c r="S352" s="77">
        <v>14.52868408564083</v>
      </c>
      <c r="T352" s="77">
        <v>16.664115903285293</v>
      </c>
      <c r="U352" s="77">
        <v>18.908938665209181</v>
      </c>
      <c r="V352" s="77">
        <v>21.046888886251462</v>
      </c>
      <c r="W352" s="77">
        <v>23.084562002936625</v>
      </c>
      <c r="X352" s="77">
        <v>25.009649430834774</v>
      </c>
      <c r="Y352" s="77">
        <v>26.821308036960904</v>
      </c>
      <c r="Z352" s="77">
        <v>28.519883707644333</v>
      </c>
      <c r="AA352" s="77">
        <v>30.105436817755418</v>
      </c>
      <c r="AB352" s="77">
        <v>31.572862379492687</v>
      </c>
      <c r="AC352" s="77">
        <v>32.921846778377173</v>
      </c>
      <c r="AD352" s="77">
        <v>34.155066750125357</v>
      </c>
      <c r="AE352" s="77">
        <v>35.272876304214499</v>
      </c>
      <c r="AF352" s="77">
        <v>36.279879455842497</v>
      </c>
      <c r="AG352" s="77">
        <v>37.176298377654824</v>
      </c>
      <c r="AH352" s="77">
        <v>37.967747302674638</v>
      </c>
      <c r="AI352" s="77">
        <v>38.655450133319249</v>
      </c>
      <c r="AJ352" s="77">
        <v>39.244084716313957</v>
      </c>
      <c r="AK352" s="77"/>
      <c r="AL352" s="77"/>
      <c r="AM352" s="77"/>
      <c r="AN352" s="77"/>
      <c r="AO352" s="77"/>
    </row>
    <row r="353" spans="1:41">
      <c r="A353" s="75" t="s">
        <v>494</v>
      </c>
      <c r="B353" s="75" t="s">
        <v>497</v>
      </c>
      <c r="C353" s="75" t="str">
        <f>VLOOKUP(B353,[3]codes!A:F,3,FALSE)</f>
        <v>Anzahl Plug-In-Hybrid-E-Pkw - Bestand</v>
      </c>
      <c r="D353" s="75" t="s">
        <v>30</v>
      </c>
      <c r="E353" s="75" t="s">
        <v>498</v>
      </c>
      <c r="F353" s="75" t="s">
        <v>122</v>
      </c>
      <c r="G353" s="75" t="s">
        <v>54</v>
      </c>
      <c r="H353" s="76" t="s">
        <v>215</v>
      </c>
      <c r="K353" s="77">
        <v>1.17552516593126</v>
      </c>
      <c r="L353" s="77">
        <v>1.2734974744163388</v>
      </c>
      <c r="M353" s="77">
        <v>1.4033548437349002</v>
      </c>
      <c r="N353" s="77">
        <v>1.5551979411415529</v>
      </c>
      <c r="O353" s="77">
        <v>1.7025660661545221</v>
      </c>
      <c r="P353" s="77">
        <v>1.8353071969148615</v>
      </c>
      <c r="Q353" s="77">
        <v>1.8943910242637516</v>
      </c>
      <c r="R353" s="77">
        <v>1.9136565665089837</v>
      </c>
      <c r="S353" s="77">
        <v>1.892030977509487</v>
      </c>
      <c r="T353" s="77">
        <v>1.8391854445595022</v>
      </c>
      <c r="U353" s="77">
        <v>1.7715447541961518</v>
      </c>
      <c r="V353" s="77">
        <v>1.6997663177966515</v>
      </c>
      <c r="W353" s="77">
        <v>1.624150495765522</v>
      </c>
      <c r="X353" s="77">
        <v>1.5440871017934696</v>
      </c>
      <c r="Y353" s="77">
        <v>1.460453008997723</v>
      </c>
      <c r="Z353" s="77">
        <v>1.3720277735538224</v>
      </c>
      <c r="AA353" s="77">
        <v>1.2810937000628995</v>
      </c>
      <c r="AB353" s="77">
        <v>1.1871094780408062</v>
      </c>
      <c r="AC353" s="77">
        <v>1.0935485345090565</v>
      </c>
      <c r="AD353" s="77">
        <v>0.99993735048757948</v>
      </c>
      <c r="AE353" s="77">
        <v>0.90987205138917038</v>
      </c>
      <c r="AF353" s="77">
        <v>0.82266087960867462</v>
      </c>
      <c r="AG353" s="77">
        <v>0.74117537446554493</v>
      </c>
      <c r="AH353" s="77">
        <v>0.66457068601009539</v>
      </c>
      <c r="AI353" s="77">
        <v>0.59489056829841758</v>
      </c>
      <c r="AJ353" s="77">
        <v>0.53141349020574069</v>
      </c>
      <c r="AK353" s="77"/>
      <c r="AL353" s="77"/>
      <c r="AM353" s="77"/>
      <c r="AN353" s="77"/>
      <c r="AO353" s="77"/>
    </row>
    <row r="354" spans="1:41">
      <c r="A354" s="75" t="s">
        <v>494</v>
      </c>
      <c r="B354" s="75" t="s">
        <v>499</v>
      </c>
      <c r="C354" s="75" t="str">
        <f>VLOOKUP(B354,[3]codes!A:F,3,FALSE)</f>
        <v>Anzahl - E-Pkw (Neuzulassungen)</v>
      </c>
      <c r="D354" s="75" t="s">
        <v>30</v>
      </c>
      <c r="E354" s="75" t="s">
        <v>500</v>
      </c>
      <c r="F354" s="75" t="s">
        <v>122</v>
      </c>
      <c r="G354" s="75" t="s">
        <v>54</v>
      </c>
      <c r="H354" s="76" t="s">
        <v>215</v>
      </c>
      <c r="K354" s="77">
        <v>0.92770364871609756</v>
      </c>
      <c r="L354" s="77">
        <v>0.98726343407597139</v>
      </c>
      <c r="M354" s="77">
        <v>1.0534506424397274</v>
      </c>
      <c r="N354" s="77">
        <v>1.1479433224973659</v>
      </c>
      <c r="O354" s="77">
        <v>1.3764181246930494</v>
      </c>
      <c r="P354" s="77">
        <v>1.7877416349859747</v>
      </c>
      <c r="Q354" s="77">
        <v>1.9659611951607743</v>
      </c>
      <c r="R354" s="77">
        <v>2.1154759571067991</v>
      </c>
      <c r="S354" s="77">
        <v>2.2766094925945883</v>
      </c>
      <c r="T354" s="77">
        <v>2.4082218199161529</v>
      </c>
      <c r="U354" s="77">
        <v>2.5758799807279575</v>
      </c>
      <c r="V354" s="77">
        <v>2.5350331131246366</v>
      </c>
      <c r="W354" s="77">
        <v>2.5051404040340284</v>
      </c>
      <c r="X354" s="77">
        <v>2.4695418834830631</v>
      </c>
      <c r="Y354" s="77">
        <v>2.4447951729362933</v>
      </c>
      <c r="Z354" s="77">
        <v>2.4166418147994464</v>
      </c>
      <c r="AA354" s="77">
        <v>2.3955610754589323</v>
      </c>
      <c r="AB354" s="77">
        <v>2.3700251292121672</v>
      </c>
      <c r="AC354" s="77">
        <v>2.351342199227239</v>
      </c>
      <c r="AD354" s="77">
        <v>2.3319475040792987</v>
      </c>
      <c r="AE354" s="77">
        <v>2.3188033493127329</v>
      </c>
      <c r="AF354" s="77">
        <v>2.304988215690817</v>
      </c>
      <c r="AG354" s="77">
        <v>2.2945905299461207</v>
      </c>
      <c r="AH354" s="77">
        <v>2.283350656731578</v>
      </c>
      <c r="AI354" s="77">
        <v>2.2735914895002192</v>
      </c>
      <c r="AJ354" s="77">
        <v>2.2616149791944133</v>
      </c>
      <c r="AK354" s="77"/>
      <c r="AL354" s="77"/>
      <c r="AM354" s="77"/>
      <c r="AN354" s="77"/>
      <c r="AO354" s="77"/>
    </row>
    <row r="355" spans="1:41" ht="14.65" customHeight="1">
      <c r="A355" s="75" t="s">
        <v>494</v>
      </c>
      <c r="B355" s="75" t="s">
        <v>499</v>
      </c>
      <c r="C355" s="75" t="str">
        <f>VLOOKUP(B355,[3]codes!A:F,3,FALSE)</f>
        <v>Anzahl - E-Pkw (Neuzulassungen)</v>
      </c>
      <c r="D355" s="75" t="s">
        <v>30</v>
      </c>
      <c r="E355" s="75" t="s">
        <v>500</v>
      </c>
      <c r="F355" s="75" t="s">
        <v>56</v>
      </c>
      <c r="G355" s="75" t="s">
        <v>54</v>
      </c>
      <c r="H355" s="76" t="s">
        <v>215</v>
      </c>
      <c r="K355" s="77">
        <v>32.89065436995643</v>
      </c>
      <c r="L355" s="77">
        <v>35.202824186614926</v>
      </c>
      <c r="M355" s="77">
        <v>37.479158322314625</v>
      </c>
      <c r="N355" s="77">
        <v>41.123890445961855</v>
      </c>
      <c r="O355" s="77">
        <v>49.373946144563313</v>
      </c>
      <c r="P355" s="77">
        <v>64.866403165401806</v>
      </c>
      <c r="Q355" s="77">
        <v>71.800114169609387</v>
      </c>
      <c r="R355" s="77">
        <v>78.582991298596824</v>
      </c>
      <c r="S355" s="77">
        <v>85.591391622971486</v>
      </c>
      <c r="T355" s="77">
        <v>92.324499408060618</v>
      </c>
      <c r="U355" s="77">
        <v>100</v>
      </c>
      <c r="V355" s="77">
        <v>100</v>
      </c>
      <c r="W355" s="77">
        <v>100</v>
      </c>
      <c r="X355" s="77">
        <v>100</v>
      </c>
      <c r="Y355" s="77">
        <v>100</v>
      </c>
      <c r="Z355" s="77">
        <v>100</v>
      </c>
      <c r="AA355" s="77">
        <v>100</v>
      </c>
      <c r="AB355" s="77">
        <v>100</v>
      </c>
      <c r="AC355" s="77">
        <v>100</v>
      </c>
      <c r="AD355" s="77">
        <v>100</v>
      </c>
      <c r="AE355" s="77">
        <v>100</v>
      </c>
      <c r="AF355" s="77">
        <v>100</v>
      </c>
      <c r="AG355" s="77">
        <v>100</v>
      </c>
      <c r="AH355" s="77">
        <v>100</v>
      </c>
      <c r="AI355" s="77">
        <v>100</v>
      </c>
      <c r="AJ355" s="77">
        <v>100</v>
      </c>
      <c r="AK355" s="77"/>
      <c r="AL355" s="77"/>
      <c r="AM355" s="77"/>
      <c r="AN355" s="77"/>
      <c r="AO355" s="77"/>
    </row>
    <row r="356" spans="1:41" ht="15" customHeight="1">
      <c r="A356" s="75" t="s">
        <v>494</v>
      </c>
      <c r="B356" s="75" t="s">
        <v>501</v>
      </c>
      <c r="C356" s="75" t="str">
        <f>VLOOKUP(B356,[3]codes!A:F,3,FALSE)</f>
        <v>Anzahl - konventionelle Pkw (Bestand)</v>
      </c>
      <c r="D356" s="75" t="s">
        <v>30</v>
      </c>
      <c r="E356" s="75" t="s">
        <v>502</v>
      </c>
      <c r="F356" s="75" t="s">
        <v>122</v>
      </c>
      <c r="G356" s="75" t="s">
        <v>54</v>
      </c>
      <c r="H356" s="76" t="s">
        <v>215</v>
      </c>
      <c r="K356" s="77">
        <v>45.483859051167315</v>
      </c>
      <c r="L356" s="77">
        <v>44.524440618079957</v>
      </c>
      <c r="M356" s="77">
        <v>43.458959607754963</v>
      </c>
      <c r="N356" s="77">
        <v>42.261876816725</v>
      </c>
      <c r="O356" s="77">
        <v>40.875508128455309</v>
      </c>
      <c r="P356" s="77">
        <v>39.120929963054252</v>
      </c>
      <c r="Q356" s="77">
        <v>37.289946950099313</v>
      </c>
      <c r="R356" s="77">
        <v>35.379692082354474</v>
      </c>
      <c r="S356" s="77">
        <v>33.389887496971241</v>
      </c>
      <c r="T356" s="77">
        <v>31.35714994058069</v>
      </c>
      <c r="U356" s="77">
        <v>29.229870653107106</v>
      </c>
      <c r="V356" s="77">
        <v>27.213651619609209</v>
      </c>
      <c r="W356" s="77">
        <v>25.301602539217594</v>
      </c>
      <c r="X356" s="77">
        <v>23.506634561670907</v>
      </c>
      <c r="Y356" s="77">
        <v>21.82872467320826</v>
      </c>
      <c r="Z356" s="77">
        <v>20.268734204301566</v>
      </c>
      <c r="AA356" s="77">
        <v>18.824336797440946</v>
      </c>
      <c r="AB356" s="77">
        <v>17.501160145016893</v>
      </c>
      <c r="AC356" s="77">
        <v>16.296064056284916</v>
      </c>
      <c r="AD356" s="77">
        <v>15.20682208721529</v>
      </c>
      <c r="AE356" s="77">
        <v>14.229501640640837</v>
      </c>
      <c r="AF356" s="77">
        <v>13.360168599457046</v>
      </c>
      <c r="AG356" s="77">
        <v>12.595744386278561</v>
      </c>
      <c r="AH356" s="77">
        <v>11.931445472810964</v>
      </c>
      <c r="AI356" s="77">
        <v>11.364015157282362</v>
      </c>
      <c r="AJ356" s="77">
        <v>10.889490859119727</v>
      </c>
      <c r="AK356" s="77"/>
      <c r="AL356" s="77"/>
      <c r="AM356" s="77"/>
      <c r="AN356" s="77"/>
      <c r="AO356" s="77"/>
    </row>
    <row r="357" spans="1:41">
      <c r="A357" s="75" t="s">
        <v>494</v>
      </c>
      <c r="B357" s="75" t="s">
        <v>503</v>
      </c>
      <c r="C357" s="75" t="str">
        <f>VLOOKUP(B357,[3]codes!A:F,3,FALSE)</f>
        <v>Anzahl konventionelle Pkw - Neuzulassungen (inkl. Hybrid-E-Pkw)</v>
      </c>
      <c r="D357" s="75" t="s">
        <v>30</v>
      </c>
      <c r="E357" s="75" t="s">
        <v>504</v>
      </c>
      <c r="F357" s="75" t="s">
        <v>122</v>
      </c>
      <c r="G357" s="75" t="s">
        <v>54</v>
      </c>
      <c r="H357" s="76" t="s">
        <v>215</v>
      </c>
      <c r="K357" s="77">
        <v>1.8928654961881681</v>
      </c>
      <c r="L357" s="77">
        <v>1.817237218605628</v>
      </c>
      <c r="M357" s="77">
        <v>1.757313231658576</v>
      </c>
      <c r="N357" s="77">
        <v>1.6434835343701792</v>
      </c>
      <c r="O357" s="77">
        <v>1.4113236544691783</v>
      </c>
      <c r="P357" s="77">
        <v>0.96829469159658754</v>
      </c>
      <c r="Q357" s="77">
        <v>0.77214196511651179</v>
      </c>
      <c r="R357" s="77">
        <v>0.57655182415758355</v>
      </c>
      <c r="S357" s="77">
        <v>0.38324852516379965</v>
      </c>
      <c r="T357" s="77">
        <v>0.20021021638676689</v>
      </c>
      <c r="U357" s="77">
        <v>0</v>
      </c>
      <c r="V357" s="77">
        <v>0</v>
      </c>
      <c r="W357" s="77">
        <v>0</v>
      </c>
      <c r="X357" s="77">
        <v>0</v>
      </c>
      <c r="Y357" s="77">
        <v>0</v>
      </c>
      <c r="Z357" s="77">
        <v>0</v>
      </c>
      <c r="AA357" s="77">
        <v>0</v>
      </c>
      <c r="AB357" s="77">
        <v>0</v>
      </c>
      <c r="AC357" s="77">
        <v>0</v>
      </c>
      <c r="AD357" s="77">
        <v>0</v>
      </c>
      <c r="AE357" s="77">
        <v>0</v>
      </c>
      <c r="AF357" s="77">
        <v>0</v>
      </c>
      <c r="AG357" s="77">
        <v>0</v>
      </c>
      <c r="AH357" s="77">
        <v>0</v>
      </c>
      <c r="AI357" s="77">
        <v>0</v>
      </c>
      <c r="AJ357" s="77">
        <v>0</v>
      </c>
      <c r="AK357" s="77"/>
      <c r="AL357" s="77"/>
      <c r="AM357" s="77"/>
      <c r="AN357" s="77"/>
      <c r="AO357" s="77"/>
    </row>
    <row r="358" spans="1:41">
      <c r="A358" s="75" t="s">
        <v>494</v>
      </c>
      <c r="B358" s="75" t="s">
        <v>505</v>
      </c>
      <c r="C358" s="75" t="str">
        <f>VLOOKUP(B358,[3]codes!A:F,3,FALSE)</f>
        <v>Anzahl - E-Lkw (Bestand)</v>
      </c>
      <c r="D358" s="75" t="s">
        <v>30</v>
      </c>
      <c r="E358" s="75" t="s">
        <v>506</v>
      </c>
      <c r="F358" s="75" t="s">
        <v>507</v>
      </c>
      <c r="G358" s="75" t="s">
        <v>54</v>
      </c>
      <c r="H358" s="76" t="s">
        <v>215</v>
      </c>
      <c r="K358" s="77">
        <v>144.89875385532477</v>
      </c>
      <c r="L358" s="77">
        <v>201.20363443681632</v>
      </c>
      <c r="M358" s="77">
        <v>262.7338591043025</v>
      </c>
      <c r="N358" s="77">
        <v>334.80845939341299</v>
      </c>
      <c r="O358" s="77">
        <v>435.71815303856471</v>
      </c>
      <c r="P358" s="77">
        <v>638.28967811388429</v>
      </c>
      <c r="Q358" s="77">
        <v>820.19591454103477</v>
      </c>
      <c r="R358" s="77">
        <v>1043.2523479629451</v>
      </c>
      <c r="S358" s="77">
        <v>1280.3202322461711</v>
      </c>
      <c r="T358" s="77">
        <v>1526.3907958528146</v>
      </c>
      <c r="U358" s="77">
        <v>1792.2009649887684</v>
      </c>
      <c r="V358" s="77">
        <v>2028.251756842024</v>
      </c>
      <c r="W358" s="77">
        <v>2239.452728440514</v>
      </c>
      <c r="X358" s="77">
        <v>2426.4808500801573</v>
      </c>
      <c r="Y358" s="77">
        <v>2594.9961194200737</v>
      </c>
      <c r="Z358" s="77">
        <v>2767.3467233186225</v>
      </c>
      <c r="AA358" s="77">
        <v>2923.8255734062786</v>
      </c>
      <c r="AB358" s="77">
        <v>3067.9551747218607</v>
      </c>
      <c r="AC358" s="77">
        <v>3200.2665878707412</v>
      </c>
      <c r="AD358" s="77">
        <v>3325.4074620741058</v>
      </c>
      <c r="AE358" s="77">
        <v>3445.9335712007492</v>
      </c>
      <c r="AF358" s="77">
        <v>3561.5419382078535</v>
      </c>
      <c r="AG358" s="77">
        <v>3668.2510089238212</v>
      </c>
      <c r="AH358" s="77">
        <v>3764.6635873092628</v>
      </c>
      <c r="AI358" s="77">
        <v>3850.1689599487072</v>
      </c>
      <c r="AJ358" s="77">
        <v>3923.8236978909558</v>
      </c>
      <c r="AK358" s="77"/>
      <c r="AL358" s="77"/>
      <c r="AM358" s="77"/>
      <c r="AN358" s="77"/>
      <c r="AO358" s="77"/>
    </row>
    <row r="359" spans="1:41">
      <c r="A359" s="75" t="s">
        <v>494</v>
      </c>
      <c r="B359" s="75" t="s">
        <v>508</v>
      </c>
      <c r="C359" s="75" t="str">
        <f>VLOOKUP(B359,[3]codes!A:F,3,FALSE)</f>
        <v>Anzahl - E-Lkw (Neuzulassungen)</v>
      </c>
      <c r="D359" s="75" t="s">
        <v>30</v>
      </c>
      <c r="E359" s="75" t="s">
        <v>509</v>
      </c>
      <c r="F359" s="75" t="s">
        <v>507</v>
      </c>
      <c r="G359" s="75" t="s">
        <v>54</v>
      </c>
      <c r="H359" s="76" t="s">
        <v>215</v>
      </c>
      <c r="K359" s="77">
        <v>58.060621236070098</v>
      </c>
      <c r="L359" s="77">
        <v>63.125133515445896</v>
      </c>
      <c r="M359" s="77">
        <v>70.762509500420521</v>
      </c>
      <c r="N359" s="77">
        <v>84.100825380307697</v>
      </c>
      <c r="O359" s="77">
        <v>117.30167170823258</v>
      </c>
      <c r="P359" s="77">
        <v>225.06119854226205</v>
      </c>
      <c r="Q359" s="77">
        <v>212.96787387208349</v>
      </c>
      <c r="R359" s="77">
        <v>263.69999057790216</v>
      </c>
      <c r="S359" s="77">
        <v>290.38264779528083</v>
      </c>
      <c r="T359" s="77">
        <v>315.83834855064441</v>
      </c>
      <c r="U359" s="77">
        <v>352.66986776554739</v>
      </c>
      <c r="V359" s="77">
        <v>339.31386151837353</v>
      </c>
      <c r="W359" s="77">
        <v>332.10563307384217</v>
      </c>
      <c r="X359" s="77">
        <v>324.81627475479758</v>
      </c>
      <c r="Y359" s="77">
        <v>323.07970225287886</v>
      </c>
      <c r="Z359" s="77">
        <v>342.39385241298049</v>
      </c>
      <c r="AA359" s="77">
        <v>340.9250927048343</v>
      </c>
      <c r="AB359" s="77">
        <v>342.58452460417163</v>
      </c>
      <c r="AC359" s="77">
        <v>344.9612339855455</v>
      </c>
      <c r="AD359" s="77">
        <v>351.66483015896341</v>
      </c>
      <c r="AE359" s="77">
        <v>360.85863040401136</v>
      </c>
      <c r="AF359" s="77">
        <v>368.40060396555555</v>
      </c>
      <c r="AG359" s="77">
        <v>371.59037530154058</v>
      </c>
      <c r="AH359" s="77">
        <v>372.59121398511502</v>
      </c>
      <c r="AI359" s="77">
        <v>372.28757040012374</v>
      </c>
      <c r="AJ359" s="77">
        <v>369.98004047590518</v>
      </c>
      <c r="AK359" s="77"/>
      <c r="AL359" s="77"/>
      <c r="AM359" s="77"/>
      <c r="AN359" s="77"/>
      <c r="AO359" s="77"/>
    </row>
    <row r="360" spans="1:41" ht="14.65" customHeight="1">
      <c r="A360" s="75" t="s">
        <v>494</v>
      </c>
      <c r="B360" s="75" t="s">
        <v>510</v>
      </c>
      <c r="C360" s="75" t="str">
        <f>VLOOKUP(B360,[3]codes!A:F,3,FALSE)</f>
        <v>Anzahl - konventionelle Lkw (Bestand)</v>
      </c>
      <c r="D360" s="75" t="s">
        <v>30</v>
      </c>
      <c r="E360" s="75" t="s">
        <v>511</v>
      </c>
      <c r="F360" s="75" t="s">
        <v>507</v>
      </c>
      <c r="G360" s="75" t="s">
        <v>54</v>
      </c>
      <c r="H360" s="76" t="s">
        <v>215</v>
      </c>
      <c r="K360" s="77">
        <v>3860.1817132251808</v>
      </c>
      <c r="L360" s="77">
        <v>3822.6102244448452</v>
      </c>
      <c r="M360" s="77">
        <v>3779.8245593059619</v>
      </c>
      <c r="N360" s="77">
        <v>3726.4976611077991</v>
      </c>
      <c r="O360" s="77">
        <v>3639.5340737797833</v>
      </c>
      <c r="P360" s="77">
        <v>3557.0984711787041</v>
      </c>
      <c r="Q360" s="77">
        <v>3409.3761378252079</v>
      </c>
      <c r="R360" s="77">
        <v>3247.1581982653702</v>
      </c>
      <c r="S360" s="77">
        <v>3056.0052165597176</v>
      </c>
      <c r="T360" s="77">
        <v>2838.6475003007645</v>
      </c>
      <c r="U360" s="77">
        <v>2599.3131529867487</v>
      </c>
      <c r="V360" s="77">
        <v>2375.3219985144956</v>
      </c>
      <c r="W360" s="77">
        <v>2165.6047852238753</v>
      </c>
      <c r="X360" s="77">
        <v>1971.3462793759472</v>
      </c>
      <c r="Y360" s="77">
        <v>1792.0426325240996</v>
      </c>
      <c r="Z360" s="77">
        <v>1627.4420896304748</v>
      </c>
      <c r="AA360" s="77">
        <v>1476.7068711792967</v>
      </c>
      <c r="AB360" s="77">
        <v>1339.8923861584667</v>
      </c>
      <c r="AC360" s="77">
        <v>1216.584962772791</v>
      </c>
      <c r="AD360" s="77">
        <v>1106.8077076622569</v>
      </c>
      <c r="AE360" s="77">
        <v>1009.345703639682</v>
      </c>
      <c r="AF360" s="77">
        <v>924.12292235356279</v>
      </c>
      <c r="AG360" s="77">
        <v>850.21328696586465</v>
      </c>
      <c r="AH360" s="77">
        <v>787.03929623990382</v>
      </c>
      <c r="AI360" s="77">
        <v>733.54439754028238</v>
      </c>
      <c r="AJ360" s="77">
        <v>688.77766524927131</v>
      </c>
      <c r="AK360" s="77"/>
      <c r="AL360" s="77"/>
      <c r="AM360" s="77"/>
      <c r="AN360" s="77"/>
      <c r="AO360" s="77"/>
    </row>
    <row r="361" spans="1:41">
      <c r="A361" s="75" t="s">
        <v>494</v>
      </c>
      <c r="B361" s="75" t="s">
        <v>512</v>
      </c>
      <c r="C361" s="75" t="str">
        <f>VLOOKUP(B361,[3]codes!A:F,3,FALSE)</f>
        <v>Anzahl - konventionelle Lkw (Neuzulassungen)</v>
      </c>
      <c r="D361" s="75" t="s">
        <v>30</v>
      </c>
      <c r="E361" s="75" t="s">
        <v>513</v>
      </c>
      <c r="F361" s="75" t="s">
        <v>507</v>
      </c>
      <c r="G361" s="75" t="s">
        <v>54</v>
      </c>
      <c r="H361" s="76" t="s">
        <v>215</v>
      </c>
      <c r="K361" s="77">
        <v>272.86654894432138</v>
      </c>
      <c r="L361" s="77">
        <v>269.32503098673294</v>
      </c>
      <c r="M361" s="77">
        <v>263.90533168185397</v>
      </c>
      <c r="N361" s="77">
        <v>253.81388942202744</v>
      </c>
      <c r="O361" s="77">
        <v>218.05876066377846</v>
      </c>
      <c r="P361" s="77">
        <v>218.07713064153549</v>
      </c>
      <c r="Q361" s="77">
        <v>148.62593265243407</v>
      </c>
      <c r="R361" s="77">
        <v>127.20112081702219</v>
      </c>
      <c r="S361" s="77">
        <v>88.514752772471795</v>
      </c>
      <c r="T361" s="77">
        <v>50.630370773028709</v>
      </c>
      <c r="U361" s="77">
        <v>14.344613742192415</v>
      </c>
      <c r="V361" s="77">
        <v>12.734631774233211</v>
      </c>
      <c r="W361" s="77">
        <v>10.829497172305905</v>
      </c>
      <c r="X361" s="77">
        <v>9.1214932298202598</v>
      </c>
      <c r="Y361" s="77">
        <v>6.9906566805584527</v>
      </c>
      <c r="Z361" s="77">
        <v>5.4404635495043836</v>
      </c>
      <c r="AA361" s="77">
        <v>4.6480380611116932</v>
      </c>
      <c r="AB361" s="77">
        <v>4.0616701385798546</v>
      </c>
      <c r="AC361" s="77">
        <v>3.6794100633445144</v>
      </c>
      <c r="AD361" s="77">
        <v>3.4903257583583875</v>
      </c>
      <c r="AE361" s="77">
        <v>3.2511712040450198</v>
      </c>
      <c r="AF361" s="77">
        <v>3.2643534458505883</v>
      </c>
      <c r="AG361" s="77">
        <v>3.3221581415951018</v>
      </c>
      <c r="AH361" s="77">
        <v>3.3258298251367329</v>
      </c>
      <c r="AI361" s="77">
        <v>3.4176148541956546</v>
      </c>
      <c r="AJ361" s="77">
        <v>3.4268614194303439</v>
      </c>
      <c r="AK361" s="77"/>
      <c r="AL361" s="77"/>
      <c r="AM361" s="77"/>
      <c r="AN361" s="77"/>
      <c r="AO361" s="77"/>
    </row>
    <row r="362" spans="1:41" ht="15" customHeight="1">
      <c r="A362" s="75" t="s">
        <v>494</v>
      </c>
      <c r="B362" s="75" t="s">
        <v>514</v>
      </c>
      <c r="C362" s="75" t="str">
        <f>VLOOKUP(B362,[3]codes!A:F,3,FALSE)</f>
        <v>Personenverkehrsleistung - Pkw</v>
      </c>
      <c r="D362" s="75" t="s">
        <v>30</v>
      </c>
      <c r="E362" s="75" t="s">
        <v>515</v>
      </c>
      <c r="F362" s="75" t="s">
        <v>516</v>
      </c>
      <c r="G362" s="75" t="s">
        <v>54</v>
      </c>
      <c r="H362" s="76" t="s">
        <v>215</v>
      </c>
      <c r="I362" s="76" t="s">
        <v>517</v>
      </c>
      <c r="K362" s="77">
        <v>890.69842656244396</v>
      </c>
      <c r="L362" s="77">
        <v>923.32526507120269</v>
      </c>
      <c r="M362" s="77">
        <v>915.26641789572454</v>
      </c>
      <c r="N362" s="77">
        <v>912.28600167240222</v>
      </c>
      <c r="O362" s="77">
        <v>909.14978665404419</v>
      </c>
      <c r="P362" s="77">
        <v>905.60607042499544</v>
      </c>
      <c r="Q362" s="77">
        <v>906.12722859609164</v>
      </c>
      <c r="R362" s="77">
        <v>907.44043125577116</v>
      </c>
      <c r="S362" s="77">
        <v>908.64142477795815</v>
      </c>
      <c r="T362" s="77">
        <v>910.08008675682277</v>
      </c>
      <c r="U362" s="77">
        <v>911.73301888530125</v>
      </c>
      <c r="V362" s="77">
        <v>913.58791929991582</v>
      </c>
      <c r="W362" s="77">
        <v>915.18508382048435</v>
      </c>
      <c r="X362" s="77">
        <v>916.70075456952497</v>
      </c>
      <c r="Y362" s="77">
        <v>918.04599292749913</v>
      </c>
      <c r="Z362" s="77">
        <v>919.34478075370259</v>
      </c>
      <c r="AA362" s="77">
        <v>920.14458257607976</v>
      </c>
      <c r="AB362" s="77">
        <v>920.2465609494817</v>
      </c>
      <c r="AC362" s="77">
        <v>920.26619902952041</v>
      </c>
      <c r="AD362" s="77">
        <v>920.12071230975471</v>
      </c>
      <c r="AE362" s="77">
        <v>919.85734846527441</v>
      </c>
      <c r="AF362" s="77">
        <v>919.78360414856797</v>
      </c>
      <c r="AG362" s="77">
        <v>919.64506713335618</v>
      </c>
      <c r="AH362" s="77">
        <v>919.3683712706171</v>
      </c>
      <c r="AI362" s="77">
        <v>918.979877713002</v>
      </c>
      <c r="AJ362" s="77">
        <v>918.54209488191088</v>
      </c>
      <c r="AK362" s="77"/>
      <c r="AL362" s="77"/>
      <c r="AM362" s="77"/>
      <c r="AN362" s="77"/>
      <c r="AO362" s="77"/>
    </row>
    <row r="363" spans="1:41">
      <c r="A363" s="75" t="s">
        <v>494</v>
      </c>
      <c r="B363" s="75" t="s">
        <v>514</v>
      </c>
      <c r="C363" s="75" t="str">
        <f>VLOOKUP(B363,[3]codes!A:F,3,FALSE)</f>
        <v>Personenverkehrsleistung - Pkw</v>
      </c>
      <c r="D363" s="75" t="s">
        <v>30</v>
      </c>
      <c r="E363" s="75" t="s">
        <v>515</v>
      </c>
      <c r="F363" s="75" t="s">
        <v>518</v>
      </c>
      <c r="G363" s="75" t="s">
        <v>54</v>
      </c>
      <c r="H363" s="76" t="s">
        <v>215</v>
      </c>
      <c r="I363" s="76" t="s">
        <v>517</v>
      </c>
      <c r="K363" s="77">
        <v>619.7566072880519</v>
      </c>
      <c r="L363" s="77">
        <v>640.5308418363403</v>
      </c>
      <c r="M363" s="77">
        <v>632.4356853534282</v>
      </c>
      <c r="N363" s="77">
        <v>628.92484525550526</v>
      </c>
      <c r="O363" s="77">
        <v>625.32047251919528</v>
      </c>
      <c r="P363" s="77">
        <v>621.43627972243428</v>
      </c>
      <c r="Q363" s="77">
        <v>621.42042684786713</v>
      </c>
      <c r="R363" s="77">
        <v>621.98483583545033</v>
      </c>
      <c r="S363" s="77">
        <v>622.46385727605332</v>
      </c>
      <c r="T363" s="77">
        <v>623.11887914047645</v>
      </c>
      <c r="U363" s="77">
        <v>623.90761780359207</v>
      </c>
      <c r="V363" s="77">
        <v>624.85565054820358</v>
      </c>
      <c r="W363" s="77">
        <v>625.61667899606925</v>
      </c>
      <c r="X363" s="77">
        <v>626.33641375313209</v>
      </c>
      <c r="Y363" s="77">
        <v>626.94890110315737</v>
      </c>
      <c r="Z363" s="77">
        <v>627.53875730302536</v>
      </c>
      <c r="AA363" s="77">
        <v>627.83770476482005</v>
      </c>
      <c r="AB363" s="77">
        <v>627.66958377146534</v>
      </c>
      <c r="AC363" s="77">
        <v>627.45459396248293</v>
      </c>
      <c r="AD363" s="77">
        <v>627.13219643032471</v>
      </c>
      <c r="AE363" s="77">
        <v>626.73300111367348</v>
      </c>
      <c r="AF363" s="77">
        <v>626.49233846023913</v>
      </c>
      <c r="AG363" s="77">
        <v>626.20578571863632</v>
      </c>
      <c r="AH363" s="77">
        <v>625.82809121844218</v>
      </c>
      <c r="AI363" s="77">
        <v>625.37304408522709</v>
      </c>
      <c r="AJ363" s="77">
        <v>624.88262716122631</v>
      </c>
      <c r="AK363" s="77"/>
      <c r="AL363" s="77"/>
      <c r="AM363" s="77"/>
      <c r="AN363" s="77"/>
      <c r="AO363" s="77"/>
    </row>
    <row r="364" spans="1:41">
      <c r="A364" s="75" t="s">
        <v>494</v>
      </c>
      <c r="B364" s="75" t="s">
        <v>519</v>
      </c>
      <c r="C364" s="75" t="str">
        <f>VLOOKUP(B364,[3]codes!A:F,3,FALSE)</f>
        <v>Personenverkehrsleistung - Oeffentlicher Verkehr</v>
      </c>
      <c r="D364" s="75" t="s">
        <v>30</v>
      </c>
      <c r="E364" s="75" t="s">
        <v>520</v>
      </c>
      <c r="F364" s="75" t="s">
        <v>516</v>
      </c>
      <c r="G364" s="75" t="s">
        <v>54</v>
      </c>
      <c r="H364" s="76" t="s">
        <v>215</v>
      </c>
      <c r="I364" s="76" t="s">
        <v>517</v>
      </c>
      <c r="K364" s="77">
        <v>56.545127296291675</v>
      </c>
      <c r="L364" s="77">
        <v>51.361970935920134</v>
      </c>
      <c r="M364" s="77">
        <v>51.308071916656438</v>
      </c>
      <c r="N364" s="77">
        <v>51.550723826017744</v>
      </c>
      <c r="O364" s="77">
        <v>51.803708961080964</v>
      </c>
      <c r="P364" s="77">
        <v>51.944216732499768</v>
      </c>
      <c r="Q364" s="77">
        <v>52.397181775201688</v>
      </c>
      <c r="R364" s="77">
        <v>52.821395053865785</v>
      </c>
      <c r="S364" s="77">
        <v>53.166450220768439</v>
      </c>
      <c r="T364" s="77">
        <v>53.472146728371719</v>
      </c>
      <c r="U364" s="77">
        <v>53.760004013256911</v>
      </c>
      <c r="V364" s="77">
        <v>54.000689036333561</v>
      </c>
      <c r="W364" s="77">
        <v>54.237868378566361</v>
      </c>
      <c r="X364" s="77">
        <v>54.468552311978755</v>
      </c>
      <c r="Y364" s="77">
        <v>54.699869062660596</v>
      </c>
      <c r="Z364" s="77">
        <v>54.921368005776358</v>
      </c>
      <c r="AA364" s="77">
        <v>55.095373904954855</v>
      </c>
      <c r="AB364" s="77">
        <v>55.222530444385761</v>
      </c>
      <c r="AC364" s="77">
        <v>55.331261020435072</v>
      </c>
      <c r="AD364" s="77">
        <v>55.428582637206446</v>
      </c>
      <c r="AE364" s="77">
        <v>55.520072106016329</v>
      </c>
      <c r="AF364" s="77">
        <v>55.586722080993887</v>
      </c>
      <c r="AG364" s="77">
        <v>55.646280537559385</v>
      </c>
      <c r="AH364" s="77">
        <v>55.726258466653213</v>
      </c>
      <c r="AI364" s="77">
        <v>55.813212632653823</v>
      </c>
      <c r="AJ364" s="77">
        <v>55.91581081317689</v>
      </c>
      <c r="AK364" s="77"/>
      <c r="AL364" s="77"/>
      <c r="AM364" s="77"/>
      <c r="AN364" s="77"/>
      <c r="AO364" s="77"/>
    </row>
    <row r="365" spans="1:41" ht="14.65" customHeight="1">
      <c r="A365" s="75" t="s">
        <v>494</v>
      </c>
      <c r="B365" s="75" t="s">
        <v>521</v>
      </c>
      <c r="C365" s="75" t="str">
        <f>VLOOKUP(B365,[3]codes!A:F,3,FALSE)</f>
        <v>Personenverkehrsleistung - Bahn</v>
      </c>
      <c r="D365" s="75" t="s">
        <v>30</v>
      </c>
      <c r="E365" s="75" t="s">
        <v>522</v>
      </c>
      <c r="F365" s="75" t="s">
        <v>516</v>
      </c>
      <c r="G365" s="75" t="s">
        <v>54</v>
      </c>
      <c r="H365" s="76" t="s">
        <v>215</v>
      </c>
      <c r="I365" s="76" t="s">
        <v>517</v>
      </c>
      <c r="K365" s="77">
        <v>136.59281516278031</v>
      </c>
      <c r="L365" s="77">
        <v>113.78307774019622</v>
      </c>
      <c r="M365" s="77">
        <v>115.21323328354875</v>
      </c>
      <c r="N365" s="77">
        <v>118.28822439552145</v>
      </c>
      <c r="O365" s="77">
        <v>121.5315891611754</v>
      </c>
      <c r="P365" s="77">
        <v>125.09788621250433</v>
      </c>
      <c r="Q365" s="77">
        <v>126.41810754935028</v>
      </c>
      <c r="R365" s="77">
        <v>127.32292547840002</v>
      </c>
      <c r="S365" s="77">
        <v>128.37591372320844</v>
      </c>
      <c r="T365" s="77">
        <v>129.23987313824355</v>
      </c>
      <c r="U365" s="77">
        <v>129.97522216403812</v>
      </c>
      <c r="V365" s="77">
        <v>130.55493307550168</v>
      </c>
      <c r="W365" s="77">
        <v>131.11308844876203</v>
      </c>
      <c r="X365" s="77">
        <v>131.66527051386595</v>
      </c>
      <c r="Y365" s="77">
        <v>132.17673483339911</v>
      </c>
      <c r="Z365" s="77">
        <v>132.659843492872</v>
      </c>
      <c r="AA365" s="77">
        <v>132.89510972042879</v>
      </c>
      <c r="AB365" s="77">
        <v>133.20423676207707</v>
      </c>
      <c r="AC365" s="77">
        <v>133.4920140056488</v>
      </c>
      <c r="AD365" s="77">
        <v>133.83741295262092</v>
      </c>
      <c r="AE365" s="77">
        <v>134.21387582601037</v>
      </c>
      <c r="AF365" s="77">
        <v>134.1907457049158</v>
      </c>
      <c r="AG365" s="77">
        <v>134.22354863643312</v>
      </c>
      <c r="AH365" s="77">
        <v>134.27405272339672</v>
      </c>
      <c r="AI365" s="77">
        <v>134.3758071366488</v>
      </c>
      <c r="AJ365" s="77">
        <v>134.51518803779624</v>
      </c>
      <c r="AK365" s="77"/>
      <c r="AL365" s="77"/>
      <c r="AM365" s="77"/>
      <c r="AN365" s="77"/>
      <c r="AO365" s="77"/>
    </row>
    <row r="366" spans="1:41">
      <c r="A366" s="75" t="s">
        <v>494</v>
      </c>
      <c r="B366" s="75" t="s">
        <v>523</v>
      </c>
      <c r="C366" s="75" t="str">
        <f>VLOOKUP(B366,[3]codes!A:F,3,FALSE)</f>
        <v>Personenverkehrsleistung - Rad</v>
      </c>
      <c r="D366" s="75" t="s">
        <v>30</v>
      </c>
      <c r="E366" s="75" t="s">
        <v>524</v>
      </c>
      <c r="F366" s="75" t="s">
        <v>516</v>
      </c>
      <c r="G366" s="75" t="s">
        <v>54</v>
      </c>
      <c r="H366" s="76" t="s">
        <v>215</v>
      </c>
      <c r="I366" s="76" t="s">
        <v>517</v>
      </c>
      <c r="K366" s="77">
        <v>54.832959232375295</v>
      </c>
      <c r="L366" s="77">
        <v>58.829715128069097</v>
      </c>
      <c r="M366" s="77">
        <v>61.058504878355798</v>
      </c>
      <c r="N366" s="77">
        <v>63.765874819035304</v>
      </c>
      <c r="O366" s="77">
        <v>66.640749794553301</v>
      </c>
      <c r="P366" s="77">
        <v>69.681548756350793</v>
      </c>
      <c r="Q366" s="77">
        <v>70.811430576712908</v>
      </c>
      <c r="R366" s="77">
        <v>70.722953033344496</v>
      </c>
      <c r="S366" s="77">
        <v>70.414898713979596</v>
      </c>
      <c r="T366" s="77">
        <v>69.960869501319593</v>
      </c>
      <c r="U366" s="77">
        <v>69.462370740453991</v>
      </c>
      <c r="V366" s="77">
        <v>69.088870910571103</v>
      </c>
      <c r="W366" s="77">
        <v>68.716906210541197</v>
      </c>
      <c r="X366" s="77">
        <v>68.364171977555699</v>
      </c>
      <c r="Y366" s="77">
        <v>68.026779931023</v>
      </c>
      <c r="Z366" s="77">
        <v>67.684404607303392</v>
      </c>
      <c r="AA366" s="77">
        <v>67.393160372793602</v>
      </c>
      <c r="AB366" s="77">
        <v>67.111051707370294</v>
      </c>
      <c r="AC366" s="77">
        <v>66.848143448594996</v>
      </c>
      <c r="AD366" s="77">
        <v>66.596776892539495</v>
      </c>
      <c r="AE366" s="77">
        <v>66.360355536224702</v>
      </c>
      <c r="AF366" s="77">
        <v>66.225317736032409</v>
      </c>
      <c r="AG366" s="77">
        <v>66.10362268610119</v>
      </c>
      <c r="AH366" s="77">
        <v>66.011894664868407</v>
      </c>
      <c r="AI366" s="77">
        <v>65.945808804554304</v>
      </c>
      <c r="AJ366" s="77">
        <v>65.898222582664502</v>
      </c>
      <c r="AK366" s="77"/>
      <c r="AL366" s="77"/>
      <c r="AM366" s="77"/>
      <c r="AN366" s="77"/>
      <c r="AO366" s="77"/>
    </row>
    <row r="367" spans="1:41" ht="15" customHeight="1">
      <c r="A367" s="75" t="s">
        <v>494</v>
      </c>
      <c r="B367" s="75" t="s">
        <v>525</v>
      </c>
      <c r="C367" s="75" t="str">
        <f>VLOOKUP(B367,[3]codes!A:F,3,FALSE)</f>
        <v>Personenverkehrsleistung - Fuss</v>
      </c>
      <c r="D367" s="75" t="s">
        <v>30</v>
      </c>
      <c r="E367" s="75" t="s">
        <v>526</v>
      </c>
      <c r="F367" s="75" t="s">
        <v>516</v>
      </c>
      <c r="G367" s="75" t="s">
        <v>54</v>
      </c>
      <c r="H367" s="76" t="s">
        <v>215</v>
      </c>
      <c r="I367" s="76" t="s">
        <v>517</v>
      </c>
      <c r="K367" s="77">
        <v>43.4475374617111</v>
      </c>
      <c r="L367" s="77">
        <v>43.313942373105697</v>
      </c>
      <c r="M367" s="77">
        <v>43.0438832055085</v>
      </c>
      <c r="N367" s="77">
        <v>42.703493389886802</v>
      </c>
      <c r="O367" s="77">
        <v>42.2801385941939</v>
      </c>
      <c r="P367" s="77">
        <v>41.8270935739829</v>
      </c>
      <c r="Q367" s="77">
        <v>41.458395082696605</v>
      </c>
      <c r="R367" s="77">
        <v>41.201048821760104</v>
      </c>
      <c r="S367" s="77">
        <v>40.900081764742204</v>
      </c>
      <c r="T367" s="77">
        <v>40.594379105736998</v>
      </c>
      <c r="U367" s="77">
        <v>40.267627698636595</v>
      </c>
      <c r="V367" s="77">
        <v>39.998666105732099</v>
      </c>
      <c r="W367" s="77">
        <v>39.730758849543001</v>
      </c>
      <c r="X367" s="77">
        <v>39.476050929612299</v>
      </c>
      <c r="Y367" s="77">
        <v>39.232112546065302</v>
      </c>
      <c r="Z367" s="77">
        <v>38.994501582169001</v>
      </c>
      <c r="AA367" s="77">
        <v>38.777609532084199</v>
      </c>
      <c r="AB367" s="77">
        <v>38.570805874861101</v>
      </c>
      <c r="AC367" s="77">
        <v>38.374013500626099</v>
      </c>
      <c r="AD367" s="77">
        <v>38.183391802503401</v>
      </c>
      <c r="AE367" s="77">
        <v>37.9970711942603</v>
      </c>
      <c r="AF367" s="77">
        <v>37.843853241785006</v>
      </c>
      <c r="AG367" s="77">
        <v>37.691668576514999</v>
      </c>
      <c r="AH367" s="77">
        <v>37.544511933345497</v>
      </c>
      <c r="AI367" s="77">
        <v>37.402047040428599</v>
      </c>
      <c r="AJ367" s="77">
        <v>37.262340809412102</v>
      </c>
      <c r="AK367" s="77"/>
      <c r="AL367" s="77"/>
      <c r="AM367" s="77"/>
      <c r="AN367" s="77"/>
      <c r="AO367" s="77"/>
    </row>
    <row r="368" spans="1:41">
      <c r="A368" s="75" t="s">
        <v>494</v>
      </c>
      <c r="B368" s="75" t="s">
        <v>527</v>
      </c>
      <c r="C368" s="75" t="str">
        <f>VLOOKUP(B368,[3]codes!A:F,3,FALSE)</f>
        <v>Elektrische Fahrleistung - Lkw</v>
      </c>
      <c r="D368" s="75" t="s">
        <v>30</v>
      </c>
      <c r="E368" s="75" t="s">
        <v>528</v>
      </c>
      <c r="F368" s="75" t="s">
        <v>518</v>
      </c>
      <c r="G368" s="75" t="s">
        <v>54</v>
      </c>
      <c r="H368" s="76" t="s">
        <v>215</v>
      </c>
      <c r="I368" s="76" t="s">
        <v>517</v>
      </c>
      <c r="K368" s="77">
        <v>5.8321558369455202</v>
      </c>
      <c r="L368" s="77">
        <v>9.9982402808962174</v>
      </c>
      <c r="M368" s="77">
        <v>13.864276136823182</v>
      </c>
      <c r="N368" s="77">
        <v>17.416505640485404</v>
      </c>
      <c r="O368" s="77">
        <v>21.25680720445429</v>
      </c>
      <c r="P368" s="77">
        <v>28.03520716793664</v>
      </c>
      <c r="Q368" s="77">
        <v>34.923256414687373</v>
      </c>
      <c r="R368" s="77">
        <v>41.081699915537442</v>
      </c>
      <c r="S368" s="77">
        <v>47.000366616228291</v>
      </c>
      <c r="T368" s="77">
        <v>52.836924967145293</v>
      </c>
      <c r="U368" s="77">
        <v>60.204206972268288</v>
      </c>
      <c r="V368" s="77">
        <v>68.318873276223314</v>
      </c>
      <c r="W368" s="77">
        <v>74.880806950873335</v>
      </c>
      <c r="X368" s="77">
        <v>80.550506812400315</v>
      </c>
      <c r="Y368" s="77">
        <v>84.424223060816388</v>
      </c>
      <c r="Z368" s="77">
        <v>87.026816681090921</v>
      </c>
      <c r="AA368" s="77">
        <v>89.278409727925521</v>
      </c>
      <c r="AB368" s="77">
        <v>90.7885359262728</v>
      </c>
      <c r="AC368" s="77">
        <v>91.724577852379184</v>
      </c>
      <c r="AD368" s="77">
        <v>92.755447023634332</v>
      </c>
      <c r="AE368" s="77">
        <v>93.730001504280111</v>
      </c>
      <c r="AF368" s="77">
        <v>94.657491452888308</v>
      </c>
      <c r="AG368" s="77">
        <v>95.47808371568324</v>
      </c>
      <c r="AH368" s="77">
        <v>96.237037292255692</v>
      </c>
      <c r="AI368" s="77">
        <v>96.904055174638998</v>
      </c>
      <c r="AJ368" s="77">
        <v>97.429017075670203</v>
      </c>
      <c r="AK368" s="77"/>
      <c r="AL368" s="77"/>
      <c r="AM368" s="77"/>
      <c r="AN368" s="77"/>
      <c r="AO368" s="77"/>
    </row>
    <row r="369" spans="1:41" ht="14.65" customHeight="1">
      <c r="A369" s="75" t="s">
        <v>494</v>
      </c>
      <c r="B369" s="75" t="s">
        <v>529</v>
      </c>
      <c r="C369" s="75" t="str">
        <f>VLOOKUP(B369,[3]codes!A:F,3,FALSE)</f>
        <v>Güterverkehrsleistung -  Straße</v>
      </c>
      <c r="D369" s="75" t="s">
        <v>30</v>
      </c>
      <c r="E369" s="75" t="s">
        <v>530</v>
      </c>
      <c r="F369" s="75" t="s">
        <v>518</v>
      </c>
      <c r="G369" s="75" t="s">
        <v>54</v>
      </c>
      <c r="H369" s="76" t="s">
        <v>215</v>
      </c>
      <c r="I369" s="76" t="s">
        <v>517</v>
      </c>
      <c r="K369" s="77">
        <v>117.36348614866081</v>
      </c>
      <c r="L369" s="77">
        <v>116.0738479065247</v>
      </c>
      <c r="M369" s="77">
        <v>118.44752782319408</v>
      </c>
      <c r="N369" s="77">
        <v>120.75105434302596</v>
      </c>
      <c r="O369" s="77">
        <v>121.3332327028906</v>
      </c>
      <c r="P369" s="77">
        <v>123.81097715880676</v>
      </c>
      <c r="Q369" s="77">
        <v>124.56408239930826</v>
      </c>
      <c r="R369" s="77">
        <v>125.97779906278451</v>
      </c>
      <c r="S369" s="77">
        <v>126.93022854321227</v>
      </c>
      <c r="T369" s="77">
        <v>127.52116567398372</v>
      </c>
      <c r="U369" s="77">
        <v>127.9359335697103</v>
      </c>
      <c r="V369" s="77">
        <v>128.21103162716039</v>
      </c>
      <c r="W369" s="77">
        <v>128.27589876740888</v>
      </c>
      <c r="X369" s="77">
        <v>128.22713201503026</v>
      </c>
      <c r="Y369" s="77">
        <v>128.03023398162625</v>
      </c>
      <c r="Z369" s="77">
        <v>128.13422802564003</v>
      </c>
      <c r="AA369" s="77">
        <v>128.33036573742569</v>
      </c>
      <c r="AB369" s="77">
        <v>128.54016560663965</v>
      </c>
      <c r="AC369" s="77">
        <v>128.77376786890846</v>
      </c>
      <c r="AD369" s="77">
        <v>129.1712071240315</v>
      </c>
      <c r="AE369" s="77">
        <v>129.66580768347345</v>
      </c>
      <c r="AF369" s="77">
        <v>130.32893091081414</v>
      </c>
      <c r="AG369" s="77">
        <v>131.02770922005658</v>
      </c>
      <c r="AH369" s="77">
        <v>131.72260808115038</v>
      </c>
      <c r="AI369" s="77">
        <v>132.42678215220039</v>
      </c>
      <c r="AJ369" s="77">
        <v>133.02172813536063</v>
      </c>
      <c r="AK369" s="77"/>
      <c r="AL369" s="77"/>
      <c r="AM369" s="77"/>
      <c r="AN369" s="77"/>
      <c r="AO369" s="77"/>
    </row>
    <row r="370" spans="1:41" ht="15" customHeight="1">
      <c r="A370" s="75" t="s">
        <v>494</v>
      </c>
      <c r="B370" s="75" t="s">
        <v>529</v>
      </c>
      <c r="C370" s="75" t="str">
        <f>VLOOKUP(B370,[3]codes!A:F,3,FALSE)</f>
        <v>Güterverkehrsleistung -  Straße</v>
      </c>
      <c r="D370" s="75" t="s">
        <v>30</v>
      </c>
      <c r="E370" s="75" t="s">
        <v>530</v>
      </c>
      <c r="F370" s="75" t="s">
        <v>531</v>
      </c>
      <c r="G370" s="75" t="s">
        <v>54</v>
      </c>
      <c r="H370" s="76" t="s">
        <v>215</v>
      </c>
      <c r="I370" s="76" t="s">
        <v>517</v>
      </c>
      <c r="K370" s="77">
        <v>504.37984485161405</v>
      </c>
      <c r="L370" s="77">
        <v>507.25266529984276</v>
      </c>
      <c r="M370" s="77">
        <v>518.0949896518465</v>
      </c>
      <c r="N370" s="77">
        <v>524.30482184385801</v>
      </c>
      <c r="O370" s="77">
        <v>527.67692367735697</v>
      </c>
      <c r="P370" s="77">
        <v>532.04758329974948</v>
      </c>
      <c r="Q370" s="77">
        <v>533.08926067412983</v>
      </c>
      <c r="R370" s="77">
        <v>536.66003234376024</v>
      </c>
      <c r="S370" s="77">
        <v>538.20931539088645</v>
      </c>
      <c r="T370" s="77">
        <v>539.14775172306622</v>
      </c>
      <c r="U370" s="77">
        <v>538.56489534045897</v>
      </c>
      <c r="V370" s="77">
        <v>539.11764268758975</v>
      </c>
      <c r="W370" s="77">
        <v>539.4517791894873</v>
      </c>
      <c r="X370" s="77">
        <v>540.26644980071706</v>
      </c>
      <c r="Y370" s="77">
        <v>540.24386318574977</v>
      </c>
      <c r="Z370" s="77">
        <v>539.83871319229615</v>
      </c>
      <c r="AA370" s="77">
        <v>540.87024218155557</v>
      </c>
      <c r="AB370" s="77">
        <v>541.75700511784328</v>
      </c>
      <c r="AC370" s="77">
        <v>542.59606507865271</v>
      </c>
      <c r="AD370" s="77">
        <v>544.00339218979047</v>
      </c>
      <c r="AE370" s="77">
        <v>544.91619007635427</v>
      </c>
      <c r="AF370" s="77">
        <v>546.2755186663079</v>
      </c>
      <c r="AG370" s="77">
        <v>547.53123917028563</v>
      </c>
      <c r="AH370" s="77">
        <v>548.64933197969856</v>
      </c>
      <c r="AI370" s="77">
        <v>550.12770575262505</v>
      </c>
      <c r="AJ370" s="77">
        <v>551.0110880424653</v>
      </c>
      <c r="AK370" s="77"/>
      <c r="AL370" s="77"/>
      <c r="AM370" s="77"/>
      <c r="AN370" s="77"/>
      <c r="AO370" s="77"/>
    </row>
    <row r="371" spans="1:41">
      <c r="A371" s="75" t="s">
        <v>494</v>
      </c>
      <c r="B371" s="75" t="s">
        <v>532</v>
      </c>
      <c r="C371" s="75" t="str">
        <f>VLOOKUP(B371,[3]codes!A:F,3,FALSE)</f>
        <v>Güterverkehrsleistung - Schiene</v>
      </c>
      <c r="D371" s="75" t="s">
        <v>30</v>
      </c>
      <c r="E371" s="75" t="s">
        <v>533</v>
      </c>
      <c r="F371" s="75" t="s">
        <v>531</v>
      </c>
      <c r="G371" s="75" t="s">
        <v>54</v>
      </c>
      <c r="H371" s="76" t="s">
        <v>215</v>
      </c>
      <c r="I371" s="76" t="s">
        <v>517</v>
      </c>
      <c r="K371" s="77">
        <v>109.48042817855423</v>
      </c>
      <c r="L371" s="77">
        <v>121.62255218022098</v>
      </c>
      <c r="M371" s="77">
        <v>116.97726137795014</v>
      </c>
      <c r="N371" s="77">
        <v>118.39329572043437</v>
      </c>
      <c r="O371" s="77">
        <v>122.69086216318166</v>
      </c>
      <c r="P371" s="77">
        <v>126.01634135583171</v>
      </c>
      <c r="Q371" s="77">
        <v>127.25997081074364</v>
      </c>
      <c r="R371" s="77">
        <v>124.50925471268307</v>
      </c>
      <c r="S371" s="77">
        <v>124.96744124866042</v>
      </c>
      <c r="T371" s="77">
        <v>126.3372658714808</v>
      </c>
      <c r="U371" s="77">
        <v>129.65895789478657</v>
      </c>
      <c r="V371" s="77">
        <v>130.59184569605728</v>
      </c>
      <c r="W371" s="77">
        <v>132.11502798739676</v>
      </c>
      <c r="X371" s="77">
        <v>133.149729846892</v>
      </c>
      <c r="Y371" s="77">
        <v>136.33295702591107</v>
      </c>
      <c r="Z371" s="77">
        <v>139.09000341042673</v>
      </c>
      <c r="AA371" s="77">
        <v>139.43451412602948</v>
      </c>
      <c r="AB371" s="77">
        <v>140.32529271027462</v>
      </c>
      <c r="AC371" s="77">
        <v>141.46114060333019</v>
      </c>
      <c r="AD371" s="77">
        <v>141.68404001172189</v>
      </c>
      <c r="AE371" s="77">
        <v>142.28368467163907</v>
      </c>
      <c r="AF371" s="77">
        <v>141.96840406291329</v>
      </c>
      <c r="AG371" s="77">
        <v>141.84115200588923</v>
      </c>
      <c r="AH371" s="77">
        <v>141.9588888831548</v>
      </c>
      <c r="AI371" s="77">
        <v>141.43655461857523</v>
      </c>
      <c r="AJ371" s="77">
        <v>141.99408844611992</v>
      </c>
      <c r="AK371" s="77"/>
      <c r="AL371" s="77"/>
      <c r="AM371" s="77"/>
      <c r="AN371" s="77"/>
      <c r="AO371" s="77"/>
    </row>
    <row r="372" spans="1:41">
      <c r="A372" s="75" t="s">
        <v>494</v>
      </c>
      <c r="B372" s="75" t="s">
        <v>534</v>
      </c>
      <c r="C372" s="75" t="str">
        <f>VLOOKUP(B372,[3]codes!A:F,3,FALSE)</f>
        <v>Güterverkehrsleistung - Schiff</v>
      </c>
      <c r="D372" s="75" t="s">
        <v>30</v>
      </c>
      <c r="E372" s="75" t="s">
        <v>535</v>
      </c>
      <c r="F372" s="75" t="s">
        <v>531</v>
      </c>
      <c r="G372" s="75" t="s">
        <v>54</v>
      </c>
      <c r="H372" s="76" t="s">
        <v>215</v>
      </c>
      <c r="I372" s="76" t="s">
        <v>517</v>
      </c>
      <c r="K372" s="77">
        <v>40.85025445015367</v>
      </c>
      <c r="L372" s="77">
        <v>39.152229776657855</v>
      </c>
      <c r="M372" s="77">
        <v>38.444092255586909</v>
      </c>
      <c r="N372" s="77">
        <v>37.223980298678825</v>
      </c>
      <c r="O372" s="77">
        <v>36.484488945110797</v>
      </c>
      <c r="P372" s="77">
        <v>35.710513625320402</v>
      </c>
      <c r="Q372" s="77">
        <v>35.088437905666062</v>
      </c>
      <c r="R372" s="77">
        <v>34.627903397715251</v>
      </c>
      <c r="S372" s="77">
        <v>34.254223434908887</v>
      </c>
      <c r="T372" s="77">
        <v>33.954214715530199</v>
      </c>
      <c r="U372" s="77">
        <v>33.709861147040002</v>
      </c>
      <c r="V372" s="77">
        <v>33.536611562590195</v>
      </c>
      <c r="W372" s="77">
        <v>33.403075731938387</v>
      </c>
      <c r="X372" s="77">
        <v>33.284122617668984</v>
      </c>
      <c r="Y372" s="77">
        <v>33.210391888207369</v>
      </c>
      <c r="Z372" s="77">
        <v>33.142407345203033</v>
      </c>
      <c r="AA372" s="77">
        <v>33.063937684422726</v>
      </c>
      <c r="AB372" s="77">
        <v>32.998232566898992</v>
      </c>
      <c r="AC372" s="77">
        <v>32.942900469300504</v>
      </c>
      <c r="AD372" s="77">
        <v>32.891168192751813</v>
      </c>
      <c r="AE372" s="77">
        <v>32.841455489013029</v>
      </c>
      <c r="AF372" s="77">
        <v>32.785408550049191</v>
      </c>
      <c r="AG372" s="77">
        <v>32.737722907851818</v>
      </c>
      <c r="AH372" s="77">
        <v>32.698205075126062</v>
      </c>
      <c r="AI372" s="77">
        <v>32.663382140461714</v>
      </c>
      <c r="AJ372" s="77">
        <v>32.640243898469897</v>
      </c>
      <c r="AK372" s="77"/>
      <c r="AL372" s="77"/>
      <c r="AM372" s="77"/>
      <c r="AN372" s="77"/>
      <c r="AO372" s="77"/>
    </row>
    <row r="373" spans="1:41">
      <c r="A373" s="75" t="s">
        <v>494</v>
      </c>
      <c r="B373" s="75" t="s">
        <v>536</v>
      </c>
      <c r="C373" s="75" t="str">
        <f>VLOOKUP(B373,[3]codes!A:F,3,FALSE)</f>
        <v>Güterverkehrsleistung - Luft</v>
      </c>
      <c r="D373" s="75" t="s">
        <v>30</v>
      </c>
      <c r="E373" s="75" t="s">
        <v>537</v>
      </c>
      <c r="F373" s="75" t="s">
        <v>531</v>
      </c>
      <c r="G373" s="75" t="s">
        <v>54</v>
      </c>
      <c r="H373" s="76" t="s">
        <v>215</v>
      </c>
      <c r="I373" s="76" t="s">
        <v>517</v>
      </c>
      <c r="K373" s="77">
        <v>4.7797286943784795E-2</v>
      </c>
      <c r="L373" s="77">
        <v>4.832326506085545E-2</v>
      </c>
      <c r="M373" s="77">
        <v>4.8590101633550563E-2</v>
      </c>
      <c r="N373" s="77">
        <v>4.8716109920948478E-2</v>
      </c>
      <c r="O373" s="77">
        <v>4.8835999696334245E-2</v>
      </c>
      <c r="P373" s="77">
        <v>4.8949017012512239E-2</v>
      </c>
      <c r="Q373" s="77">
        <v>4.9079141297950553E-2</v>
      </c>
      <c r="R373" s="77">
        <v>4.9200788981909278E-2</v>
      </c>
      <c r="S373" s="77">
        <v>4.9315772349639797E-2</v>
      </c>
      <c r="T373" s="77">
        <v>4.9426899705176157E-2</v>
      </c>
      <c r="U373" s="77">
        <v>4.9539866623324075E-2</v>
      </c>
      <c r="V373" s="77">
        <v>4.9660557762026346E-2</v>
      </c>
      <c r="W373" s="77">
        <v>4.9786273658323096E-2</v>
      </c>
      <c r="X373" s="77">
        <v>4.9918371961831839E-2</v>
      </c>
      <c r="Y373" s="77">
        <v>5.0063600473970474E-2</v>
      </c>
      <c r="Z373" s="77">
        <v>5.022092857053885E-2</v>
      </c>
      <c r="AA373" s="77">
        <v>5.0392025986411827E-2</v>
      </c>
      <c r="AB373" s="77">
        <v>5.0576070709756081E-2</v>
      </c>
      <c r="AC373" s="77">
        <v>5.0762691078206523E-2</v>
      </c>
      <c r="AD373" s="77">
        <v>5.0946465189491016E-2</v>
      </c>
      <c r="AE373" s="77">
        <v>5.1120322484801833E-2</v>
      </c>
      <c r="AF373" s="77">
        <v>5.1285269372329724E-2</v>
      </c>
      <c r="AG373" s="77">
        <v>5.1438599849838132E-2</v>
      </c>
      <c r="AH373" s="77">
        <v>5.1587482975126296E-2</v>
      </c>
      <c r="AI373" s="77">
        <v>5.1730146958434371E-2</v>
      </c>
      <c r="AJ373" s="77">
        <v>5.1864371836725938E-2</v>
      </c>
      <c r="AK373" s="77"/>
      <c r="AL373" s="77"/>
      <c r="AM373" s="77"/>
      <c r="AN373" s="77"/>
      <c r="AO373" s="77"/>
    </row>
    <row r="374" spans="1:41">
      <c r="A374" s="75" t="s">
        <v>494</v>
      </c>
      <c r="B374" s="75" t="s">
        <v>538</v>
      </c>
      <c r="C374" s="75" t="str">
        <f>VLOOKUP(B374,[3]codes!A:F,3,FALSE)</f>
        <v>Bestandszugehörigkeit - E-Pkw</v>
      </c>
      <c r="D374" s="75" t="s">
        <v>30</v>
      </c>
      <c r="E374" s="75" t="s">
        <v>539</v>
      </c>
      <c r="F374" s="75" t="s">
        <v>540</v>
      </c>
      <c r="G374" s="75" t="s">
        <v>54</v>
      </c>
      <c r="H374" s="76" t="s">
        <v>215</v>
      </c>
      <c r="K374" s="77">
        <v>17.699999999999996</v>
      </c>
      <c r="L374" s="77">
        <v>17.7</v>
      </c>
      <c r="M374" s="77">
        <v>17.7</v>
      </c>
      <c r="N374" s="77">
        <v>17.700000000000003</v>
      </c>
      <c r="O374" s="77">
        <v>17.7</v>
      </c>
      <c r="P374" s="77">
        <v>17.7</v>
      </c>
      <c r="Q374" s="77">
        <v>17.699999999999996</v>
      </c>
      <c r="R374" s="77">
        <v>17.7</v>
      </c>
      <c r="S374" s="77">
        <v>17.700000000000003</v>
      </c>
      <c r="T374" s="77">
        <v>17.7</v>
      </c>
      <c r="U374" s="77">
        <v>17.700000000000003</v>
      </c>
      <c r="V374" s="77">
        <v>17.699999999999996</v>
      </c>
      <c r="W374" s="77">
        <v>17.7</v>
      </c>
      <c r="X374" s="77">
        <v>17.7</v>
      </c>
      <c r="Y374" s="77">
        <v>17.7</v>
      </c>
      <c r="Z374" s="77">
        <v>17.700000000000003</v>
      </c>
      <c r="AA374" s="77">
        <v>17.699999999999996</v>
      </c>
      <c r="AB374" s="77">
        <v>17.699999999999996</v>
      </c>
      <c r="AC374" s="77">
        <v>17.7</v>
      </c>
      <c r="AD374" s="77">
        <v>17.7</v>
      </c>
      <c r="AE374" s="77">
        <v>17.700000000000003</v>
      </c>
      <c r="AF374" s="77">
        <v>17.7</v>
      </c>
      <c r="AG374" s="77">
        <v>17.7</v>
      </c>
      <c r="AH374" s="77">
        <v>17.7</v>
      </c>
      <c r="AI374" s="77">
        <v>17.7</v>
      </c>
      <c r="AJ374" s="77">
        <v>17.7</v>
      </c>
      <c r="AK374" s="77"/>
      <c r="AL374" s="77"/>
      <c r="AM374" s="77"/>
      <c r="AN374" s="77"/>
      <c r="AO374" s="77"/>
    </row>
    <row r="375" spans="1:41">
      <c r="A375" s="75" t="s">
        <v>494</v>
      </c>
      <c r="B375" s="75" t="s">
        <v>541</v>
      </c>
      <c r="C375" s="75" t="str">
        <f>VLOOKUP(B375,[3]codes!A:F,3,FALSE)</f>
        <v>Bestandszugehörigkeit - konventionelle Pkw</v>
      </c>
      <c r="D375" s="75" t="s">
        <v>30</v>
      </c>
      <c r="E375" s="75" t="s">
        <v>542</v>
      </c>
      <c r="F375" s="75" t="s">
        <v>540</v>
      </c>
      <c r="G375" s="75" t="s">
        <v>54</v>
      </c>
      <c r="H375" s="76" t="s">
        <v>215</v>
      </c>
      <c r="K375" s="77">
        <v>16.232614378616976</v>
      </c>
      <c r="L375" s="77">
        <v>16.233883951390645</v>
      </c>
      <c r="M375" s="77">
        <v>16.246907275693506</v>
      </c>
      <c r="N375" s="77">
        <v>16.247587029109237</v>
      </c>
      <c r="O375" s="77">
        <v>16.240537510761204</v>
      </c>
      <c r="P375" s="77">
        <v>16.197406007208052</v>
      </c>
      <c r="Q375" s="77">
        <v>16.145051903136817</v>
      </c>
      <c r="R375" s="77">
        <v>16.130479568308193</v>
      </c>
      <c r="S375" s="77">
        <v>16.154513367975632</v>
      </c>
      <c r="T375" s="77">
        <v>16.562817551884411</v>
      </c>
      <c r="U375" s="77"/>
      <c r="V375" s="77"/>
      <c r="W375" s="77"/>
      <c r="X375" s="77"/>
      <c r="Y375" s="77"/>
      <c r="Z375" s="77"/>
      <c r="AA375" s="77"/>
      <c r="AB375" s="77"/>
      <c r="AC375" s="77"/>
      <c r="AD375" s="77"/>
      <c r="AE375" s="77"/>
      <c r="AF375" s="77"/>
      <c r="AG375" s="77"/>
      <c r="AH375" s="77"/>
      <c r="AI375" s="77"/>
      <c r="AJ375" s="77"/>
      <c r="AK375" s="77"/>
      <c r="AL375" s="77"/>
      <c r="AM375" s="77"/>
      <c r="AN375" s="77"/>
      <c r="AO375" s="77"/>
    </row>
    <row r="376" spans="1:41" ht="15" customHeight="1">
      <c r="A376" s="75" t="s">
        <v>494</v>
      </c>
      <c r="B376" s="75" t="s">
        <v>543</v>
      </c>
      <c r="C376" s="75" t="str">
        <f>VLOOKUP(B376,[3]codes!A:F,3,FALSE)</f>
        <v>Kraftstoffmix - fossil</v>
      </c>
      <c r="D376" s="75" t="s">
        <v>30</v>
      </c>
      <c r="E376" s="75" t="s">
        <v>544</v>
      </c>
      <c r="F376" s="75" t="s">
        <v>137</v>
      </c>
      <c r="G376" s="75" t="s">
        <v>54</v>
      </c>
      <c r="H376" s="76" t="s">
        <v>215</v>
      </c>
      <c r="K376" s="77">
        <v>1889.0856533831372</v>
      </c>
      <c r="L376" s="77">
        <v>1822.5976537789259</v>
      </c>
      <c r="M376" s="77">
        <v>1778.5297351632137</v>
      </c>
      <c r="N376" s="77">
        <v>1684.1830943855705</v>
      </c>
      <c r="O376" s="77">
        <v>1606.7761702695918</v>
      </c>
      <c r="P376" s="77">
        <v>1538.2594676031156</v>
      </c>
      <c r="Q376" s="77">
        <v>1401.3196227338294</v>
      </c>
      <c r="R376" s="77">
        <v>1276.2097747163004</v>
      </c>
      <c r="S376" s="77">
        <v>1145.2782466974516</v>
      </c>
      <c r="T376" s="77">
        <v>1011.6818291872347</v>
      </c>
      <c r="U376" s="77">
        <v>876.48967769439378</v>
      </c>
      <c r="V376" s="77">
        <v>753.06683388076749</v>
      </c>
      <c r="W376" s="77">
        <v>647.24538950734086</v>
      </c>
      <c r="X376" s="77">
        <v>556.23322430178189</v>
      </c>
      <c r="Y376" s="77">
        <v>476.46624152975784</v>
      </c>
      <c r="Z376" s="77">
        <v>406.40527235696379</v>
      </c>
      <c r="AA376" s="77">
        <v>348.33811370382159</v>
      </c>
      <c r="AB376" s="77">
        <v>298.96433357795092</v>
      </c>
      <c r="AC376" s="77">
        <v>257.4935143700593</v>
      </c>
      <c r="AD376" s="77">
        <v>221.80626919295494</v>
      </c>
      <c r="AE376" s="77">
        <v>190.75389803644904</v>
      </c>
      <c r="AF376" s="77">
        <v>168.47870959691733</v>
      </c>
      <c r="AG376" s="77">
        <v>147.26154429164211</v>
      </c>
      <c r="AH376" s="77">
        <v>130.05002868077298</v>
      </c>
      <c r="AI376" s="77">
        <v>114.74266479539446</v>
      </c>
      <c r="AJ376" s="77">
        <v>101.95414353002748</v>
      </c>
      <c r="AK376" s="77"/>
      <c r="AL376" s="77"/>
      <c r="AM376" s="77"/>
      <c r="AN376" s="77"/>
      <c r="AO376" s="77"/>
    </row>
    <row r="377" spans="1:41">
      <c r="A377" s="75" t="s">
        <v>494</v>
      </c>
      <c r="B377" s="75" t="s">
        <v>543</v>
      </c>
      <c r="C377" s="75" t="str">
        <f>VLOOKUP(B377,[3]codes!A:F,3,FALSE)</f>
        <v>Kraftstoffmix - fossil</v>
      </c>
      <c r="D377" s="75" t="s">
        <v>30</v>
      </c>
      <c r="E377" s="75" t="s">
        <v>544</v>
      </c>
      <c r="F377" s="75" t="s">
        <v>138</v>
      </c>
      <c r="G377" s="75" t="s">
        <v>54</v>
      </c>
      <c r="H377" s="76" t="s">
        <v>215</v>
      </c>
      <c r="K377" s="77">
        <v>524.74601482864921</v>
      </c>
      <c r="L377" s="77">
        <v>506.27712604970162</v>
      </c>
      <c r="M377" s="77">
        <v>494.03603754533714</v>
      </c>
      <c r="N377" s="77">
        <v>467.82863732932515</v>
      </c>
      <c r="O377" s="77">
        <v>446.32671396377549</v>
      </c>
      <c r="P377" s="77">
        <v>427.29429655642099</v>
      </c>
      <c r="Q377" s="77">
        <v>389.25545075939704</v>
      </c>
      <c r="R377" s="77">
        <v>354.50271519897234</v>
      </c>
      <c r="S377" s="77">
        <v>318.13284630484765</v>
      </c>
      <c r="T377" s="77">
        <v>281.02273032978741</v>
      </c>
      <c r="U377" s="77">
        <v>243.46935491510936</v>
      </c>
      <c r="V377" s="77">
        <v>209.18523163354652</v>
      </c>
      <c r="W377" s="77">
        <v>179.79038597426134</v>
      </c>
      <c r="X377" s="77">
        <v>154.50922897271718</v>
      </c>
      <c r="Y377" s="77">
        <v>132.35173375826605</v>
      </c>
      <c r="Z377" s="77">
        <v>112.89035343248995</v>
      </c>
      <c r="AA377" s="77">
        <v>96.760587139950445</v>
      </c>
      <c r="AB377" s="77">
        <v>83.045648216097476</v>
      </c>
      <c r="AC377" s="77">
        <v>71.525976213905366</v>
      </c>
      <c r="AD377" s="77">
        <v>61.612852553598593</v>
      </c>
      <c r="AE377" s="77">
        <v>52.987193899013619</v>
      </c>
      <c r="AF377" s="77">
        <v>46.799641554699257</v>
      </c>
      <c r="AG377" s="77">
        <v>40.905984525456141</v>
      </c>
      <c r="AH377" s="77">
        <v>36.125007966881384</v>
      </c>
      <c r="AI377" s="77">
        <v>31.872962443165129</v>
      </c>
      <c r="AJ377" s="77">
        <v>28.320595425007632</v>
      </c>
      <c r="AK377" s="77"/>
      <c r="AL377" s="77"/>
      <c r="AM377" s="77"/>
      <c r="AN377" s="77"/>
      <c r="AO377" s="77"/>
    </row>
    <row r="378" spans="1:41">
      <c r="A378" s="75" t="s">
        <v>494</v>
      </c>
      <c r="B378" s="75" t="s">
        <v>545</v>
      </c>
      <c r="C378" s="75" t="str">
        <f>VLOOKUP(B378,[3]codes!A:F,3,FALSE)</f>
        <v>Kraftstoffmix - biogen - aus Futter- und Nahrungsmitteln / aus Altspeiseölen und Tierfetten</v>
      </c>
      <c r="D378" s="75" t="s">
        <v>30</v>
      </c>
      <c r="E378" s="75" t="s">
        <v>546</v>
      </c>
      <c r="F378" s="75" t="s">
        <v>137</v>
      </c>
      <c r="G378" s="75" t="s">
        <v>54</v>
      </c>
      <c r="H378" s="76" t="s">
        <v>215</v>
      </c>
      <c r="K378" s="77">
        <v>130.28453981553454</v>
      </c>
      <c r="L378" s="77">
        <v>128.22995764547832</v>
      </c>
      <c r="M378" s="77">
        <v>125.23239739411868</v>
      </c>
      <c r="N378" s="77">
        <v>123.30205297918697</v>
      </c>
      <c r="O378" s="77">
        <v>119.40791031475281</v>
      </c>
      <c r="P378" s="77">
        <v>90.563995405693845</v>
      </c>
      <c r="Q378" s="77">
        <v>87.56027599257655</v>
      </c>
      <c r="R378" s="77">
        <v>82.556051435172634</v>
      </c>
      <c r="S378" s="77">
        <v>77.800111088715667</v>
      </c>
      <c r="T378" s="77">
        <v>74.290398463629202</v>
      </c>
      <c r="U378" s="77">
        <v>70.084400650247616</v>
      </c>
      <c r="V378" s="77">
        <v>66.077306725738993</v>
      </c>
      <c r="W378" s="77">
        <v>62.070936995558199</v>
      </c>
      <c r="X378" s="77">
        <v>58.171064116323159</v>
      </c>
      <c r="Y378" s="77">
        <v>55.517270131082689</v>
      </c>
      <c r="Z378" s="77">
        <v>54.266194469076645</v>
      </c>
      <c r="AA378" s="77">
        <v>52.258542693001424</v>
      </c>
      <c r="AB378" s="77">
        <v>50.25039545548848</v>
      </c>
      <c r="AC378" s="77">
        <v>49.310424061300317</v>
      </c>
      <c r="AD378" s="77">
        <v>48.437868638664632</v>
      </c>
      <c r="AE378" s="77">
        <v>48.665939413192689</v>
      </c>
      <c r="AF378" s="77">
        <v>46.654387708545777</v>
      </c>
      <c r="AG378" s="77">
        <v>46.642081758078504</v>
      </c>
      <c r="AH378" s="77">
        <v>45.765320969807632</v>
      </c>
      <c r="AI378" s="77">
        <v>46.021938677966375</v>
      </c>
      <c r="AJ378" s="77">
        <v>45.726456768262167</v>
      </c>
      <c r="AK378" s="77"/>
      <c r="AL378" s="77"/>
      <c r="AM378" s="77"/>
      <c r="AN378" s="77"/>
      <c r="AO378" s="77"/>
    </row>
    <row r="379" spans="1:41">
      <c r="A379" s="75" t="s">
        <v>494</v>
      </c>
      <c r="B379" s="75" t="s">
        <v>545</v>
      </c>
      <c r="C379" s="75" t="str">
        <f>VLOOKUP(B379,[3]codes!A:F,3,FALSE)</f>
        <v>Kraftstoffmix - biogen - aus Futter- und Nahrungsmitteln / aus Altspeiseölen und Tierfetten</v>
      </c>
      <c r="D379" s="75" t="s">
        <v>30</v>
      </c>
      <c r="E379" s="75" t="s">
        <v>546</v>
      </c>
      <c r="F379" s="75" t="s">
        <v>138</v>
      </c>
      <c r="G379" s="75" t="s">
        <v>54</v>
      </c>
      <c r="H379" s="76" t="s">
        <v>215</v>
      </c>
      <c r="K379" s="77">
        <v>36.190149948759597</v>
      </c>
      <c r="L379" s="77">
        <v>35.619432679299535</v>
      </c>
      <c r="M379" s="77">
        <v>34.786777053921853</v>
      </c>
      <c r="N379" s="77">
        <v>34.250570271996381</v>
      </c>
      <c r="O379" s="77">
        <v>33.168863976320225</v>
      </c>
      <c r="P379" s="77">
        <v>25.156665390470511</v>
      </c>
      <c r="Q379" s="77">
        <v>24.322298886826818</v>
      </c>
      <c r="R379" s="77">
        <v>22.932236509770174</v>
      </c>
      <c r="S379" s="77">
        <v>21.611141969087686</v>
      </c>
      <c r="T379" s="77">
        <v>20.636221795452556</v>
      </c>
      <c r="U379" s="77">
        <v>19.467889069513227</v>
      </c>
      <c r="V379" s="77">
        <v>18.354807423816386</v>
      </c>
      <c r="W379" s="77">
        <v>17.241926943210611</v>
      </c>
      <c r="X379" s="77">
        <v>16.158628921200876</v>
      </c>
      <c r="Y379" s="77">
        <v>15.421463925300747</v>
      </c>
      <c r="Z379" s="77">
        <v>15.073942908076845</v>
      </c>
      <c r="AA379" s="77">
        <v>14.516261859167061</v>
      </c>
      <c r="AB379" s="77">
        <v>13.958443182080133</v>
      </c>
      <c r="AC379" s="77">
        <v>13.697340017027866</v>
      </c>
      <c r="AD379" s="77">
        <v>13.454963510740175</v>
      </c>
      <c r="AE379" s="77">
        <v>13.518316503664636</v>
      </c>
      <c r="AF379" s="77">
        <v>12.959552141262716</v>
      </c>
      <c r="AG379" s="77">
        <v>12.956133821688473</v>
      </c>
      <c r="AH379" s="77">
        <v>12.712589158279897</v>
      </c>
      <c r="AI379" s="77">
        <v>12.783871854990659</v>
      </c>
      <c r="AJ379" s="77">
        <v>12.701793546739491</v>
      </c>
      <c r="AK379" s="77"/>
      <c r="AL379" s="77"/>
      <c r="AM379" s="77"/>
      <c r="AN379" s="77"/>
      <c r="AO379" s="77"/>
    </row>
    <row r="380" spans="1:41" ht="15" customHeight="1">
      <c r="A380" s="75" t="s">
        <v>494</v>
      </c>
      <c r="B380" s="75" t="s">
        <v>547</v>
      </c>
      <c r="C380" s="75" t="str">
        <f>VLOOKUP(B380,[3]codes!A:F,3,FALSE)</f>
        <v>Kraftstoffmix - biogen fortschrittlich - nach Anhang IX Teil A der RED</v>
      </c>
      <c r="D380" s="75" t="s">
        <v>30</v>
      </c>
      <c r="E380" s="75" t="s">
        <v>548</v>
      </c>
      <c r="F380" s="75" t="s">
        <v>137</v>
      </c>
      <c r="G380" s="75" t="s">
        <v>54</v>
      </c>
      <c r="H380" s="76" t="s">
        <v>215</v>
      </c>
      <c r="K380" s="77">
        <v>54.738430300894215</v>
      </c>
      <c r="L380" s="77">
        <v>63.541807085065692</v>
      </c>
      <c r="M380" s="77">
        <v>48.587111901990603</v>
      </c>
      <c r="N380" s="77">
        <v>75.393777753941805</v>
      </c>
      <c r="O380" s="77">
        <v>64.731274485562224</v>
      </c>
      <c r="P380" s="77">
        <v>35.289250340295268</v>
      </c>
      <c r="Q380" s="77">
        <v>34.988417502847696</v>
      </c>
      <c r="R380" s="77">
        <v>32.776562887408268</v>
      </c>
      <c r="S380" s="77">
        <v>31.566059274668916</v>
      </c>
      <c r="T380" s="77">
        <v>29.352529332580819</v>
      </c>
      <c r="U380" s="77">
        <v>27.132555185962758</v>
      </c>
      <c r="V380" s="77">
        <v>25.92261989760993</v>
      </c>
      <c r="W380" s="77">
        <v>24.740117175516204</v>
      </c>
      <c r="X380" s="77">
        <v>22.577437224062276</v>
      </c>
      <c r="Y380" s="77">
        <v>21.433608909493582</v>
      </c>
      <c r="Z380" s="77">
        <v>20.318862670017719</v>
      </c>
      <c r="AA380" s="77">
        <v>19.26012123924076</v>
      </c>
      <c r="AB380" s="77">
        <v>19.214204395260218</v>
      </c>
      <c r="AC380" s="77">
        <v>18.177588564758612</v>
      </c>
      <c r="AD380" s="77">
        <v>18.148608899253791</v>
      </c>
      <c r="AE380" s="77">
        <v>18.125966500141633</v>
      </c>
      <c r="AF380" s="77">
        <v>17.108104859230124</v>
      </c>
      <c r="AG380" s="77">
        <v>17.094520768860349</v>
      </c>
      <c r="AH380" s="77">
        <v>17.084269016802093</v>
      </c>
      <c r="AI380" s="77">
        <v>17.076169358798211</v>
      </c>
      <c r="AJ380" s="77">
        <v>17.070136808998718</v>
      </c>
      <c r="AK380" s="77"/>
      <c r="AL380" s="77"/>
      <c r="AM380" s="77"/>
      <c r="AN380" s="77"/>
      <c r="AO380" s="77"/>
    </row>
    <row r="381" spans="1:41">
      <c r="A381" s="75" t="s">
        <v>494</v>
      </c>
      <c r="B381" s="75" t="s">
        <v>547</v>
      </c>
      <c r="C381" s="75" t="str">
        <f>VLOOKUP(B381,[3]codes!A:F,3,FALSE)</f>
        <v>Kraftstoffmix - biogen fortschrittlich - nach Anhang IX Teil A der RED</v>
      </c>
      <c r="D381" s="75" t="s">
        <v>30</v>
      </c>
      <c r="E381" s="75" t="s">
        <v>548</v>
      </c>
      <c r="F381" s="75" t="s">
        <v>138</v>
      </c>
      <c r="G381" s="75" t="s">
        <v>54</v>
      </c>
      <c r="H381" s="84" t="s">
        <v>215</v>
      </c>
      <c r="K381" s="77">
        <v>15.20511952802617</v>
      </c>
      <c r="L381" s="77">
        <v>17.650501968073804</v>
      </c>
      <c r="M381" s="77">
        <v>13.496419972775167</v>
      </c>
      <c r="N381" s="77">
        <v>20.942716042761614</v>
      </c>
      <c r="O381" s="77">
        <v>17.980909579322841</v>
      </c>
      <c r="P381" s="77">
        <v>9.8025695389709071</v>
      </c>
      <c r="Q381" s="77">
        <v>9.7190048619021372</v>
      </c>
      <c r="R381" s="77">
        <v>9.1046008020578526</v>
      </c>
      <c r="S381" s="77">
        <v>8.768349798519143</v>
      </c>
      <c r="T381" s="77">
        <v>8.1534803701613381</v>
      </c>
      <c r="U381" s="77">
        <v>7.5368208849896545</v>
      </c>
      <c r="V381" s="77">
        <v>7.2007277493360915</v>
      </c>
      <c r="W381" s="77">
        <v>6.8722547709767232</v>
      </c>
      <c r="X381" s="77">
        <v>6.2715103400172989</v>
      </c>
      <c r="Y381" s="77">
        <v>5.953780252637106</v>
      </c>
      <c r="Z381" s="77">
        <v>5.6441285194493664</v>
      </c>
      <c r="AA381" s="77">
        <v>5.350033677566878</v>
      </c>
      <c r="AB381" s="77">
        <v>5.3372789986833942</v>
      </c>
      <c r="AC381" s="77">
        <v>5.0493301568773923</v>
      </c>
      <c r="AD381" s="77">
        <v>5.0412802497927194</v>
      </c>
      <c r="AE381" s="77">
        <v>5.0349906944837866</v>
      </c>
      <c r="AF381" s="77">
        <v>4.7522513497861452</v>
      </c>
      <c r="AG381" s="77">
        <v>4.7484779913500965</v>
      </c>
      <c r="AH381" s="77">
        <v>4.7456302824450258</v>
      </c>
      <c r="AI381" s="77">
        <v>4.7433803774439474</v>
      </c>
      <c r="AJ381" s="77">
        <v>4.7417046691663103</v>
      </c>
      <c r="AK381" s="77"/>
      <c r="AL381" s="77"/>
      <c r="AM381" s="77"/>
      <c r="AN381" s="77"/>
      <c r="AO381" s="77"/>
    </row>
    <row r="382" spans="1:41">
      <c r="A382" s="75" t="s">
        <v>494</v>
      </c>
      <c r="B382" s="75" t="s">
        <v>549</v>
      </c>
      <c r="C382" s="75" t="str">
        <f>VLOOKUP(B382,[3]codes!A:F,3,FALSE)</f>
        <v>Kraftstoffmix - PtL/H2</v>
      </c>
      <c r="D382" s="75" t="s">
        <v>30</v>
      </c>
      <c r="E382" s="75" t="s">
        <v>550</v>
      </c>
      <c r="F382" s="75" t="s">
        <v>137</v>
      </c>
      <c r="G382" s="75" t="s">
        <v>54</v>
      </c>
      <c r="H382" s="76" t="s">
        <v>215</v>
      </c>
      <c r="K382" s="77">
        <v>0.84651645101577777</v>
      </c>
      <c r="L382" s="77">
        <v>1.1746720083209876</v>
      </c>
      <c r="M382" s="77">
        <v>2.409109010212461</v>
      </c>
      <c r="N382" s="77">
        <v>13.044334376845436</v>
      </c>
      <c r="O382" s="77">
        <v>28.390199738792077</v>
      </c>
      <c r="P382" s="77">
        <v>53.171461349112313</v>
      </c>
      <c r="Q382" s="77">
        <v>76.611386249626023</v>
      </c>
      <c r="R382" s="77">
        <v>94.867755431605516</v>
      </c>
      <c r="S382" s="77">
        <v>110.75469306215479</v>
      </c>
      <c r="T382" s="77">
        <v>123.78842780436445</v>
      </c>
      <c r="U382" s="77">
        <v>132.40983534527575</v>
      </c>
      <c r="V382" s="77">
        <v>136.87560272791589</v>
      </c>
      <c r="W382" s="77">
        <v>138.79433279704352</v>
      </c>
      <c r="X382" s="77">
        <v>138.55566022596724</v>
      </c>
      <c r="Y382" s="77">
        <v>139.75241523742338</v>
      </c>
      <c r="Z382" s="77">
        <v>141.80682004147425</v>
      </c>
      <c r="AA382" s="77">
        <v>142.66424838025708</v>
      </c>
      <c r="AB382" s="77">
        <v>144.30509078454122</v>
      </c>
      <c r="AC382" s="77">
        <v>146.46594189214915</v>
      </c>
      <c r="AD382" s="77">
        <v>147.90714046227245</v>
      </c>
      <c r="AE382" s="77">
        <v>149.03520020899467</v>
      </c>
      <c r="AF382" s="77">
        <v>150.05688621763105</v>
      </c>
      <c r="AG382" s="77">
        <v>150.50467831364631</v>
      </c>
      <c r="AH382" s="77">
        <v>150.53648281153599</v>
      </c>
      <c r="AI382" s="77">
        <v>150.17648086010922</v>
      </c>
      <c r="AJ382" s="77">
        <v>150.22561094502262</v>
      </c>
      <c r="AK382" s="77"/>
      <c r="AL382" s="77"/>
      <c r="AM382" s="77"/>
      <c r="AN382" s="77"/>
      <c r="AO382" s="77"/>
    </row>
    <row r="383" spans="1:41">
      <c r="A383" s="75" t="s">
        <v>494</v>
      </c>
      <c r="B383" s="75" t="s">
        <v>549</v>
      </c>
      <c r="C383" s="75" t="str">
        <f>VLOOKUP(B383,[3]codes!A:F,3,FALSE)</f>
        <v>Kraftstoffmix - PtL/H2</v>
      </c>
      <c r="D383" s="75" t="s">
        <v>30</v>
      </c>
      <c r="E383" s="75" t="s">
        <v>550</v>
      </c>
      <c r="F383" s="75" t="s">
        <v>138</v>
      </c>
      <c r="G383" s="75" t="s">
        <v>54</v>
      </c>
      <c r="H383" s="76" t="s">
        <v>215</v>
      </c>
      <c r="K383" s="77">
        <v>0.23514345861549382</v>
      </c>
      <c r="L383" s="77">
        <v>0.32629778008916321</v>
      </c>
      <c r="M383" s="77">
        <v>0.66919694728123913</v>
      </c>
      <c r="N383" s="77">
        <v>3.6234262157903987</v>
      </c>
      <c r="O383" s="77">
        <v>7.8861665941089099</v>
      </c>
      <c r="P383" s="77">
        <v>14.769850374753419</v>
      </c>
      <c r="Q383" s="77">
        <v>21.280940624896118</v>
      </c>
      <c r="R383" s="77">
        <v>26.352154286557088</v>
      </c>
      <c r="S383" s="77">
        <v>30.765192517265216</v>
      </c>
      <c r="T383" s="77">
        <v>34.385674390101236</v>
      </c>
      <c r="U383" s="77">
        <v>36.780509818132153</v>
      </c>
      <c r="V383" s="77">
        <v>38.021000757754415</v>
      </c>
      <c r="W383" s="77">
        <v>38.553981332512087</v>
      </c>
      <c r="X383" s="77">
        <v>38.487683396102014</v>
      </c>
      <c r="Y383" s="77">
        <v>38.820115343728716</v>
      </c>
      <c r="Z383" s="77">
        <v>39.390783344853958</v>
      </c>
      <c r="AA383" s="77">
        <v>39.628957883404745</v>
      </c>
      <c r="AB383" s="77">
        <v>40.084747440150338</v>
      </c>
      <c r="AC383" s="77">
        <v>40.684983858930316</v>
      </c>
      <c r="AD383" s="77">
        <v>41.085316795075677</v>
      </c>
      <c r="AE383" s="77">
        <v>41.398666724720741</v>
      </c>
      <c r="AF383" s="77">
        <v>41.682468393786401</v>
      </c>
      <c r="AG383" s="77">
        <v>41.806855087123971</v>
      </c>
      <c r="AH383" s="77">
        <v>41.815689669871105</v>
      </c>
      <c r="AI383" s="77">
        <v>41.715689127808119</v>
      </c>
      <c r="AJ383" s="77">
        <v>41.729336373617393</v>
      </c>
      <c r="AK383" s="77"/>
      <c r="AL383" s="77"/>
      <c r="AM383" s="77"/>
      <c r="AN383" s="77"/>
      <c r="AO383" s="77"/>
    </row>
    <row r="384" spans="1:41">
      <c r="A384" s="75" t="s">
        <v>494</v>
      </c>
      <c r="B384" s="75" t="s">
        <v>551</v>
      </c>
      <c r="C384" s="75" t="str">
        <f>VLOOKUP(B384,[3]codes!A:F,3,FALSE)</f>
        <v>Strom</v>
      </c>
      <c r="D384" s="75" t="s">
        <v>30</v>
      </c>
      <c r="E384" s="75" t="s">
        <v>552</v>
      </c>
      <c r="F384" s="75" t="s">
        <v>137</v>
      </c>
      <c r="G384" s="75" t="s">
        <v>54</v>
      </c>
      <c r="H384" s="76" t="s">
        <v>215</v>
      </c>
      <c r="K384" s="77">
        <v>75.33081034065971</v>
      </c>
      <c r="L384" s="77">
        <v>95.873405830670606</v>
      </c>
      <c r="M384" s="77">
        <v>115.47393602838405</v>
      </c>
      <c r="N384" s="77">
        <v>137.63007184829283</v>
      </c>
      <c r="O384" s="77">
        <v>163.7845329323637</v>
      </c>
      <c r="P384" s="77">
        <v>200.62542533360133</v>
      </c>
      <c r="Q384" s="77">
        <v>240.71130430796026</v>
      </c>
      <c r="R384" s="77">
        <v>282.05936550624472</v>
      </c>
      <c r="S384" s="77">
        <v>325.80807151237781</v>
      </c>
      <c r="T384" s="77">
        <v>372.436297276255</v>
      </c>
      <c r="U384" s="77">
        <v>423.07952401140329</v>
      </c>
      <c r="V384" s="77">
        <v>471.43816449277386</v>
      </c>
      <c r="W384" s="77">
        <v>514.13963190587185</v>
      </c>
      <c r="X384" s="77">
        <v>552.25395815875459</v>
      </c>
      <c r="Y384" s="77">
        <v>584.18734000927338</v>
      </c>
      <c r="Z384" s="77">
        <v>610.565404631918</v>
      </c>
      <c r="AA384" s="77">
        <v>633.33181532795129</v>
      </c>
      <c r="AB384" s="77">
        <v>651.42546859079891</v>
      </c>
      <c r="AC384" s="77">
        <v>665.99016952957629</v>
      </c>
      <c r="AD384" s="77">
        <v>678.4123140922427</v>
      </c>
      <c r="AE384" s="77">
        <v>688.47825870038616</v>
      </c>
      <c r="AF384" s="77">
        <v>696.56657920040254</v>
      </c>
      <c r="AG384" s="77">
        <v>703.23384832673332</v>
      </c>
      <c r="AH384" s="77">
        <v>709.14219666861845</v>
      </c>
      <c r="AI384" s="77">
        <v>713.78050825911021</v>
      </c>
      <c r="AJ384" s="77">
        <v>717.94706038890126</v>
      </c>
      <c r="AK384" s="77"/>
      <c r="AL384" s="77"/>
      <c r="AM384" s="77"/>
      <c r="AN384" s="77"/>
      <c r="AO384" s="77"/>
    </row>
    <row r="385" spans="1:41">
      <c r="A385" s="75" t="s">
        <v>494</v>
      </c>
      <c r="B385" s="75" t="s">
        <v>551</v>
      </c>
      <c r="C385" s="75" t="str">
        <f>VLOOKUP(B385,[3]codes!A:F,3,FALSE)</f>
        <v>Strom</v>
      </c>
      <c r="D385" s="75" t="s">
        <v>30</v>
      </c>
      <c r="E385" s="75" t="s">
        <v>552</v>
      </c>
      <c r="F385" s="75" t="s">
        <v>138</v>
      </c>
      <c r="G385" s="75" t="s">
        <v>54</v>
      </c>
      <c r="H385" s="76" t="s">
        <v>215</v>
      </c>
      <c r="K385" s="77">
        <v>20.925225094627695</v>
      </c>
      <c r="L385" s="77">
        <v>26.631501619630722</v>
      </c>
      <c r="M385" s="77">
        <v>32.076093341217792</v>
      </c>
      <c r="N385" s="77">
        <v>38.230575513414671</v>
      </c>
      <c r="O385" s="77">
        <v>45.495703592323252</v>
      </c>
      <c r="P385" s="77">
        <v>55.729284814889255</v>
      </c>
      <c r="Q385" s="77">
        <v>66.86425119665563</v>
      </c>
      <c r="R385" s="77">
        <v>78.349823751734647</v>
      </c>
      <c r="S385" s="77">
        <v>90.502242086771616</v>
      </c>
      <c r="T385" s="77">
        <v>103.45452702118195</v>
      </c>
      <c r="U385" s="77">
        <v>117.52209000316758</v>
      </c>
      <c r="V385" s="77">
        <v>130.95504569243718</v>
      </c>
      <c r="W385" s="77">
        <v>142.81656441829773</v>
      </c>
      <c r="X385" s="77">
        <v>153.40387726632071</v>
      </c>
      <c r="Y385" s="77">
        <v>162.27426111368706</v>
      </c>
      <c r="Z385" s="77">
        <v>169.6015012866439</v>
      </c>
      <c r="AA385" s="77">
        <v>175.92550425776423</v>
      </c>
      <c r="AB385" s="77">
        <v>180.95151905299969</v>
      </c>
      <c r="AC385" s="77">
        <v>184.9972693137712</v>
      </c>
      <c r="AD385" s="77">
        <v>188.44786502562297</v>
      </c>
      <c r="AE385" s="77">
        <v>191.24396075010728</v>
      </c>
      <c r="AF385" s="77">
        <v>193.49071644455626</v>
      </c>
      <c r="AG385" s="77">
        <v>195.34273564631479</v>
      </c>
      <c r="AH385" s="77">
        <v>196.98394351906069</v>
      </c>
      <c r="AI385" s="77">
        <v>198.2723634053084</v>
      </c>
      <c r="AJ385" s="77">
        <v>199.42973899691702</v>
      </c>
      <c r="AK385" s="77"/>
      <c r="AL385" s="77"/>
      <c r="AM385" s="77"/>
      <c r="AN385" s="77"/>
      <c r="AO385" s="77"/>
    </row>
    <row r="386" spans="1:41">
      <c r="A386" s="75" t="s">
        <v>494</v>
      </c>
      <c r="B386" s="75" t="s">
        <v>495</v>
      </c>
      <c r="C386" s="75" t="str">
        <f>VLOOKUP(B386,[3]codes!A:F,3,FALSE)</f>
        <v>Anzahl - E-Pkw (Bestand)</v>
      </c>
      <c r="D386" s="75" t="s">
        <v>30</v>
      </c>
      <c r="E386" s="75" t="s">
        <v>496</v>
      </c>
      <c r="F386" s="75" t="s">
        <v>122</v>
      </c>
      <c r="G386" s="75" t="s">
        <v>28</v>
      </c>
      <c r="H386" s="76" t="s">
        <v>215</v>
      </c>
      <c r="K386" s="77">
        <v>2.6913450619014623</v>
      </c>
      <c r="L386" s="77">
        <v>3.7243883388730796</v>
      </c>
      <c r="M386" s="77">
        <v>5.0827187282389819</v>
      </c>
      <c r="N386" s="77">
        <v>6.8697689901839709</v>
      </c>
      <c r="O386" s="77">
        <v>8.8861911932676385</v>
      </c>
      <c r="P386" s="77">
        <v>11.138303608414844</v>
      </c>
      <c r="Q386" s="77">
        <v>13.476945508181345</v>
      </c>
      <c r="R386" s="77">
        <v>15.834530950629988</v>
      </c>
      <c r="S386" s="77">
        <v>18.17076911989302</v>
      </c>
      <c r="T386" s="77">
        <v>20.389091429294975</v>
      </c>
      <c r="U386" s="77">
        <v>22.533886910856616</v>
      </c>
      <c r="V386" s="77">
        <v>24.562591453946514</v>
      </c>
      <c r="W386" s="77">
        <v>26.481999260708157</v>
      </c>
      <c r="X386" s="77">
        <v>28.285986202310198</v>
      </c>
      <c r="Y386" s="77">
        <v>29.97490519966329</v>
      </c>
      <c r="Z386" s="77">
        <v>31.540919630018795</v>
      </c>
      <c r="AA386" s="77">
        <v>32.983443168219317</v>
      </c>
      <c r="AB386" s="77">
        <v>34.299008689696684</v>
      </c>
      <c r="AC386" s="77">
        <v>35.488066495880538</v>
      </c>
      <c r="AD386" s="77">
        <v>36.554545351738419</v>
      </c>
      <c r="AE386" s="77">
        <v>37.499594498897615</v>
      </c>
      <c r="AF386" s="77">
        <v>38.329325628916479</v>
      </c>
      <c r="AG386" s="77">
        <v>39.044844825636908</v>
      </c>
      <c r="AH386" s="77">
        <v>39.653877622023643</v>
      </c>
      <c r="AI386" s="77">
        <v>40.160389652312418</v>
      </c>
      <c r="AJ386" s="77">
        <v>40.573269506785984</v>
      </c>
      <c r="AK386" s="77"/>
      <c r="AL386" s="77"/>
      <c r="AM386" s="77"/>
      <c r="AN386" s="77"/>
      <c r="AO386" s="77"/>
    </row>
    <row r="387" spans="1:41">
      <c r="A387" s="75" t="s">
        <v>494</v>
      </c>
      <c r="B387" s="75" t="s">
        <v>497</v>
      </c>
      <c r="C387" s="75" t="str">
        <f>VLOOKUP(B387,[3]codes!A:F,3,FALSE)</f>
        <v>Anzahl Plug-In-Hybrid-E-Pkw - Bestand</v>
      </c>
      <c r="D387" s="75" t="s">
        <v>30</v>
      </c>
      <c r="E387" s="75" t="s">
        <v>498</v>
      </c>
      <c r="F387" s="75" t="s">
        <v>122</v>
      </c>
      <c r="G387" s="75" t="s">
        <v>28</v>
      </c>
      <c r="H387" s="76" t="s">
        <v>215</v>
      </c>
      <c r="K387" s="77">
        <v>1.17552516593126</v>
      </c>
      <c r="L387" s="77">
        <v>1.2544792494483599</v>
      </c>
      <c r="M387" s="77">
        <v>1.318174519465827</v>
      </c>
      <c r="N387" s="77">
        <v>1.3573976101653025</v>
      </c>
      <c r="O387" s="77">
        <v>1.3889386457362582</v>
      </c>
      <c r="P387" s="77">
        <v>1.4290384780698111</v>
      </c>
      <c r="Q387" s="77">
        <v>1.4260496420811779</v>
      </c>
      <c r="R387" s="77">
        <v>1.3905846890032632</v>
      </c>
      <c r="S387" s="77">
        <v>1.3435735824397446</v>
      </c>
      <c r="T387" s="77">
        <v>1.2918035422359337</v>
      </c>
      <c r="U387" s="77">
        <v>1.2366468440459382</v>
      </c>
      <c r="V387" s="77">
        <v>1.1790008293210967</v>
      </c>
      <c r="W387" s="77">
        <v>1.1185957134264053</v>
      </c>
      <c r="X387" s="77">
        <v>1.0543205242631619</v>
      </c>
      <c r="Y387" s="77">
        <v>0.98733678561914251</v>
      </c>
      <c r="Z387" s="77">
        <v>0.9168284716780718</v>
      </c>
      <c r="AA387" s="77">
        <v>0.84500358922469976</v>
      </c>
      <c r="AB387" s="77">
        <v>0.77126556359235132</v>
      </c>
      <c r="AC387" s="77">
        <v>0.6990644270145302</v>
      </c>
      <c r="AD387" s="77">
        <v>0.62801450854765428</v>
      </c>
      <c r="AE387" s="77">
        <v>0.56167606583646612</v>
      </c>
      <c r="AF387" s="77">
        <v>0.4994047105234955</v>
      </c>
      <c r="AG387" s="77">
        <v>0.44385849028985358</v>
      </c>
      <c r="AH387" s="77">
        <v>0.39400512198918353</v>
      </c>
      <c r="AI387" s="77">
        <v>0.35125440343956671</v>
      </c>
      <c r="AJ387" s="77">
        <v>0.31434714645487116</v>
      </c>
      <c r="AK387" s="77"/>
      <c r="AL387" s="77"/>
      <c r="AM387" s="77"/>
      <c r="AN387" s="77"/>
      <c r="AO387" s="77"/>
    </row>
    <row r="388" spans="1:41">
      <c r="A388" s="75" t="s">
        <v>494</v>
      </c>
      <c r="B388" s="75" t="s">
        <v>499</v>
      </c>
      <c r="C388" s="75" t="str">
        <f>VLOOKUP(B388,[3]codes!A:F,3,FALSE)</f>
        <v>Anzahl - E-Pkw (Neuzulassungen)</v>
      </c>
      <c r="D388" s="75" t="s">
        <v>30</v>
      </c>
      <c r="E388" s="75" t="s">
        <v>500</v>
      </c>
      <c r="F388" s="75" t="s">
        <v>122</v>
      </c>
      <c r="G388" s="75" t="s">
        <v>28</v>
      </c>
      <c r="H388" s="76" t="s">
        <v>215</v>
      </c>
      <c r="K388" s="77">
        <v>0.92770364871609756</v>
      </c>
      <c r="L388" s="77">
        <v>1.0648444967710717</v>
      </c>
      <c r="M388" s="77">
        <v>1.4073274282703776</v>
      </c>
      <c r="N388" s="77">
        <v>1.843962654050632</v>
      </c>
      <c r="O388" s="77">
        <v>2.1091356067847116</v>
      </c>
      <c r="P388" s="77">
        <v>2.3739353365384237</v>
      </c>
      <c r="Q388" s="77">
        <v>2.4979827048934862</v>
      </c>
      <c r="R388" s="77">
        <v>2.571361352030864</v>
      </c>
      <c r="S388" s="77">
        <v>2.607983181166575</v>
      </c>
      <c r="T388" s="77">
        <v>2.5567683800363823</v>
      </c>
      <c r="U388" s="77">
        <v>2.5543493848958119</v>
      </c>
      <c r="V388" s="77">
        <v>2.5140249136438615</v>
      </c>
      <c r="W388" s="77">
        <v>2.4866635160630439</v>
      </c>
      <c r="X388" s="77">
        <v>2.4547402008045354</v>
      </c>
      <c r="Y388" s="77">
        <v>2.4314914466527218</v>
      </c>
      <c r="Z388" s="77">
        <v>2.4021819709255721</v>
      </c>
      <c r="AA388" s="77">
        <v>2.3797455186178729</v>
      </c>
      <c r="AB388" s="77">
        <v>2.3533036248553558</v>
      </c>
      <c r="AC388" s="77">
        <v>2.3344688153327593</v>
      </c>
      <c r="AD388" s="77">
        <v>2.3157758402261468</v>
      </c>
      <c r="AE388" s="77">
        <v>2.3044453773146292</v>
      </c>
      <c r="AF388" s="77">
        <v>2.2936214467942362</v>
      </c>
      <c r="AG388" s="77">
        <v>2.2870602601215926</v>
      </c>
      <c r="AH388" s="77">
        <v>2.2802788627505994</v>
      </c>
      <c r="AI388" s="77">
        <v>2.2748888792627273</v>
      </c>
      <c r="AJ388" s="77"/>
      <c r="AK388" s="77"/>
      <c r="AL388" s="77"/>
      <c r="AM388" s="77"/>
      <c r="AN388" s="77"/>
      <c r="AO388" s="77"/>
    </row>
    <row r="389" spans="1:41">
      <c r="A389" s="75" t="s">
        <v>494</v>
      </c>
      <c r="B389" s="75" t="s">
        <v>499</v>
      </c>
      <c r="C389" s="75" t="str">
        <f>VLOOKUP(B389,[3]codes!A:F,3,FALSE)</f>
        <v>Anzahl - E-Pkw (Neuzulassungen)</v>
      </c>
      <c r="D389" s="75" t="s">
        <v>30</v>
      </c>
      <c r="E389" s="75" t="s">
        <v>500</v>
      </c>
      <c r="F389" s="75" t="s">
        <v>56</v>
      </c>
      <c r="G389" s="75" t="s">
        <v>28</v>
      </c>
      <c r="H389" s="76" t="s">
        <v>215</v>
      </c>
      <c r="K389" s="77">
        <v>32.89065436995643</v>
      </c>
      <c r="L389" s="77">
        <v>37.969129932378451</v>
      </c>
      <c r="M389" s="77">
        <v>50.069552080336891</v>
      </c>
      <c r="N389" s="77">
        <v>66.071588724502746</v>
      </c>
      <c r="O389" s="77">
        <v>75.718658488195501</v>
      </c>
      <c r="P389" s="77">
        <v>86.352291139061805</v>
      </c>
      <c r="Q389" s="77">
        <v>91.636749037541847</v>
      </c>
      <c r="R389" s="77">
        <v>96.147065922464108</v>
      </c>
      <c r="S389" s="77">
        <v>98.785618636020345</v>
      </c>
      <c r="T389" s="77">
        <v>98.801727074926646</v>
      </c>
      <c r="U389" s="77">
        <v>100</v>
      </c>
      <c r="V389" s="77">
        <v>100</v>
      </c>
      <c r="W389" s="77">
        <v>100</v>
      </c>
      <c r="X389" s="77">
        <v>100</v>
      </c>
      <c r="Y389" s="77">
        <v>100</v>
      </c>
      <c r="Z389" s="77">
        <v>100</v>
      </c>
      <c r="AA389" s="77">
        <v>100</v>
      </c>
      <c r="AB389" s="77">
        <v>100</v>
      </c>
      <c r="AC389" s="77">
        <v>100</v>
      </c>
      <c r="AD389" s="77">
        <v>100</v>
      </c>
      <c r="AE389" s="77">
        <v>100</v>
      </c>
      <c r="AF389" s="77">
        <v>100</v>
      </c>
      <c r="AG389" s="77">
        <v>100</v>
      </c>
      <c r="AH389" s="77">
        <v>100</v>
      </c>
      <c r="AI389" s="77">
        <v>100</v>
      </c>
      <c r="AJ389" s="77"/>
      <c r="AK389" s="77"/>
      <c r="AL389" s="77"/>
      <c r="AM389" s="77"/>
      <c r="AN389" s="77"/>
      <c r="AO389" s="77"/>
    </row>
    <row r="390" spans="1:41">
      <c r="A390" s="75" t="s">
        <v>494</v>
      </c>
      <c r="B390" s="75" t="s">
        <v>501</v>
      </c>
      <c r="C390" s="75" t="str">
        <f>VLOOKUP(B390,[3]codes!A:F,3,FALSE)</f>
        <v>Anzahl - konventionelle Pkw (Bestand)</v>
      </c>
      <c r="D390" s="75" t="s">
        <v>30</v>
      </c>
      <c r="E390" s="75" t="s">
        <v>502</v>
      </c>
      <c r="F390" s="75" t="s">
        <v>122</v>
      </c>
      <c r="G390" s="75" t="s">
        <v>28</v>
      </c>
      <c r="H390" s="76" t="s">
        <v>215</v>
      </c>
      <c r="K390" s="77">
        <v>45.483859051167315</v>
      </c>
      <c r="L390" s="85">
        <v>44.46426629313445</v>
      </c>
      <c r="M390" s="85">
        <v>43.111725296230887</v>
      </c>
      <c r="N390" s="85">
        <v>41.334986388059882</v>
      </c>
      <c r="O390" s="85">
        <v>39.336603304873996</v>
      </c>
      <c r="P390" s="85">
        <v>37.094028240868447</v>
      </c>
      <c r="Q390" s="85">
        <v>34.8080664715716</v>
      </c>
      <c r="R390" s="85">
        <v>32.535689912490064</v>
      </c>
      <c r="S390" s="85">
        <v>30.296259857788769</v>
      </c>
      <c r="T390" s="85">
        <v>28.179556316894569</v>
      </c>
      <c r="U390" s="85">
        <v>26.139820317609839</v>
      </c>
      <c r="V390" s="85">
        <v>24.218714540389684</v>
      </c>
      <c r="W390" s="85">
        <v>22.409720063785173</v>
      </c>
      <c r="X390" s="85">
        <v>20.720064367725826</v>
      </c>
      <c r="Y390" s="85">
        <v>19.148243733884474</v>
      </c>
      <c r="Z390" s="85">
        <v>17.702897583802823</v>
      </c>
      <c r="AA390" s="85">
        <v>16.382420557815216</v>
      </c>
      <c r="AB390" s="85">
        <v>15.190857749261371</v>
      </c>
      <c r="AC390" s="85">
        <v>14.124328446276111</v>
      </c>
      <c r="AD390" s="85">
        <v>13.179266327542202</v>
      </c>
      <c r="AE390" s="85">
        <v>12.350979431510433</v>
      </c>
      <c r="AF390" s="85">
        <v>11.63397859546822</v>
      </c>
      <c r="AG390" s="85">
        <v>11.024514822472216</v>
      </c>
      <c r="AH390" s="85">
        <v>10.515880717482908</v>
      </c>
      <c r="AI390" s="77">
        <v>10.102711803148008</v>
      </c>
      <c r="AJ390" s="77">
        <v>9.7773724123985772</v>
      </c>
      <c r="AL390" s="77"/>
      <c r="AM390" s="77"/>
      <c r="AN390" s="77"/>
      <c r="AO390" s="77"/>
    </row>
    <row r="391" spans="1:41">
      <c r="A391" s="75" t="s">
        <v>494</v>
      </c>
      <c r="B391" s="75" t="s">
        <v>503</v>
      </c>
      <c r="C391" s="75" t="str">
        <f>VLOOKUP(B391,[3]codes!A:F,3,FALSE)</f>
        <v>Anzahl konventionelle Pkw - Neuzulassungen (inkl. Hybrid-E-Pkw)</v>
      </c>
      <c r="D391" s="75" t="s">
        <v>30</v>
      </c>
      <c r="E391" s="75" t="s">
        <v>504</v>
      </c>
      <c r="F391" s="75" t="s">
        <v>122</v>
      </c>
      <c r="G391" s="75" t="s">
        <v>28</v>
      </c>
      <c r="H391" s="76" t="s">
        <v>215</v>
      </c>
      <c r="K391" s="77">
        <v>1.8928654961881681</v>
      </c>
      <c r="L391" s="77">
        <v>1.7396561559105113</v>
      </c>
      <c r="M391" s="77">
        <v>1.4034175650387564</v>
      </c>
      <c r="N391" s="77">
        <v>0.94689297640705561</v>
      </c>
      <c r="O391" s="77">
        <v>0.67635432250863825</v>
      </c>
      <c r="P391" s="77">
        <v>0.37519303657611974</v>
      </c>
      <c r="Q391" s="77">
        <v>0.22797902021104802</v>
      </c>
      <c r="R391" s="77">
        <v>0.10304303811920938</v>
      </c>
      <c r="S391" s="77">
        <v>3.206019475820969E-2</v>
      </c>
      <c r="T391" s="77">
        <v>3.1008631287973751E-2</v>
      </c>
      <c r="U391" s="77">
        <v>0</v>
      </c>
      <c r="V391" s="77">
        <v>0</v>
      </c>
      <c r="W391" s="77">
        <v>0</v>
      </c>
      <c r="X391" s="77">
        <v>0</v>
      </c>
      <c r="Y391" s="77">
        <v>0</v>
      </c>
      <c r="Z391" s="77">
        <v>0</v>
      </c>
      <c r="AA391" s="77">
        <v>0</v>
      </c>
      <c r="AB391" s="77">
        <v>0</v>
      </c>
      <c r="AC391" s="77">
        <v>0</v>
      </c>
      <c r="AD391" s="77">
        <v>0</v>
      </c>
      <c r="AE391" s="77">
        <v>0</v>
      </c>
      <c r="AF391" s="77">
        <v>0</v>
      </c>
      <c r="AG391" s="77">
        <v>0</v>
      </c>
      <c r="AH391" s="77">
        <v>0</v>
      </c>
      <c r="AI391" s="77">
        <v>0</v>
      </c>
      <c r="AJ391" s="77">
        <v>0</v>
      </c>
      <c r="AK391" s="77"/>
      <c r="AL391" s="77"/>
      <c r="AM391" s="77"/>
      <c r="AN391" s="77"/>
      <c r="AO391" s="77"/>
    </row>
    <row r="392" spans="1:41">
      <c r="A392" s="75" t="s">
        <v>494</v>
      </c>
      <c r="B392" s="75" t="s">
        <v>505</v>
      </c>
      <c r="C392" s="75" t="str">
        <f>VLOOKUP(B392,[3]codes!A:F,3,FALSE)</f>
        <v>Anzahl - E-Lkw (Bestand)</v>
      </c>
      <c r="D392" s="75" t="s">
        <v>30</v>
      </c>
      <c r="E392" s="75" t="s">
        <v>506</v>
      </c>
      <c r="F392" s="75" t="s">
        <v>507</v>
      </c>
      <c r="G392" s="75" t="s">
        <v>28</v>
      </c>
      <c r="H392" s="76" t="s">
        <v>215</v>
      </c>
      <c r="K392" s="77">
        <v>148.70121240496121</v>
      </c>
      <c r="L392" s="77">
        <v>208.18543422080535</v>
      </c>
      <c r="M392" s="77">
        <v>273.9995440495116</v>
      </c>
      <c r="N392" s="77">
        <v>350.65003849292833</v>
      </c>
      <c r="O392" s="77">
        <v>456.17825362122989</v>
      </c>
      <c r="P392" s="77">
        <v>680.83787871735331</v>
      </c>
      <c r="Q392" s="77">
        <v>866.2401809631599</v>
      </c>
      <c r="R392" s="77">
        <v>1094.4591558832874</v>
      </c>
      <c r="S392" s="77">
        <v>1335.7400499958915</v>
      </c>
      <c r="T392" s="77">
        <v>1584.2497845108369</v>
      </c>
      <c r="U392" s="77">
        <v>1865.0710204585057</v>
      </c>
      <c r="V392" s="77">
        <v>2101.6208181675738</v>
      </c>
      <c r="W392" s="77">
        <v>2312.558780620489</v>
      </c>
      <c r="X392" s="77">
        <v>2504.3625847616504</v>
      </c>
      <c r="Y392" s="77">
        <v>2673.3161599342106</v>
      </c>
      <c r="Z392" s="77">
        <v>2856.3914407710786</v>
      </c>
      <c r="AA392" s="77">
        <v>3018.3195535139794</v>
      </c>
      <c r="AB392" s="77">
        <v>3167.466649852026</v>
      </c>
      <c r="AC392" s="77">
        <v>3304.9678123299068</v>
      </c>
      <c r="AD392" s="77">
        <v>3436.0360618347422</v>
      </c>
      <c r="AE392" s="77">
        <v>3565.4256388634681</v>
      </c>
      <c r="AF392" s="77">
        <v>3690.3847633640867</v>
      </c>
      <c r="AG392" s="77">
        <v>3804.3419629376253</v>
      </c>
      <c r="AH392" s="77">
        <v>3907.2085501448901</v>
      </c>
      <c r="AI392" s="77">
        <v>4001.0431983960534</v>
      </c>
      <c r="AJ392" s="77">
        <v>4079.6270414144969</v>
      </c>
      <c r="AK392" s="77"/>
      <c r="AL392" s="77"/>
      <c r="AM392" s="77"/>
      <c r="AN392" s="77"/>
      <c r="AO392" s="77"/>
    </row>
    <row r="393" spans="1:41">
      <c r="A393" s="75" t="s">
        <v>494</v>
      </c>
      <c r="B393" s="75" t="s">
        <v>508</v>
      </c>
      <c r="C393" s="75" t="str">
        <f>VLOOKUP(B393,[3]codes!A:F,3,FALSE)</f>
        <v>Anzahl - E-Lkw (Neuzulassungen)</v>
      </c>
      <c r="D393" s="75" t="s">
        <v>30</v>
      </c>
      <c r="E393" s="75" t="s">
        <v>509</v>
      </c>
      <c r="F393" s="75" t="s">
        <v>507</v>
      </c>
      <c r="G393" s="75" t="s">
        <v>28</v>
      </c>
      <c r="H393" s="76" t="s">
        <v>215</v>
      </c>
      <c r="K393" s="77">
        <v>58.060621236070098</v>
      </c>
      <c r="L393" s="77">
        <v>66.427328557029455</v>
      </c>
      <c r="M393" s="77">
        <v>75.292794168574787</v>
      </c>
      <c r="N393" s="77">
        <v>89.117630748824482</v>
      </c>
      <c r="O393" s="77">
        <v>122.63196705837291</v>
      </c>
      <c r="P393" s="77">
        <v>248.13378743906458</v>
      </c>
      <c r="Q393" s="77">
        <v>218.1775547617128</v>
      </c>
      <c r="R393" s="77">
        <v>270.89824358268328</v>
      </c>
      <c r="S393" s="77">
        <v>297.05813931140875</v>
      </c>
      <c r="T393" s="77">
        <v>321.37187098977836</v>
      </c>
      <c r="U393" s="77">
        <v>371.09464589046843</v>
      </c>
      <c r="V393" s="77">
        <v>343.39939136315411</v>
      </c>
      <c r="W393" s="77">
        <v>335.90769290373714</v>
      </c>
      <c r="X393" s="77">
        <v>333.99944164187565</v>
      </c>
      <c r="Y393" s="77">
        <v>328.59926961200267</v>
      </c>
      <c r="Z393" s="77">
        <v>358.54925535939174</v>
      </c>
      <c r="AA393" s="77">
        <v>352.08868159779132</v>
      </c>
      <c r="AB393" s="77">
        <v>353.88981151652166</v>
      </c>
      <c r="AC393" s="77">
        <v>357.05828602652809</v>
      </c>
      <c r="AD393" s="77">
        <v>364.94308422491622</v>
      </c>
      <c r="AE393" s="77">
        <v>377.71082973267545</v>
      </c>
      <c r="AF393" s="77">
        <v>386.03032816035255</v>
      </c>
      <c r="AG393" s="77">
        <v>387.6364543867997</v>
      </c>
      <c r="AH393" s="77">
        <v>388.29383805261443</v>
      </c>
      <c r="AI393" s="77">
        <v>390.29283775710456</v>
      </c>
      <c r="AJ393" s="77">
        <v>385.05333024160257</v>
      </c>
      <c r="AK393" s="77"/>
      <c r="AL393" s="77"/>
      <c r="AM393" s="77"/>
      <c r="AN393" s="77"/>
      <c r="AO393" s="77"/>
    </row>
    <row r="394" spans="1:41">
      <c r="A394" s="75" t="s">
        <v>494</v>
      </c>
      <c r="B394" s="75" t="s">
        <v>510</v>
      </c>
      <c r="C394" s="75" t="str">
        <f>VLOOKUP(B394,[3]codes!A:F,3,FALSE)</f>
        <v>Anzahl - konventionelle Lkw (Bestand)</v>
      </c>
      <c r="D394" s="75" t="s">
        <v>30</v>
      </c>
      <c r="E394" s="75" t="s">
        <v>511</v>
      </c>
      <c r="F394" s="75" t="s">
        <v>507</v>
      </c>
      <c r="G394" s="75" t="s">
        <v>28</v>
      </c>
      <c r="H394" s="86" t="s">
        <v>215</v>
      </c>
      <c r="K394" s="77">
        <v>3860.1817132251808</v>
      </c>
      <c r="L394" s="77">
        <v>3864.7123101442717</v>
      </c>
      <c r="M394" s="77">
        <v>3834.0040551816883</v>
      </c>
      <c r="N394" s="77">
        <v>3792.4625596778783</v>
      </c>
      <c r="O394" s="77">
        <v>3712.9478312362653</v>
      </c>
      <c r="P394" s="77">
        <v>3650.0389942525999</v>
      </c>
      <c r="Q394" s="77">
        <v>3500.5810479016845</v>
      </c>
      <c r="R394" s="77">
        <v>3336.702294875935</v>
      </c>
      <c r="S394" s="77">
        <v>3139.6768275644818</v>
      </c>
      <c r="T394" s="77">
        <v>2915.589747196429</v>
      </c>
      <c r="U394" s="77">
        <v>2669.668584881887</v>
      </c>
      <c r="V394" s="77">
        <v>2439.9130528920546</v>
      </c>
      <c r="W394" s="77">
        <v>2223.8353552429285</v>
      </c>
      <c r="X394" s="77">
        <v>2023.6342318481086</v>
      </c>
      <c r="Y394" s="77">
        <v>1839.0294574686732</v>
      </c>
      <c r="Z394" s="77">
        <v>1669.0249333258889</v>
      </c>
      <c r="AA394" s="77">
        <v>1513.2385293037948</v>
      </c>
      <c r="AB394" s="77">
        <v>1371.8108323574129</v>
      </c>
      <c r="AC394" s="77">
        <v>1244.1906055360751</v>
      </c>
      <c r="AD394" s="77">
        <v>1130.935071283433</v>
      </c>
      <c r="AE394" s="77">
        <v>1031.6093066356912</v>
      </c>
      <c r="AF394" s="77">
        <v>944.97575989611914</v>
      </c>
      <c r="AG394" s="77">
        <v>869.91095103113287</v>
      </c>
      <c r="AH394" s="77">
        <v>805.82436296170488</v>
      </c>
      <c r="AI394" s="77">
        <v>751.41284752843421</v>
      </c>
      <c r="AJ394" s="77">
        <v>705.86192804717541</v>
      </c>
      <c r="AK394" s="77"/>
      <c r="AL394" s="77"/>
      <c r="AM394" s="77"/>
      <c r="AN394" s="77"/>
      <c r="AO394" s="77"/>
    </row>
    <row r="395" spans="1:41">
      <c r="A395" s="75" t="s">
        <v>494</v>
      </c>
      <c r="B395" s="75" t="s">
        <v>512</v>
      </c>
      <c r="C395" s="75" t="str">
        <f>VLOOKUP(B395,[3]codes!A:F,3,FALSE)</f>
        <v>Anzahl - konventionelle Lkw (Neuzulassungen)</v>
      </c>
      <c r="D395" s="75" t="s">
        <v>30</v>
      </c>
      <c r="E395" s="75" t="s">
        <v>513</v>
      </c>
      <c r="F395" s="75" t="s">
        <v>507</v>
      </c>
      <c r="G395" s="75" t="s">
        <v>28</v>
      </c>
      <c r="H395" s="76" t="s">
        <v>215</v>
      </c>
      <c r="K395" s="77">
        <v>272.86654894432138</v>
      </c>
      <c r="L395" s="77">
        <v>283.40081304819523</v>
      </c>
      <c r="M395" s="77">
        <v>277.49162061464619</v>
      </c>
      <c r="N395" s="77">
        <v>267.97538475805572</v>
      </c>
      <c r="O395" s="77">
        <v>228.85209595230648</v>
      </c>
      <c r="P395" s="77">
        <v>241.38944018248142</v>
      </c>
      <c r="Q395" s="77">
        <v>151.53248767538486</v>
      </c>
      <c r="R395" s="77">
        <v>130.47941614277212</v>
      </c>
      <c r="S395" s="77">
        <v>87.922125933012012</v>
      </c>
      <c r="T395" s="77">
        <v>49.522660937432327</v>
      </c>
      <c r="U395" s="77">
        <v>13.35704694542302</v>
      </c>
      <c r="V395" s="77">
        <v>11.908079273626225</v>
      </c>
      <c r="W395" s="77">
        <v>9.3982722129527083</v>
      </c>
      <c r="X395" s="77">
        <v>7.8553872282538553</v>
      </c>
      <c r="Y395" s="77">
        <v>6.2722519267825518</v>
      </c>
      <c r="Z395" s="77">
        <v>4.3932412723407888</v>
      </c>
      <c r="AA395" s="77">
        <v>3.7626027561206268</v>
      </c>
      <c r="AB395" s="77">
        <v>3.2148451745836444</v>
      </c>
      <c r="AC395" s="77">
        <v>2.9593140981665198</v>
      </c>
      <c r="AD395" s="77">
        <v>3.2141640621199743</v>
      </c>
      <c r="AE395" s="77">
        <v>4.3220467259108419</v>
      </c>
      <c r="AF395" s="77">
        <v>4.4024914007181399</v>
      </c>
      <c r="AG395" s="77">
        <v>4.4554596177817904</v>
      </c>
      <c r="AH395" s="77">
        <v>4.4403759195160637</v>
      </c>
      <c r="AI395" s="77">
        <v>4.4195744661032164</v>
      </c>
      <c r="AJ395" s="77">
        <v>4.435251388551805</v>
      </c>
      <c r="AK395" s="77"/>
      <c r="AL395" s="77"/>
      <c r="AM395" s="77"/>
      <c r="AN395" s="77"/>
      <c r="AO395" s="77"/>
    </row>
    <row r="396" spans="1:41">
      <c r="A396" s="75" t="s">
        <v>494</v>
      </c>
      <c r="B396" s="75" t="s">
        <v>514</v>
      </c>
      <c r="C396" s="75" t="str">
        <f>VLOOKUP(B396,[3]codes!A:F,3,FALSE)</f>
        <v>Personenverkehrsleistung - Pkw</v>
      </c>
      <c r="D396" s="75" t="s">
        <v>30</v>
      </c>
      <c r="E396" s="75" t="s">
        <v>515</v>
      </c>
      <c r="F396" s="75" t="s">
        <v>516</v>
      </c>
      <c r="G396" s="75" t="s">
        <v>28</v>
      </c>
      <c r="H396" s="76" t="s">
        <v>215</v>
      </c>
      <c r="K396" s="77">
        <v>890.69842656244396</v>
      </c>
      <c r="L396" s="77">
        <v>861.16466626345562</v>
      </c>
      <c r="M396" s="77">
        <v>848.9931637688353</v>
      </c>
      <c r="N396" s="77">
        <v>847.41511094288865</v>
      </c>
      <c r="O396" s="77">
        <v>842.06420258343746</v>
      </c>
      <c r="P396" s="77">
        <v>831.58916047810067</v>
      </c>
      <c r="Q396" s="77">
        <v>828.29601120379232</v>
      </c>
      <c r="R396" s="77">
        <v>824.12118279723336</v>
      </c>
      <c r="S396" s="77">
        <v>821.06985516532984</v>
      </c>
      <c r="T396" s="77">
        <v>820.4229062357133</v>
      </c>
      <c r="U396" s="77">
        <v>821.17509113368806</v>
      </c>
      <c r="V396" s="77">
        <v>822.7582279672099</v>
      </c>
      <c r="W396" s="77">
        <v>825.67672308803446</v>
      </c>
      <c r="X396" s="77">
        <v>828.19930865680885</v>
      </c>
      <c r="Y396" s="77">
        <v>830.27589284045757</v>
      </c>
      <c r="Z396" s="77">
        <v>832.17390188950981</v>
      </c>
      <c r="AA396" s="77">
        <v>833.24631716680813</v>
      </c>
      <c r="AB396" s="77">
        <v>834.25661399008266</v>
      </c>
      <c r="AC396" s="77">
        <v>835.57223910544758</v>
      </c>
      <c r="AD396" s="77">
        <v>837.49647871959507</v>
      </c>
      <c r="AE396" s="77">
        <v>840.58760118030045</v>
      </c>
      <c r="AF396" s="77">
        <v>839.98924419091531</v>
      </c>
      <c r="AG396" s="77">
        <v>839.30813864339621</v>
      </c>
      <c r="AH396" s="77">
        <v>838.53204188859968</v>
      </c>
      <c r="AI396" s="77">
        <v>837.58776188220565</v>
      </c>
      <c r="AJ396" s="77">
        <v>836.67986138831964</v>
      </c>
      <c r="AK396" s="77"/>
      <c r="AL396" s="77"/>
      <c r="AM396" s="77"/>
      <c r="AN396" s="77"/>
      <c r="AO396" s="77"/>
    </row>
    <row r="397" spans="1:41">
      <c r="A397" s="75" t="s">
        <v>494</v>
      </c>
      <c r="B397" s="75" t="s">
        <v>514</v>
      </c>
      <c r="C397" s="75" t="str">
        <f>VLOOKUP(B397,[3]codes!A:F,3,FALSE)</f>
        <v>Personenverkehrsleistung - Pkw</v>
      </c>
      <c r="D397" s="75" t="s">
        <v>30</v>
      </c>
      <c r="E397" s="75" t="s">
        <v>515</v>
      </c>
      <c r="F397" s="75" t="s">
        <v>518</v>
      </c>
      <c r="G397" s="75" t="s">
        <v>28</v>
      </c>
      <c r="H397" s="76" t="s">
        <v>215</v>
      </c>
      <c r="K397" s="77">
        <v>619.7566072880519</v>
      </c>
      <c r="L397" s="77">
        <v>597.99328115989488</v>
      </c>
      <c r="M397" s="77">
        <v>587.21974722036998</v>
      </c>
      <c r="N397" s="77">
        <v>584.72141541456517</v>
      </c>
      <c r="O397" s="77">
        <v>579.6274594967872</v>
      </c>
      <c r="P397" s="77">
        <v>571.01263633558915</v>
      </c>
      <c r="Q397" s="77">
        <v>568.37421154708397</v>
      </c>
      <c r="R397" s="77">
        <v>565.03997519847337</v>
      </c>
      <c r="S397" s="77">
        <v>562.45218929863211</v>
      </c>
      <c r="T397" s="77">
        <v>561.54634143406838</v>
      </c>
      <c r="U397" s="77">
        <v>561.58453262790783</v>
      </c>
      <c r="V397" s="77">
        <v>562.20897549541405</v>
      </c>
      <c r="W397" s="77">
        <v>563.73479852031835</v>
      </c>
      <c r="X397" s="77">
        <v>565.00130452937867</v>
      </c>
      <c r="Y397" s="77">
        <v>565.96995340897513</v>
      </c>
      <c r="Z397" s="77">
        <v>566.82705606625768</v>
      </c>
      <c r="AA397" s="77">
        <v>567.16348723684098</v>
      </c>
      <c r="AB397" s="77">
        <v>567.47142187637019</v>
      </c>
      <c r="AC397" s="77">
        <v>567.99959665230631</v>
      </c>
      <c r="AD397" s="77">
        <v>568.95169307917035</v>
      </c>
      <c r="AE397" s="77">
        <v>570.70551685799012</v>
      </c>
      <c r="AF397" s="77">
        <v>569.98622882599182</v>
      </c>
      <c r="AG397" s="77">
        <v>569.22500896295276</v>
      </c>
      <c r="AH397" s="77">
        <v>568.41036533038982</v>
      </c>
      <c r="AI397" s="77">
        <v>567.4886662126379</v>
      </c>
      <c r="AJ397" s="77">
        <v>566.60054249471102</v>
      </c>
      <c r="AK397" s="77"/>
      <c r="AL397" s="77"/>
      <c r="AM397" s="77"/>
      <c r="AN397" s="77"/>
      <c r="AO397" s="77"/>
    </row>
    <row r="398" spans="1:41">
      <c r="A398" s="75" t="s">
        <v>494</v>
      </c>
      <c r="B398" s="75" t="s">
        <v>519</v>
      </c>
      <c r="C398" s="75" t="str">
        <f>VLOOKUP(B398,[3]codes!A:F,3,FALSE)</f>
        <v>Personenverkehrsleistung - Oeffentlicher Verkehr</v>
      </c>
      <c r="D398" s="75" t="s">
        <v>30</v>
      </c>
      <c r="E398" s="75" t="s">
        <v>520</v>
      </c>
      <c r="F398" s="75" t="s">
        <v>516</v>
      </c>
      <c r="G398" s="75" t="s">
        <v>28</v>
      </c>
      <c r="H398" s="76" t="s">
        <v>215</v>
      </c>
      <c r="K398" s="77">
        <v>56.545127296291675</v>
      </c>
      <c r="L398" s="77">
        <v>60.007918901183992</v>
      </c>
      <c r="M398" s="77">
        <v>60.196561661879336</v>
      </c>
      <c r="N398" s="77">
        <v>59.952370780287566</v>
      </c>
      <c r="O398" s="77">
        <v>60.211095233343087</v>
      </c>
      <c r="P398" s="77">
        <v>60.980488564771655</v>
      </c>
      <c r="Q398" s="77">
        <v>61.737940759851945</v>
      </c>
      <c r="R398" s="77">
        <v>62.546236019876176</v>
      </c>
      <c r="S398" s="77">
        <v>63.227895220686321</v>
      </c>
      <c r="T398" s="77">
        <v>63.788274557213313</v>
      </c>
      <c r="U398" s="77">
        <v>64.303572266026919</v>
      </c>
      <c r="V398" s="77">
        <v>64.713386138484509</v>
      </c>
      <c r="W398" s="77">
        <v>65.147829527030666</v>
      </c>
      <c r="X398" s="77">
        <v>65.555819863734399</v>
      </c>
      <c r="Y398" s="77">
        <v>65.931741398528303</v>
      </c>
      <c r="Z398" s="77">
        <v>66.259724688550833</v>
      </c>
      <c r="AA398" s="77">
        <v>66.556850946790419</v>
      </c>
      <c r="AB398" s="77">
        <v>66.671125869606627</v>
      </c>
      <c r="AC398" s="77">
        <v>66.640314093210208</v>
      </c>
      <c r="AD398" s="77">
        <v>66.414137714447577</v>
      </c>
      <c r="AE398" s="77">
        <v>65.881213682968465</v>
      </c>
      <c r="AF398" s="77">
        <v>66.070546546260417</v>
      </c>
      <c r="AG398" s="77">
        <v>66.269521019181596</v>
      </c>
      <c r="AH398" s="77">
        <v>66.444062383048561</v>
      </c>
      <c r="AI398" s="77">
        <v>66.631514046352677</v>
      </c>
      <c r="AJ398" s="77">
        <v>66.815651079978224</v>
      </c>
      <c r="AK398" s="77"/>
      <c r="AL398" s="77"/>
      <c r="AM398" s="77"/>
      <c r="AN398" s="77"/>
      <c r="AO398" s="77"/>
    </row>
    <row r="399" spans="1:41">
      <c r="A399" s="75" t="s">
        <v>494</v>
      </c>
      <c r="B399" s="75" t="s">
        <v>521</v>
      </c>
      <c r="C399" s="75" t="str">
        <f>VLOOKUP(B399,[3]codes!A:F,3,FALSE)</f>
        <v>Personenverkehrsleistung - Bahn</v>
      </c>
      <c r="D399" s="75" t="s">
        <v>30</v>
      </c>
      <c r="E399" s="75" t="s">
        <v>522</v>
      </c>
      <c r="F399" s="75" t="s">
        <v>516</v>
      </c>
      <c r="G399" s="75" t="s">
        <v>28</v>
      </c>
      <c r="H399" s="76" t="s">
        <v>215</v>
      </c>
      <c r="K399" s="77">
        <v>136.59281516278031</v>
      </c>
      <c r="L399" s="77">
        <v>145.36933462557414</v>
      </c>
      <c r="M399" s="77">
        <v>147.93096369635984</v>
      </c>
      <c r="N399" s="77">
        <v>150.23543496531912</v>
      </c>
      <c r="O399" s="77">
        <v>153.95739307121707</v>
      </c>
      <c r="P399" s="77">
        <v>159.59504214463621</v>
      </c>
      <c r="Q399" s="77">
        <v>161.62405361164502</v>
      </c>
      <c r="R399" s="77">
        <v>163.1183913421543</v>
      </c>
      <c r="S399" s="77">
        <v>164.39051194327513</v>
      </c>
      <c r="T399" s="77">
        <v>165.06956805067577</v>
      </c>
      <c r="U399" s="77">
        <v>165.39111562458066</v>
      </c>
      <c r="V399" s="77">
        <v>165.39150128542349</v>
      </c>
      <c r="W399" s="77">
        <v>165.55124981919653</v>
      </c>
      <c r="X399" s="77">
        <v>165.77158623247283</v>
      </c>
      <c r="Y399" s="77">
        <v>166.03001621363219</v>
      </c>
      <c r="Z399" s="77">
        <v>166.27184068960608</v>
      </c>
      <c r="AA399" s="77">
        <v>166.39244939785277</v>
      </c>
      <c r="AB399" s="77">
        <v>166.29127045963804</v>
      </c>
      <c r="AC399" s="77">
        <v>166.10931036204298</v>
      </c>
      <c r="AD399" s="77">
        <v>165.79517188437802</v>
      </c>
      <c r="AE399" s="77">
        <v>165.33289206655527</v>
      </c>
      <c r="AF399" s="77">
        <v>165.44481673636625</v>
      </c>
      <c r="AG399" s="77">
        <v>165.51457308081419</v>
      </c>
      <c r="AH399" s="77">
        <v>165.6108632751442</v>
      </c>
      <c r="AI399" s="77">
        <v>165.77753892157904</v>
      </c>
      <c r="AJ399" s="77">
        <v>165.88410900304149</v>
      </c>
      <c r="AK399" s="77"/>
      <c r="AL399" s="77"/>
      <c r="AM399" s="77"/>
      <c r="AN399" s="77"/>
      <c r="AO399" s="77"/>
    </row>
    <row r="400" spans="1:41">
      <c r="A400" s="75" t="s">
        <v>494</v>
      </c>
      <c r="B400" s="75" t="s">
        <v>523</v>
      </c>
      <c r="C400" s="75" t="str">
        <f>VLOOKUP(B400,[3]codes!A:F,3,FALSE)</f>
        <v>Personenverkehrsleistung - Rad</v>
      </c>
      <c r="D400" s="75" t="s">
        <v>30</v>
      </c>
      <c r="E400" s="75" t="s">
        <v>524</v>
      </c>
      <c r="F400" s="75" t="s">
        <v>516</v>
      </c>
      <c r="G400" s="75" t="s">
        <v>28</v>
      </c>
      <c r="H400" s="76" t="s">
        <v>215</v>
      </c>
      <c r="K400" s="77">
        <v>54.832959232375295</v>
      </c>
      <c r="L400" s="77">
        <v>58.279636178539299</v>
      </c>
      <c r="M400" s="77">
        <v>60.598434298330005</v>
      </c>
      <c r="N400" s="77">
        <v>62.845207347107596</v>
      </c>
      <c r="O400" s="77">
        <v>65.580338247577899</v>
      </c>
      <c r="P400" s="77">
        <v>68.880248155446509</v>
      </c>
      <c r="Q400" s="77">
        <v>70.035173952647597</v>
      </c>
      <c r="R400" s="77">
        <v>73.869620606456692</v>
      </c>
      <c r="S400" s="77">
        <v>78.368736618760892</v>
      </c>
      <c r="T400" s="77">
        <v>82.775728108012103</v>
      </c>
      <c r="U400" s="77">
        <v>87.625807814921103</v>
      </c>
      <c r="V400" s="77">
        <v>92.659559536027402</v>
      </c>
      <c r="W400" s="77">
        <v>97.393942312266205</v>
      </c>
      <c r="X400" s="77">
        <v>101.83673565649201</v>
      </c>
      <c r="Y400" s="77">
        <v>106.007947611533</v>
      </c>
      <c r="Z400" s="77">
        <v>109.89603904247501</v>
      </c>
      <c r="AA400" s="77">
        <v>113.567701539165</v>
      </c>
      <c r="AB400" s="77">
        <v>116.92758681676601</v>
      </c>
      <c r="AC400" s="77">
        <v>119.964429601826</v>
      </c>
      <c r="AD400" s="77">
        <v>122.66138039699099</v>
      </c>
      <c r="AE400" s="77">
        <v>124.94650396955601</v>
      </c>
      <c r="AF400" s="77">
        <v>127.38819030750599</v>
      </c>
      <c r="AG400" s="77">
        <v>129.56297127147599</v>
      </c>
      <c r="AH400" s="77">
        <v>131.50276351351198</v>
      </c>
      <c r="AI400" s="77">
        <v>133.244399618703</v>
      </c>
      <c r="AJ400" s="77">
        <v>134.793065107042</v>
      </c>
      <c r="AK400" s="77"/>
      <c r="AL400" s="77"/>
      <c r="AM400" s="77"/>
      <c r="AN400" s="77"/>
      <c r="AO400" s="77"/>
    </row>
    <row r="401" spans="1:41">
      <c r="A401" s="75" t="s">
        <v>494</v>
      </c>
      <c r="B401" s="75" t="s">
        <v>525</v>
      </c>
      <c r="C401" s="75" t="str">
        <f>VLOOKUP(B401,[3]codes!A:F,3,FALSE)</f>
        <v>Personenverkehrsleistung - Fuss</v>
      </c>
      <c r="D401" s="75" t="s">
        <v>30</v>
      </c>
      <c r="E401" s="75" t="s">
        <v>526</v>
      </c>
      <c r="F401" s="75" t="s">
        <v>516</v>
      </c>
      <c r="G401" s="75" t="s">
        <v>28</v>
      </c>
      <c r="H401" s="76" t="s">
        <v>215</v>
      </c>
      <c r="K401" s="77">
        <v>43.415800439230402</v>
      </c>
      <c r="L401" s="77">
        <v>43.298018949289805</v>
      </c>
      <c r="M401" s="77">
        <v>43.102102206913301</v>
      </c>
      <c r="N401" s="77">
        <v>42.650695206901702</v>
      </c>
      <c r="O401" s="77">
        <v>42.200148882911698</v>
      </c>
      <c r="P401" s="77">
        <v>41.822983289529503</v>
      </c>
      <c r="Q401" s="77">
        <v>41.461340088157897</v>
      </c>
      <c r="R401" s="77">
        <v>40.8933157002499</v>
      </c>
      <c r="S401" s="77">
        <v>40.259342871368403</v>
      </c>
      <c r="T401" s="77">
        <v>39.661251983488405</v>
      </c>
      <c r="U401" s="77">
        <v>39.041762237104699</v>
      </c>
      <c r="V401" s="77">
        <v>38.4837112582168</v>
      </c>
      <c r="W401" s="77">
        <v>37.956307822480696</v>
      </c>
      <c r="X401" s="77">
        <v>37.461137658161796</v>
      </c>
      <c r="Y401" s="77">
        <v>36.993104970805803</v>
      </c>
      <c r="Z401" s="77">
        <v>36.548790089209902</v>
      </c>
      <c r="AA401" s="77">
        <v>36.1424519595516</v>
      </c>
      <c r="AB401" s="77">
        <v>35.750847895404902</v>
      </c>
      <c r="AC401" s="77">
        <v>35.366788296974505</v>
      </c>
      <c r="AD401" s="77">
        <v>34.980690782220599</v>
      </c>
      <c r="AE401" s="77">
        <v>34.570232667765801</v>
      </c>
      <c r="AF401" s="77">
        <v>34.2910470307664</v>
      </c>
      <c r="AG401" s="77">
        <v>34.029973528835299</v>
      </c>
      <c r="AH401" s="77">
        <v>33.786776068415904</v>
      </c>
      <c r="AI401" s="77">
        <v>33.5586777602227</v>
      </c>
      <c r="AJ401" s="77">
        <v>33.346252727554599</v>
      </c>
      <c r="AK401" s="77"/>
      <c r="AL401" s="77"/>
      <c r="AM401" s="77"/>
      <c r="AN401" s="77"/>
      <c r="AO401" s="77"/>
    </row>
    <row r="402" spans="1:41">
      <c r="A402" s="75" t="s">
        <v>494</v>
      </c>
      <c r="B402" s="75" t="s">
        <v>527</v>
      </c>
      <c r="C402" s="75" t="str">
        <f>VLOOKUP(B402,[3]codes!A:F,3,FALSE)</f>
        <v>Elektrische Fahrleistung - Lkw</v>
      </c>
      <c r="D402" s="75" t="s">
        <v>30</v>
      </c>
      <c r="E402" s="75" t="s">
        <v>553</v>
      </c>
      <c r="F402" s="75" t="s">
        <v>518</v>
      </c>
      <c r="G402" s="75" t="s">
        <v>28</v>
      </c>
      <c r="H402" s="76" t="s">
        <v>215</v>
      </c>
      <c r="K402" s="77">
        <v>5.8321558369455202</v>
      </c>
      <c r="L402" s="77">
        <v>10.136542324441582</v>
      </c>
      <c r="M402" s="77">
        <v>14.104483420411048</v>
      </c>
      <c r="N402" s="77">
        <v>17.801285461166724</v>
      </c>
      <c r="O402" s="77">
        <v>21.693707746813214</v>
      </c>
      <c r="P402" s="77">
        <v>28.907403206934021</v>
      </c>
      <c r="Q402" s="77">
        <v>36.099912182152458</v>
      </c>
      <c r="R402" s="77">
        <v>42.284470232565134</v>
      </c>
      <c r="S402" s="77">
        <v>48.330457462494088</v>
      </c>
      <c r="T402" s="77">
        <v>54.435456774960961</v>
      </c>
      <c r="U402" s="77">
        <v>62.127734854525414</v>
      </c>
      <c r="V402" s="77">
        <v>70.448437024830298</v>
      </c>
      <c r="W402" s="77">
        <v>77.019180388102299</v>
      </c>
      <c r="X402" s="77">
        <v>82.746088621969776</v>
      </c>
      <c r="Y402" s="77">
        <v>86.800318080672639</v>
      </c>
      <c r="Z402" s="77">
        <v>89.517911104560625</v>
      </c>
      <c r="AA402" s="77">
        <v>91.824538065349586</v>
      </c>
      <c r="AB402" s="77">
        <v>93.486622632053127</v>
      </c>
      <c r="AC402" s="77">
        <v>94.455392004741739</v>
      </c>
      <c r="AD402" s="77">
        <v>95.370988859657018</v>
      </c>
      <c r="AE402" s="77">
        <v>96.154138060613249</v>
      </c>
      <c r="AF402" s="77">
        <v>96.884695954913497</v>
      </c>
      <c r="AG402" s="77">
        <v>97.481392800178426</v>
      </c>
      <c r="AH402" s="77">
        <v>98.042930503802339</v>
      </c>
      <c r="AI402" s="77">
        <v>98.449036012145967</v>
      </c>
      <c r="AJ402" s="77">
        <v>98.756915540693711</v>
      </c>
      <c r="AK402" s="77"/>
      <c r="AL402" s="77"/>
      <c r="AM402" s="77"/>
      <c r="AN402" s="77"/>
      <c r="AO402" s="77"/>
    </row>
    <row r="403" spans="1:41">
      <c r="A403" s="75" t="s">
        <v>494</v>
      </c>
      <c r="B403" s="75" t="s">
        <v>529</v>
      </c>
      <c r="C403" s="75" t="str">
        <f>VLOOKUP(B403,[3]codes!A:F,3,FALSE)</f>
        <v>Güterverkehrsleistung -  Straße</v>
      </c>
      <c r="D403" s="75" t="s">
        <v>30</v>
      </c>
      <c r="E403" s="75" t="s">
        <v>530</v>
      </c>
      <c r="F403" s="75" t="s">
        <v>518</v>
      </c>
      <c r="G403" s="75" t="s">
        <v>28</v>
      </c>
      <c r="H403" s="76" t="s">
        <v>215</v>
      </c>
      <c r="K403" s="77">
        <v>117.36348614866081</v>
      </c>
      <c r="L403" s="77">
        <v>116.79346619667686</v>
      </c>
      <c r="M403" s="77">
        <v>118.84636670083471</v>
      </c>
      <c r="N403" s="77">
        <v>121.69075879311866</v>
      </c>
      <c r="O403" s="77">
        <v>122.54349641007265</v>
      </c>
      <c r="P403" s="77">
        <v>125.4887441167384</v>
      </c>
      <c r="Q403" s="77">
        <v>126.22772389210891</v>
      </c>
      <c r="R403" s="77">
        <v>127.71879082166912</v>
      </c>
      <c r="S403" s="77">
        <v>128.70310382786494</v>
      </c>
      <c r="T403" s="77">
        <v>129.31531781763729</v>
      </c>
      <c r="U403" s="77">
        <v>129.90443129566825</v>
      </c>
      <c r="V403" s="77">
        <v>130.22909074653913</v>
      </c>
      <c r="W403" s="77">
        <v>130.27463992365549</v>
      </c>
      <c r="X403" s="77">
        <v>130.23449818544083</v>
      </c>
      <c r="Y403" s="77">
        <v>130.03454657033032</v>
      </c>
      <c r="Z403" s="77">
        <v>130.1886187416803</v>
      </c>
      <c r="AA403" s="77">
        <v>130.41425903973922</v>
      </c>
      <c r="AB403" s="77">
        <v>130.62435352530093</v>
      </c>
      <c r="AC403" s="77">
        <v>130.89585787811961</v>
      </c>
      <c r="AD403" s="77">
        <v>131.36034951189126</v>
      </c>
      <c r="AE403" s="77">
        <v>131.99837648600268</v>
      </c>
      <c r="AF403" s="77">
        <v>132.77862508015517</v>
      </c>
      <c r="AG403" s="77">
        <v>133.55414887849048</v>
      </c>
      <c r="AH403" s="77">
        <v>134.32368326720965</v>
      </c>
      <c r="AI403" s="77">
        <v>135.1098580673405</v>
      </c>
      <c r="AJ403" s="77">
        <v>135.75773259324555</v>
      </c>
      <c r="AK403" s="77"/>
      <c r="AL403" s="77"/>
      <c r="AM403" s="77"/>
      <c r="AN403" s="77"/>
      <c r="AO403" s="77"/>
    </row>
    <row r="404" spans="1:41">
      <c r="A404" s="75" t="s">
        <v>494</v>
      </c>
      <c r="B404" s="75" t="s">
        <v>529</v>
      </c>
      <c r="C404" s="75" t="str">
        <f>VLOOKUP(B404,[3]codes!A:F,3,FALSE)</f>
        <v>Güterverkehrsleistung -  Straße</v>
      </c>
      <c r="D404" s="75" t="s">
        <v>30</v>
      </c>
      <c r="E404" s="75" t="s">
        <v>530</v>
      </c>
      <c r="F404" s="75" t="s">
        <v>531</v>
      </c>
      <c r="G404" s="75" t="s">
        <v>28</v>
      </c>
      <c r="H404" s="76" t="s">
        <v>215</v>
      </c>
      <c r="K404" s="77">
        <v>504.37984485161405</v>
      </c>
      <c r="L404" s="77">
        <v>506.06307652205442</v>
      </c>
      <c r="M404" s="77">
        <v>514.01108295204153</v>
      </c>
      <c r="N404" s="77">
        <v>521.42156099416195</v>
      </c>
      <c r="O404" s="77">
        <v>525.48197956647175</v>
      </c>
      <c r="P404" s="77">
        <v>528.09365412739839</v>
      </c>
      <c r="Q404" s="77">
        <v>528.37641825066703</v>
      </c>
      <c r="R404" s="77">
        <v>532.11751706099415</v>
      </c>
      <c r="S404" s="77">
        <v>534.19704051823317</v>
      </c>
      <c r="T404" s="77">
        <v>535.92230048971828</v>
      </c>
      <c r="U404" s="77">
        <v>535.23406860466753</v>
      </c>
      <c r="V404" s="77">
        <v>537.01912090171618</v>
      </c>
      <c r="W404" s="77">
        <v>538.22734149993425</v>
      </c>
      <c r="X404" s="77">
        <v>539.23129481409069</v>
      </c>
      <c r="Y404" s="77">
        <v>540.01548685222679</v>
      </c>
      <c r="Z404" s="77">
        <v>539.04628131773711</v>
      </c>
      <c r="AA404" s="77">
        <v>540.25850160085565</v>
      </c>
      <c r="AB404" s="77">
        <v>540.98368971702996</v>
      </c>
      <c r="AC404" s="77">
        <v>541.92097601485182</v>
      </c>
      <c r="AD404" s="77">
        <v>543.31097529170472</v>
      </c>
      <c r="AE404" s="77">
        <v>544.01305770544695</v>
      </c>
      <c r="AF404" s="77">
        <v>545.12577864934019</v>
      </c>
      <c r="AG404" s="77">
        <v>546.06744387644085</v>
      </c>
      <c r="AH404" s="77">
        <v>546.96095634748417</v>
      </c>
      <c r="AI404" s="77">
        <v>547.91492877315864</v>
      </c>
      <c r="AJ404" s="77">
        <v>548.61043898145124</v>
      </c>
      <c r="AK404" s="77"/>
      <c r="AL404" s="77"/>
      <c r="AM404" s="77"/>
      <c r="AN404" s="77"/>
      <c r="AO404" s="77"/>
    </row>
    <row r="405" spans="1:41">
      <c r="A405" s="75" t="s">
        <v>494</v>
      </c>
      <c r="B405" s="75" t="s">
        <v>532</v>
      </c>
      <c r="C405" s="75" t="str">
        <f>VLOOKUP(B405,[3]codes!A:F,3,FALSE)</f>
        <v>Güterverkehrsleistung - Schiene</v>
      </c>
      <c r="D405" s="75" t="s">
        <v>30</v>
      </c>
      <c r="E405" s="75" t="s">
        <v>533</v>
      </c>
      <c r="F405" s="75" t="s">
        <v>531</v>
      </c>
      <c r="G405" s="75" t="s">
        <v>28</v>
      </c>
      <c r="H405" s="76" t="s">
        <v>215</v>
      </c>
      <c r="K405" s="77">
        <v>109.48042817855423</v>
      </c>
      <c r="L405" s="77">
        <v>122.17644105199264</v>
      </c>
      <c r="M405" s="77">
        <v>121.4974849190623</v>
      </c>
      <c r="N405" s="77">
        <v>121.477150305652</v>
      </c>
      <c r="O405" s="77">
        <v>124.15045389778135</v>
      </c>
      <c r="P405" s="77">
        <v>128.44408949056447</v>
      </c>
      <c r="Q405" s="77">
        <v>130.37096849595997</v>
      </c>
      <c r="R405" s="77">
        <v>126.82885598461377</v>
      </c>
      <c r="S405" s="77">
        <v>126.11316775494379</v>
      </c>
      <c r="T405" s="77">
        <v>126.28728996444086</v>
      </c>
      <c r="U405" s="77">
        <v>130.24359249064378</v>
      </c>
      <c r="V405" s="77">
        <v>129.43813738250648</v>
      </c>
      <c r="W405" s="77">
        <v>129.85880080089424</v>
      </c>
      <c r="X405" s="77">
        <v>130.95248720325904</v>
      </c>
      <c r="Y405" s="77">
        <v>133.01411028724277</v>
      </c>
      <c r="Z405" s="77">
        <v>137.09638171457266</v>
      </c>
      <c r="AA405" s="77">
        <v>137.33234762577183</v>
      </c>
      <c r="AB405" s="77">
        <v>138.82517605657318</v>
      </c>
      <c r="AC405" s="77">
        <v>140.20979949088814</v>
      </c>
      <c r="AD405" s="77">
        <v>140.95296118993045</v>
      </c>
      <c r="AE405" s="77">
        <v>142.55517011370796</v>
      </c>
      <c r="AF405" s="77">
        <v>142.57770503779554</v>
      </c>
      <c r="AG405" s="77">
        <v>143.00348944506607</v>
      </c>
      <c r="AH405" s="77">
        <v>143.52907410940338</v>
      </c>
      <c r="AI405" s="77">
        <v>143.92743640076077</v>
      </c>
      <c r="AJ405" s="77">
        <v>144.83750274787843</v>
      </c>
      <c r="AK405" s="77"/>
      <c r="AL405" s="77"/>
      <c r="AM405" s="77"/>
      <c r="AN405" s="77"/>
      <c r="AO405" s="77"/>
    </row>
    <row r="406" spans="1:41">
      <c r="A406" s="75" t="s">
        <v>494</v>
      </c>
      <c r="B406" s="75" t="s">
        <v>534</v>
      </c>
      <c r="C406" s="75" t="str">
        <f>VLOOKUP(B406,[3]codes!A:F,3,FALSE)</f>
        <v>Güterverkehrsleistung - Schiff</v>
      </c>
      <c r="D406" s="75" t="s">
        <v>30</v>
      </c>
      <c r="E406" s="75" t="s">
        <v>535</v>
      </c>
      <c r="F406" s="75" t="s">
        <v>531</v>
      </c>
      <c r="G406" s="75" t="s">
        <v>28</v>
      </c>
      <c r="H406" s="76" t="s">
        <v>215</v>
      </c>
      <c r="J406" s="76" t="s">
        <v>682</v>
      </c>
      <c r="K406" s="77">
        <v>40.85025445015367</v>
      </c>
      <c r="L406" s="77">
        <v>39.635032460486521</v>
      </c>
      <c r="M406" s="77">
        <v>39.144599800685796</v>
      </c>
      <c r="N406" s="77">
        <v>37.744401833033166</v>
      </c>
      <c r="O406" s="77">
        <v>37.043260118529567</v>
      </c>
      <c r="P406" s="77">
        <v>36.66778824019778</v>
      </c>
      <c r="Q406" s="77">
        <v>36.104510289688754</v>
      </c>
      <c r="R406" s="77">
        <v>35.673901317588928</v>
      </c>
      <c r="S406" s="77">
        <v>35.293633743308796</v>
      </c>
      <c r="T406" s="77">
        <v>34.925832387152042</v>
      </c>
      <c r="U406" s="77">
        <v>34.57621337126286</v>
      </c>
      <c r="V406" s="77">
        <v>34.288515289380129</v>
      </c>
      <c r="W406" s="77">
        <v>34.069071257767021</v>
      </c>
      <c r="X406" s="77">
        <v>33.887411716067156</v>
      </c>
      <c r="Y406" s="77">
        <v>33.757543499368317</v>
      </c>
      <c r="Z406" s="77">
        <v>33.641899759960467</v>
      </c>
      <c r="AA406" s="77">
        <v>33.518946185651544</v>
      </c>
      <c r="AB406" s="77">
        <v>33.402203148224963</v>
      </c>
      <c r="AC406" s="77">
        <v>33.273223236471416</v>
      </c>
      <c r="AD406" s="77">
        <v>33.129599205959629</v>
      </c>
      <c r="AE406" s="77">
        <v>32.951973209379496</v>
      </c>
      <c r="AF406" s="77">
        <v>32.89556988555556</v>
      </c>
      <c r="AG406" s="77">
        <v>32.842111821147881</v>
      </c>
      <c r="AH406" s="77">
        <v>32.795729946098589</v>
      </c>
      <c r="AI406" s="77">
        <v>32.756486623238487</v>
      </c>
      <c r="AJ406" s="77">
        <v>32.72777615783081</v>
      </c>
      <c r="AK406" s="77"/>
      <c r="AL406" s="77"/>
      <c r="AM406" s="77"/>
      <c r="AN406" s="77"/>
      <c r="AO406" s="77"/>
    </row>
    <row r="407" spans="1:41">
      <c r="A407" s="75" t="s">
        <v>494</v>
      </c>
      <c r="B407" s="75" t="s">
        <v>536</v>
      </c>
      <c r="C407" s="75" t="str">
        <f>VLOOKUP(B407,[3]codes!A:F,3,FALSE)</f>
        <v>Güterverkehrsleistung - Luft</v>
      </c>
      <c r="D407" s="75" t="s">
        <v>30</v>
      </c>
      <c r="E407" s="75" t="s">
        <v>554</v>
      </c>
      <c r="F407" s="75" t="s">
        <v>531</v>
      </c>
      <c r="G407" s="75" t="s">
        <v>28</v>
      </c>
      <c r="H407" s="76" t="s">
        <v>215</v>
      </c>
      <c r="J407" s="76" t="s">
        <v>682</v>
      </c>
      <c r="K407" s="77">
        <v>4.7797286943784795E-2</v>
      </c>
      <c r="L407" s="77">
        <v>4.8323265060855505E-2</v>
      </c>
      <c r="M407" s="77">
        <v>4.8590101633550611E-2</v>
      </c>
      <c r="N407" s="77">
        <v>4.8716109920948471E-2</v>
      </c>
      <c r="O407" s="77">
        <v>4.8835999696334287E-2</v>
      </c>
      <c r="P407" s="77">
        <v>4.8970612186342216E-2</v>
      </c>
      <c r="Q407" s="77">
        <v>4.9097714791152013E-2</v>
      </c>
      <c r="R407" s="77">
        <v>4.9199332917225849E-2</v>
      </c>
      <c r="S407" s="77">
        <v>4.9324125980406308E-2</v>
      </c>
      <c r="T407" s="77">
        <v>4.9460062350442688E-2</v>
      </c>
      <c r="U407" s="77">
        <v>4.9556717125361485E-2</v>
      </c>
      <c r="V407" s="77">
        <v>4.9719563793721298E-2</v>
      </c>
      <c r="W407" s="77">
        <v>4.9851830831313108E-2</v>
      </c>
      <c r="X407" s="77">
        <v>4.9985620305420801E-2</v>
      </c>
      <c r="Y407" s="77">
        <v>5.0121146713900833E-2</v>
      </c>
      <c r="Z407" s="77">
        <v>5.026749873827991E-2</v>
      </c>
      <c r="AA407" s="77">
        <v>5.0452583261166035E-2</v>
      </c>
      <c r="AB407" s="77">
        <v>5.0650376909618926E-2</v>
      </c>
      <c r="AC407" s="77">
        <v>5.0848700804733929E-2</v>
      </c>
      <c r="AD407" s="77">
        <v>5.1041312921511421E-2</v>
      </c>
      <c r="AE407" s="77">
        <v>5.12195304813566E-2</v>
      </c>
      <c r="AF407" s="77">
        <v>5.1383569687882602E-2</v>
      </c>
      <c r="AG407" s="77">
        <v>5.1533359107814806E-2</v>
      </c>
      <c r="AH407" s="77">
        <v>5.1674578276483606E-2</v>
      </c>
      <c r="AI407" s="77">
        <v>5.18048033339839E-2</v>
      </c>
      <c r="AJ407" s="77">
        <v>5.1912539025057401E-2</v>
      </c>
      <c r="AK407" s="77"/>
      <c r="AL407" s="77"/>
      <c r="AM407" s="77"/>
      <c r="AN407" s="77"/>
      <c r="AO407" s="77"/>
    </row>
    <row r="408" spans="1:41">
      <c r="A408" s="75" t="s">
        <v>494</v>
      </c>
      <c r="B408" s="75" t="s">
        <v>538</v>
      </c>
      <c r="C408" s="75" t="str">
        <f>VLOOKUP(B408,[3]codes!A:F,3,FALSE)</f>
        <v>Bestandszugehörigkeit - E-Pkw</v>
      </c>
      <c r="D408" s="75" t="s">
        <v>30</v>
      </c>
      <c r="E408" s="75" t="s">
        <v>539</v>
      </c>
      <c r="F408" s="75" t="s">
        <v>540</v>
      </c>
      <c r="G408" s="75" t="s">
        <v>28</v>
      </c>
      <c r="H408" s="76" t="s">
        <v>215</v>
      </c>
      <c r="K408" s="77">
        <v>17.699999999999996</v>
      </c>
      <c r="L408" s="77">
        <v>17.7</v>
      </c>
      <c r="M408" s="77">
        <v>17.7</v>
      </c>
      <c r="N408" s="77">
        <v>17.700000000000003</v>
      </c>
      <c r="O408" s="77">
        <v>17.7</v>
      </c>
      <c r="P408" s="77">
        <v>17.7</v>
      </c>
      <c r="Q408" s="77">
        <v>17.699999999999996</v>
      </c>
      <c r="R408" s="77">
        <v>17.7</v>
      </c>
      <c r="S408" s="77">
        <v>17.700000000000003</v>
      </c>
      <c r="T408" s="77">
        <v>17.7</v>
      </c>
      <c r="U408" s="77">
        <v>17.700000000000003</v>
      </c>
      <c r="V408" s="77">
        <v>17.699999999999996</v>
      </c>
      <c r="W408" s="77">
        <v>17.7</v>
      </c>
      <c r="X408" s="77">
        <v>17.7</v>
      </c>
      <c r="Y408" s="77">
        <v>17.7</v>
      </c>
      <c r="Z408" s="77">
        <v>17.700000000000003</v>
      </c>
      <c r="AA408" s="77">
        <v>17.699999999999996</v>
      </c>
      <c r="AB408" s="77">
        <v>17.699999999999996</v>
      </c>
      <c r="AC408" s="77">
        <v>17.7</v>
      </c>
      <c r="AD408" s="77">
        <v>17.7</v>
      </c>
      <c r="AE408" s="77">
        <v>17.700000000000003</v>
      </c>
      <c r="AF408" s="77">
        <v>17.7</v>
      </c>
      <c r="AG408" s="77">
        <v>17.7</v>
      </c>
      <c r="AH408" s="77">
        <v>17.7</v>
      </c>
      <c r="AI408" s="77">
        <v>17.7</v>
      </c>
      <c r="AJ408" s="77">
        <v>17.7</v>
      </c>
      <c r="AK408" s="77"/>
      <c r="AL408" s="77"/>
      <c r="AM408" s="77"/>
      <c r="AN408" s="77"/>
      <c r="AO408" s="77"/>
    </row>
    <row r="409" spans="1:41">
      <c r="A409" s="75" t="s">
        <v>494</v>
      </c>
      <c r="B409" s="75" t="s">
        <v>541</v>
      </c>
      <c r="C409" s="75" t="str">
        <f>VLOOKUP(B409,[3]codes!A:F,3,FALSE)</f>
        <v>Bestandszugehörigkeit - konventionelle Pkw</v>
      </c>
      <c r="D409" s="75" t="s">
        <v>30</v>
      </c>
      <c r="E409" s="75" t="s">
        <v>542</v>
      </c>
      <c r="F409" s="75" t="s">
        <v>540</v>
      </c>
      <c r="G409" s="75" t="s">
        <v>28</v>
      </c>
      <c r="H409" s="76" t="s">
        <v>215</v>
      </c>
      <c r="K409" s="77">
        <v>16.232614378616976</v>
      </c>
      <c r="L409" s="77">
        <v>16.233883951390645</v>
      </c>
      <c r="M409" s="77">
        <v>16.246907275693506</v>
      </c>
      <c r="N409" s="77">
        <v>16.247587029109237</v>
      </c>
      <c r="O409" s="77">
        <v>16.240537510761204</v>
      </c>
      <c r="P409" s="77">
        <v>16.197406007208052</v>
      </c>
      <c r="Q409" s="77">
        <v>16.145051903136817</v>
      </c>
      <c r="R409" s="77">
        <v>16.130479568308193</v>
      </c>
      <c r="S409" s="77">
        <v>16.154513367975632</v>
      </c>
      <c r="T409" s="77">
        <v>16.562817551884411</v>
      </c>
      <c r="U409" s="77"/>
      <c r="V409" s="77"/>
      <c r="W409" s="77"/>
      <c r="X409" s="77"/>
      <c r="Y409" s="77"/>
      <c r="Z409" s="77"/>
      <c r="AA409" s="77"/>
      <c r="AB409" s="77"/>
      <c r="AC409" s="77"/>
      <c r="AD409" s="77"/>
      <c r="AE409" s="77"/>
      <c r="AF409" s="77"/>
      <c r="AG409" s="77"/>
      <c r="AH409" s="77"/>
      <c r="AI409" s="77"/>
      <c r="AJ409" s="77"/>
      <c r="AK409" s="77"/>
      <c r="AL409" s="77"/>
      <c r="AM409" s="77"/>
      <c r="AN409" s="77"/>
      <c r="AO409" s="77"/>
    </row>
    <row r="410" spans="1:41">
      <c r="A410" s="75" t="s">
        <v>494</v>
      </c>
      <c r="B410" s="75" t="s">
        <v>543</v>
      </c>
      <c r="C410" s="75" t="str">
        <f>VLOOKUP(B410,[3]codes!A:F,3,FALSE)</f>
        <v>Kraftstoffmix - fossil</v>
      </c>
      <c r="D410" s="75" t="s">
        <v>30</v>
      </c>
      <c r="E410" s="75" t="s">
        <v>544</v>
      </c>
      <c r="F410" s="75" t="s">
        <v>137</v>
      </c>
      <c r="G410" s="75" t="s">
        <v>28</v>
      </c>
      <c r="H410" s="76" t="s">
        <v>215</v>
      </c>
      <c r="K410" s="77">
        <v>1889.0856533831372</v>
      </c>
      <c r="L410" s="77">
        <v>1717.3778243139459</v>
      </c>
      <c r="M410" s="77">
        <v>1641.1911459914691</v>
      </c>
      <c r="N410" s="77">
        <v>1581.2545862028405</v>
      </c>
      <c r="O410" s="77">
        <v>1498.6876801630265</v>
      </c>
      <c r="P410" s="77">
        <v>1377.179045695224</v>
      </c>
      <c r="Q410" s="77">
        <v>1217.7741248376399</v>
      </c>
      <c r="R410" s="77">
        <v>1068.9305923165127</v>
      </c>
      <c r="S410" s="77">
        <v>925.22753241562521</v>
      </c>
      <c r="T410" s="77">
        <v>792.876564466167</v>
      </c>
      <c r="U410" s="77">
        <v>670.7401790629865</v>
      </c>
      <c r="V410" s="77">
        <v>563.00276098334689</v>
      </c>
      <c r="W410" s="77">
        <v>469.25415352839758</v>
      </c>
      <c r="X410" s="77">
        <v>386.44186277835172</v>
      </c>
      <c r="Y410" s="77">
        <v>315.74226311103484</v>
      </c>
      <c r="Z410" s="77">
        <v>255.60636581286056</v>
      </c>
      <c r="AA410" s="77">
        <v>192.56468733843488</v>
      </c>
      <c r="AB410" s="77">
        <v>135.87803668068372</v>
      </c>
      <c r="AC410" s="77">
        <v>89.667648134656872</v>
      </c>
      <c r="AD410" s="77">
        <v>45.718377356540579</v>
      </c>
      <c r="AE410" s="77">
        <v>279.96981098591323</v>
      </c>
      <c r="AF410" s="77">
        <v>274.55057736353905</v>
      </c>
      <c r="AG410" s="77">
        <v>268.01042839104156</v>
      </c>
      <c r="AH410" s="77">
        <v>261.14029098674274</v>
      </c>
      <c r="AI410" s="77">
        <v>258.12179926224849</v>
      </c>
      <c r="AJ410" s="77">
        <v>254.98175519566703</v>
      </c>
      <c r="AK410" s="77"/>
      <c r="AL410" s="77"/>
      <c r="AM410" s="77"/>
      <c r="AN410" s="77"/>
      <c r="AO410" s="77"/>
    </row>
    <row r="411" spans="1:41">
      <c r="A411" s="75" t="s">
        <v>494</v>
      </c>
      <c r="B411" s="75" t="s">
        <v>543</v>
      </c>
      <c r="C411" s="75" t="str">
        <f>VLOOKUP(B411,[3]codes!A:F,3,FALSE)</f>
        <v>Kraftstoffmix - fossil</v>
      </c>
      <c r="D411" s="75" t="s">
        <v>30</v>
      </c>
      <c r="E411" s="75" t="s">
        <v>544</v>
      </c>
      <c r="F411" s="75" t="s">
        <v>138</v>
      </c>
      <c r="G411" s="75" t="s">
        <v>28</v>
      </c>
      <c r="H411" s="76" t="s">
        <v>215</v>
      </c>
      <c r="K411" s="77">
        <v>524.74601482864921</v>
      </c>
      <c r="L411" s="77">
        <v>477.04939564276276</v>
      </c>
      <c r="M411" s="77">
        <v>455.8864294420747</v>
      </c>
      <c r="N411" s="77">
        <v>439.23738505634458</v>
      </c>
      <c r="O411" s="77">
        <v>416.30213337861846</v>
      </c>
      <c r="P411" s="77">
        <v>382.54973491533997</v>
      </c>
      <c r="Q411" s="77">
        <v>338.27059023267776</v>
      </c>
      <c r="R411" s="77">
        <v>296.92516453236465</v>
      </c>
      <c r="S411" s="77">
        <v>257.0076478932292</v>
      </c>
      <c r="T411" s="77">
        <v>220.24349012949082</v>
      </c>
      <c r="U411" s="77">
        <v>186.31671640638513</v>
      </c>
      <c r="V411" s="77">
        <v>156.38965582870748</v>
      </c>
      <c r="W411" s="77">
        <v>130.34837598011043</v>
      </c>
      <c r="X411" s="77">
        <v>107.34496188287548</v>
      </c>
      <c r="Y411" s="77">
        <v>87.706184197509671</v>
      </c>
      <c r="Z411" s="77">
        <v>71.001768281350152</v>
      </c>
      <c r="AA411" s="77">
        <v>53.490190927343022</v>
      </c>
      <c r="AB411" s="77">
        <v>37.743899077967697</v>
      </c>
      <c r="AC411" s="77">
        <v>24.907680037404685</v>
      </c>
      <c r="AD411" s="77">
        <v>12.699549265705716</v>
      </c>
      <c r="AE411" s="77">
        <v>77.769391940531449</v>
      </c>
      <c r="AF411" s="77">
        <v>76.264049267649739</v>
      </c>
      <c r="AG411" s="77">
        <v>74.447341219733758</v>
      </c>
      <c r="AH411" s="77">
        <v>72.538969718539647</v>
      </c>
      <c r="AI411" s="77">
        <v>71.700499795069021</v>
      </c>
      <c r="AJ411" s="77">
        <v>70.828265332129732</v>
      </c>
      <c r="AK411" s="77"/>
      <c r="AL411" s="77"/>
      <c r="AM411" s="77"/>
      <c r="AN411" s="77"/>
      <c r="AO411" s="77"/>
    </row>
    <row r="412" spans="1:41">
      <c r="A412" s="75" t="s">
        <v>494</v>
      </c>
      <c r="B412" s="75" t="s">
        <v>545</v>
      </c>
      <c r="C412" s="75" t="str">
        <f>VLOOKUP(B412,[3]codes!A:F,3,FALSE)</f>
        <v>Kraftstoffmix - biogen - aus Futter- und Nahrungsmitteln / aus Altspeiseölen und Tierfetten</v>
      </c>
      <c r="D412" s="75" t="s">
        <v>30</v>
      </c>
      <c r="E412" s="75" t="s">
        <v>546</v>
      </c>
      <c r="F412" s="75" t="s">
        <v>137</v>
      </c>
      <c r="G412" s="75" t="s">
        <v>28</v>
      </c>
      <c r="H412" s="76" t="s">
        <v>215</v>
      </c>
      <c r="K412" s="77">
        <v>130.28453981553454</v>
      </c>
      <c r="L412" s="77">
        <v>119.27001523071161</v>
      </c>
      <c r="M412" s="77">
        <v>116.31110713710402</v>
      </c>
      <c r="N412" s="77">
        <v>114.49200094542434</v>
      </c>
      <c r="O412" s="77">
        <v>108.12259842370806</v>
      </c>
      <c r="P412" s="77">
        <v>61.385975780788414</v>
      </c>
      <c r="Q412" s="77">
        <v>57.550149501946358</v>
      </c>
      <c r="R412" s="77">
        <v>49.622030480641229</v>
      </c>
      <c r="S412" s="77">
        <v>37.750825438000952</v>
      </c>
      <c r="T412" s="77">
        <v>26.813174416089915</v>
      </c>
      <c r="U412" s="77">
        <v>11.759304337376909</v>
      </c>
      <c r="V412" s="77">
        <v>9.5155812330892307</v>
      </c>
      <c r="W412" s="77">
        <v>7.2960067960872266</v>
      </c>
      <c r="X412" s="77">
        <v>5.0742261022932951</v>
      </c>
      <c r="Y412" s="77">
        <v>2.8630724398634206</v>
      </c>
      <c r="Z412" s="77">
        <v>0.66988780676801774</v>
      </c>
      <c r="AA412" s="77">
        <v>0.53554362966477931</v>
      </c>
      <c r="AB412" s="77">
        <v>0.40172871479499173</v>
      </c>
      <c r="AC412" s="77">
        <v>0.26797669756220333</v>
      </c>
      <c r="AD412" s="77">
        <v>0.13408271682417308</v>
      </c>
      <c r="AE412" s="77">
        <v>80.941236756153728</v>
      </c>
      <c r="AF412" s="77">
        <v>69.901133572196784</v>
      </c>
      <c r="AG412" s="77">
        <v>62.884275653850111</v>
      </c>
      <c r="AH412" s="77">
        <v>57.952030305938642</v>
      </c>
      <c r="AI412" s="77">
        <v>52.040302229249853</v>
      </c>
      <c r="AJ412" s="77">
        <v>47.104209226346725</v>
      </c>
      <c r="AK412" s="77"/>
      <c r="AL412" s="77"/>
      <c r="AM412" s="77"/>
      <c r="AN412" s="77"/>
      <c r="AO412" s="77"/>
    </row>
    <row r="413" spans="1:41">
      <c r="A413" s="75" t="s">
        <v>494</v>
      </c>
      <c r="B413" s="75" t="s">
        <v>545</v>
      </c>
      <c r="C413" s="75" t="str">
        <f>VLOOKUP(B413,[3]codes!A:F,3,FALSE)</f>
        <v>Kraftstoffmix - biogen - aus Futter- und Nahrungsmitteln / aus Altspeiseölen und Tierfetten</v>
      </c>
      <c r="D413" s="75" t="s">
        <v>30</v>
      </c>
      <c r="E413" s="75" t="s">
        <v>546</v>
      </c>
      <c r="F413" s="75" t="s">
        <v>138</v>
      </c>
      <c r="G413" s="75" t="s">
        <v>28</v>
      </c>
      <c r="H413" s="76" t="s">
        <v>215</v>
      </c>
      <c r="K413" s="77">
        <v>36.190149948759597</v>
      </c>
      <c r="L413" s="77">
        <v>33.13055978630878</v>
      </c>
      <c r="M413" s="77">
        <v>32.308640871417779</v>
      </c>
      <c r="N413" s="77">
        <v>31.803333595951205</v>
      </c>
      <c r="O413" s="77">
        <v>30.034055117696681</v>
      </c>
      <c r="P413" s="77">
        <v>17.051659939107893</v>
      </c>
      <c r="Q413" s="77">
        <v>15.986152639429543</v>
      </c>
      <c r="R413" s="77">
        <v>13.783897355733675</v>
      </c>
      <c r="S413" s="77">
        <v>10.486340399444709</v>
      </c>
      <c r="T413" s="77">
        <v>7.4481040044694202</v>
      </c>
      <c r="U413" s="77">
        <v>3.2664734270491413</v>
      </c>
      <c r="V413" s="77">
        <v>2.6432170091914529</v>
      </c>
      <c r="W413" s="77">
        <v>2.026668554468674</v>
      </c>
      <c r="X413" s="77">
        <v>1.4095072506370263</v>
      </c>
      <c r="Y413" s="77">
        <v>0.79529789996206124</v>
      </c>
      <c r="Z413" s="77">
        <v>0.18607994632444938</v>
      </c>
      <c r="AA413" s="77">
        <v>0.14876211935132758</v>
      </c>
      <c r="AB413" s="77">
        <v>0.11159130966527547</v>
      </c>
      <c r="AC413" s="77">
        <v>7.4437971545056478E-2</v>
      </c>
      <c r="AD413" s="77">
        <v>3.7245199117825853E-2</v>
      </c>
      <c r="AE413" s="77">
        <v>22.483676876709367</v>
      </c>
      <c r="AF413" s="77">
        <v>19.416981547832439</v>
      </c>
      <c r="AG413" s="77">
        <v>17.467854348291699</v>
      </c>
      <c r="AH413" s="77">
        <v>16.097786196094066</v>
      </c>
      <c r="AI413" s="77">
        <v>14.455639508124959</v>
      </c>
      <c r="AJ413" s="77">
        <v>13.084502562874089</v>
      </c>
      <c r="AK413" s="77"/>
      <c r="AL413" s="77"/>
      <c r="AM413" s="77"/>
      <c r="AN413" s="77"/>
      <c r="AO413" s="77"/>
    </row>
    <row r="414" spans="1:41">
      <c r="A414" s="75" t="s">
        <v>494</v>
      </c>
      <c r="B414" s="75" t="s">
        <v>547</v>
      </c>
      <c r="C414" s="75" t="str">
        <f>VLOOKUP(B414,[3]codes!A:F,3,FALSE)</f>
        <v>Kraftstoffmix - biogen fortschrittlich - nach Anhang IX Teil A der RED</v>
      </c>
      <c r="D414" s="75" t="s">
        <v>30</v>
      </c>
      <c r="E414" s="75" t="s">
        <v>548</v>
      </c>
      <c r="F414" s="75" t="s">
        <v>137</v>
      </c>
      <c r="G414" s="75" t="s">
        <v>28</v>
      </c>
      <c r="H414" s="76" t="s">
        <v>215</v>
      </c>
      <c r="K414" s="77">
        <v>54.738430300894215</v>
      </c>
      <c r="L414" s="77">
        <v>57.539409721471579</v>
      </c>
      <c r="M414" s="77">
        <v>65.655266802602725</v>
      </c>
      <c r="N414" s="77">
        <v>53.557720268470106</v>
      </c>
      <c r="O414" s="77">
        <v>33.054317976878949</v>
      </c>
      <c r="P414" s="77">
        <v>48.058042664359341</v>
      </c>
      <c r="Q414" s="77">
        <v>52.075696081681023</v>
      </c>
      <c r="R414" s="77">
        <v>60.315437333016561</v>
      </c>
      <c r="S414" s="77">
        <v>65.533017670706727</v>
      </c>
      <c r="T414" s="77">
        <v>72.79318509480531</v>
      </c>
      <c r="U414" s="77">
        <v>81.83155991323639</v>
      </c>
      <c r="V414" s="77">
        <v>83.535070024330423</v>
      </c>
      <c r="W414" s="77">
        <v>83.252428591243088</v>
      </c>
      <c r="X414" s="77">
        <v>83.936660465323172</v>
      </c>
      <c r="Y414" s="77">
        <v>83.565449243875605</v>
      </c>
      <c r="Z414" s="77">
        <v>83.211392617154928</v>
      </c>
      <c r="AA414" s="77">
        <v>82.782441483610796</v>
      </c>
      <c r="AB414" s="77">
        <v>82.167623622557528</v>
      </c>
      <c r="AC414" s="77">
        <v>81.106337536065311</v>
      </c>
      <c r="AD414" s="77">
        <v>80.564372952221234</v>
      </c>
      <c r="AE414" s="77">
        <v>80.941236756153728</v>
      </c>
      <c r="AF414" s="77">
        <v>69.901133572196784</v>
      </c>
      <c r="AG414" s="77">
        <v>62.884275653850111</v>
      </c>
      <c r="AH414" s="77">
        <v>57.952030305938642</v>
      </c>
      <c r="AI414" s="77">
        <v>52.040302229249853</v>
      </c>
      <c r="AJ414" s="77">
        <v>47.104209226346725</v>
      </c>
      <c r="AK414" s="77"/>
      <c r="AL414" s="77"/>
      <c r="AM414" s="77"/>
      <c r="AN414" s="77"/>
      <c r="AO414" s="77"/>
    </row>
    <row r="415" spans="1:41">
      <c r="A415" s="75" t="s">
        <v>494</v>
      </c>
      <c r="B415" s="75" t="s">
        <v>547</v>
      </c>
      <c r="C415" s="75" t="str">
        <f>VLOOKUP(B415,[3]codes!A:F,3,FALSE)</f>
        <v>Kraftstoffmix - biogen fortschrittlich - nach Anhang IX Teil A der RED</v>
      </c>
      <c r="D415" s="75" t="s">
        <v>30</v>
      </c>
      <c r="E415" s="75" t="s">
        <v>548</v>
      </c>
      <c r="F415" s="75" t="s">
        <v>138</v>
      </c>
      <c r="G415" s="75" t="s">
        <v>28</v>
      </c>
      <c r="H415" s="76" t="s">
        <v>215</v>
      </c>
      <c r="K415" s="77">
        <v>15.20511952802617</v>
      </c>
      <c r="L415" s="77">
        <v>15.983169367075439</v>
      </c>
      <c r="M415" s="77">
        <v>18.237574111834089</v>
      </c>
      <c r="N415" s="77">
        <v>14.877144519019474</v>
      </c>
      <c r="O415" s="77">
        <v>9.1817549935774849</v>
      </c>
      <c r="P415" s="77">
        <v>13.349456295655372</v>
      </c>
      <c r="Q415" s="77">
        <v>14.465471133800284</v>
      </c>
      <c r="R415" s="77">
        <v>16.754288148060155</v>
      </c>
      <c r="S415" s="77">
        <v>18.203616019640759</v>
      </c>
      <c r="T415" s="77">
        <v>20.220329193001476</v>
      </c>
      <c r="U415" s="77">
        <v>22.730988864787886</v>
      </c>
      <c r="V415" s="77">
        <v>23.204186117869561</v>
      </c>
      <c r="W415" s="77">
        <v>23.125674608678636</v>
      </c>
      <c r="X415" s="77">
        <v>23.315739018145326</v>
      </c>
      <c r="Y415" s="77">
        <v>23.212624789965446</v>
      </c>
      <c r="Z415" s="77">
        <v>23.114275726987479</v>
      </c>
      <c r="AA415" s="77">
        <v>22.995122634336333</v>
      </c>
      <c r="AB415" s="77">
        <v>22.824339895154868</v>
      </c>
      <c r="AC415" s="77">
        <v>22.529538204462586</v>
      </c>
      <c r="AD415" s="77">
        <v>22.378992486728119</v>
      </c>
      <c r="AE415" s="77">
        <v>22.483676876709367</v>
      </c>
      <c r="AF415" s="77">
        <v>19.416981547832439</v>
      </c>
      <c r="AG415" s="77">
        <v>17.467854348291699</v>
      </c>
      <c r="AH415" s="77">
        <v>16.097786196094066</v>
      </c>
      <c r="AI415" s="77">
        <v>14.455639508124959</v>
      </c>
      <c r="AJ415" s="77">
        <v>13.084502562874089</v>
      </c>
      <c r="AK415" s="77"/>
      <c r="AL415" s="77"/>
      <c r="AM415" s="77"/>
      <c r="AN415" s="77"/>
      <c r="AO415" s="77"/>
    </row>
    <row r="416" spans="1:41">
      <c r="A416" s="75" t="s">
        <v>494</v>
      </c>
      <c r="B416" s="75" t="s">
        <v>549</v>
      </c>
      <c r="C416" s="75" t="str">
        <f>VLOOKUP(B416,[3]codes!A:F,3,FALSE)</f>
        <v>Kraftstoffmix - PtL/H2</v>
      </c>
      <c r="D416" s="75" t="s">
        <v>30</v>
      </c>
      <c r="E416" s="75" t="s">
        <v>550</v>
      </c>
      <c r="F416" s="75" t="s">
        <v>137</v>
      </c>
      <c r="G416" s="75" t="s">
        <v>28</v>
      </c>
      <c r="H416" s="76" t="s">
        <v>215</v>
      </c>
      <c r="K416" s="77">
        <v>0.84651645101577777</v>
      </c>
      <c r="L416" s="77">
        <v>1.1555904643705861</v>
      </c>
      <c r="M416" s="77">
        <v>2.9919937393249341</v>
      </c>
      <c r="N416" s="77">
        <v>13.195294329565387</v>
      </c>
      <c r="O416" s="77">
        <v>29.197442417427524</v>
      </c>
      <c r="P416" s="77">
        <v>55.336997522457303</v>
      </c>
      <c r="Q416" s="77">
        <v>81.985235131549103</v>
      </c>
      <c r="R416" s="77">
        <v>105.93378364331387</v>
      </c>
      <c r="S416" s="77">
        <v>131.2453598317141</v>
      </c>
      <c r="T416" s="77">
        <v>148.29617002477877</v>
      </c>
      <c r="U416" s="77">
        <v>163.8685153036422</v>
      </c>
      <c r="V416" s="77">
        <v>168.81356853527686</v>
      </c>
      <c r="W416" s="77">
        <v>174.10974862715074</v>
      </c>
      <c r="X416" s="77">
        <v>176.71571786588913</v>
      </c>
      <c r="Y416" s="77">
        <v>178.8781816905533</v>
      </c>
      <c r="Z416" s="77">
        <v>182.02046755504017</v>
      </c>
      <c r="AA416" s="77">
        <v>195.20463299278879</v>
      </c>
      <c r="AB416" s="77">
        <v>211.64526482045795</v>
      </c>
      <c r="AC416" s="77">
        <v>227.83197112942167</v>
      </c>
      <c r="AD416" s="77">
        <v>249.31351118335596</v>
      </c>
      <c r="AE416" s="77">
        <v>279.96981098591323</v>
      </c>
      <c r="AF416" s="77">
        <v>274.55057736353905</v>
      </c>
      <c r="AG416" s="77">
        <v>268.01042839104156</v>
      </c>
      <c r="AH416" s="77">
        <v>261.14029098674274</v>
      </c>
      <c r="AI416" s="77">
        <v>258.12179926224849</v>
      </c>
      <c r="AJ416" s="77">
        <v>254.98175519566703</v>
      </c>
      <c r="AK416" s="77"/>
      <c r="AL416" s="77"/>
      <c r="AM416" s="77"/>
      <c r="AN416" s="77"/>
      <c r="AO416" s="77"/>
    </row>
    <row r="417" spans="1:41">
      <c r="A417" s="75" t="s">
        <v>494</v>
      </c>
      <c r="B417" s="75" t="s">
        <v>549</v>
      </c>
      <c r="C417" s="75" t="str">
        <f>VLOOKUP(B417,[3]codes!A:F,3,FALSE)</f>
        <v>Kraftstoffmix - PtL/H2</v>
      </c>
      <c r="D417" s="75" t="s">
        <v>30</v>
      </c>
      <c r="E417" s="75" t="s">
        <v>550</v>
      </c>
      <c r="F417" s="75" t="s">
        <v>138</v>
      </c>
      <c r="G417" s="75" t="s">
        <v>28</v>
      </c>
      <c r="H417" s="76" t="s">
        <v>215</v>
      </c>
      <c r="K417" s="85">
        <v>0.23514345861549382</v>
      </c>
      <c r="L417" s="85">
        <v>0.32099735121405171</v>
      </c>
      <c r="M417" s="85">
        <v>0.83110937203470392</v>
      </c>
      <c r="N417" s="85">
        <v>3.665359535990385</v>
      </c>
      <c r="O417" s="85">
        <v>8.1104006715076462</v>
      </c>
      <c r="P417" s="85">
        <v>15.371388200682583</v>
      </c>
      <c r="Q417" s="85">
        <v>22.773676425430306</v>
      </c>
      <c r="R417" s="85">
        <v>29.426051012031632</v>
      </c>
      <c r="S417" s="85">
        <v>36.457044397698361</v>
      </c>
      <c r="T417" s="85">
        <v>41.193380562438549</v>
      </c>
      <c r="U417" s="85">
        <v>45.519032028789496</v>
      </c>
      <c r="V417" s="85">
        <v>46.892657926465795</v>
      </c>
      <c r="W417" s="85">
        <v>48.363819063097424</v>
      </c>
      <c r="X417" s="85">
        <v>49.087699407191423</v>
      </c>
      <c r="Y417" s="85">
        <v>49.688383802931469</v>
      </c>
      <c r="Z417" s="85">
        <v>50.561240987511155</v>
      </c>
      <c r="AA417" s="85">
        <v>54.223509164663554</v>
      </c>
      <c r="AB417" s="85">
        <v>58.790351339016098</v>
      </c>
      <c r="AC417" s="85">
        <v>63.286658647061572</v>
      </c>
      <c r="AD417" s="85">
        <v>69.253753106487764</v>
      </c>
      <c r="AE417" s="85">
        <v>77.769391940531449</v>
      </c>
      <c r="AF417" s="85">
        <v>76.264049267649739</v>
      </c>
      <c r="AG417" s="85">
        <v>74.447341219733758</v>
      </c>
      <c r="AH417" s="85">
        <v>72.538969718539647</v>
      </c>
      <c r="AI417" s="85">
        <v>71.700499795069021</v>
      </c>
      <c r="AJ417" s="85">
        <v>70.828265332129732</v>
      </c>
      <c r="AK417" s="77"/>
      <c r="AL417" s="77"/>
      <c r="AM417" s="77"/>
      <c r="AN417" s="77"/>
      <c r="AO417" s="77"/>
    </row>
    <row r="418" spans="1:41">
      <c r="A418" s="75" t="s">
        <v>494</v>
      </c>
      <c r="B418" s="75" t="s">
        <v>551</v>
      </c>
      <c r="C418" s="75" t="str">
        <f>VLOOKUP(B418,[3]codes!A:F,3,FALSE)</f>
        <v>Strom</v>
      </c>
      <c r="D418" s="75" t="s">
        <v>30</v>
      </c>
      <c r="E418" s="75" t="s">
        <v>552</v>
      </c>
      <c r="F418" s="75" t="s">
        <v>137</v>
      </c>
      <c r="G418" s="75" t="s">
        <v>28</v>
      </c>
      <c r="H418" s="76" t="s">
        <v>215</v>
      </c>
      <c r="K418" s="77">
        <v>75.33081034065971</v>
      </c>
      <c r="L418" s="77">
        <v>99.135319579957326</v>
      </c>
      <c r="M418" s="77">
        <v>119.93111832948291</v>
      </c>
      <c r="N418" s="77">
        <v>144.52417303351635</v>
      </c>
      <c r="O418" s="77">
        <v>175.72246478732546</v>
      </c>
      <c r="P418" s="77">
        <v>219.60861507541972</v>
      </c>
      <c r="Q418" s="77">
        <v>266.39581858555124</v>
      </c>
      <c r="R418" s="77">
        <v>311.1305450463704</v>
      </c>
      <c r="S418" s="77">
        <v>356.34380059901815</v>
      </c>
      <c r="T418" s="77">
        <v>400.97220480253372</v>
      </c>
      <c r="U418" s="77">
        <v>444.73051708320429</v>
      </c>
      <c r="V418" s="77">
        <v>486.47345050115621</v>
      </c>
      <c r="W418" s="77">
        <v>523.5020791570272</v>
      </c>
      <c r="X418" s="77">
        <v>556.69421745906845</v>
      </c>
      <c r="Y418" s="77">
        <v>584.96338685873366</v>
      </c>
      <c r="Z418" s="77">
        <v>607.84896457213028</v>
      </c>
      <c r="AA418" s="77">
        <v>627.22832921620954</v>
      </c>
      <c r="AB418" s="77">
        <v>642.68158544358334</v>
      </c>
      <c r="AC418" s="77">
        <v>654.21133480540755</v>
      </c>
      <c r="AD418" s="77">
        <v>663.16525868916392</v>
      </c>
      <c r="AE418" s="77">
        <v>669.42636808913301</v>
      </c>
      <c r="AF418" s="77">
        <v>674.57692849183229</v>
      </c>
      <c r="AG418" s="77">
        <v>678.59485752985586</v>
      </c>
      <c r="AH418" s="77">
        <v>682.0739426311909</v>
      </c>
      <c r="AI418" s="77">
        <v>684.33314628303663</v>
      </c>
      <c r="AJ418" s="77">
        <v>686.27687444086598</v>
      </c>
      <c r="AK418" s="77"/>
      <c r="AL418" s="77"/>
      <c r="AM418" s="77"/>
      <c r="AN418" s="77"/>
      <c r="AO418" s="77"/>
    </row>
    <row r="419" spans="1:41">
      <c r="A419" s="75" t="s">
        <v>494</v>
      </c>
      <c r="B419" s="75" t="s">
        <v>551</v>
      </c>
      <c r="C419" s="75" t="str">
        <f>VLOOKUP(B419,[3]codes!A:F,3,FALSE)</f>
        <v>Strom</v>
      </c>
      <c r="D419" s="75" t="s">
        <v>30</v>
      </c>
      <c r="E419" s="75" t="s">
        <v>552</v>
      </c>
      <c r="F419" s="75" t="s">
        <v>138</v>
      </c>
      <c r="G419" s="75" t="s">
        <v>28</v>
      </c>
      <c r="H419" s="76" t="s">
        <v>215</v>
      </c>
      <c r="K419" s="77">
        <v>21.923460169924034</v>
      </c>
      <c r="L419" s="77">
        <v>27.537588772210366</v>
      </c>
      <c r="M419" s="77">
        <v>33.314199535967475</v>
      </c>
      <c r="N419" s="77">
        <v>40.145603620421205</v>
      </c>
      <c r="O419" s="77">
        <v>48.811795774257071</v>
      </c>
      <c r="P419" s="77">
        <v>61.002393076505477</v>
      </c>
      <c r="Q419" s="77">
        <v>73.998838495986448</v>
      </c>
      <c r="R419" s="77">
        <v>86.425151401769554</v>
      </c>
      <c r="S419" s="77">
        <v>98.984389055282819</v>
      </c>
      <c r="T419" s="77">
        <v>111.38116800070381</v>
      </c>
      <c r="U419" s="77">
        <v>123.53625474533452</v>
      </c>
      <c r="V419" s="77">
        <v>135.13151402809893</v>
      </c>
      <c r="W419" s="77">
        <v>145.41724421028533</v>
      </c>
      <c r="X419" s="77">
        <v>154.637282627519</v>
      </c>
      <c r="Y419" s="77">
        <v>162.48982968298156</v>
      </c>
      <c r="Z419" s="77">
        <v>168.84693460336953</v>
      </c>
      <c r="AA419" s="77">
        <v>174.23009144894709</v>
      </c>
      <c r="AB419" s="77">
        <v>178.5226626232176</v>
      </c>
      <c r="AC419" s="77">
        <v>181.72537077927987</v>
      </c>
      <c r="AD419" s="77">
        <v>184.21257185810109</v>
      </c>
      <c r="AE419" s="77">
        <v>185.95176891364807</v>
      </c>
      <c r="AF419" s="77">
        <v>187.38248013662007</v>
      </c>
      <c r="AG419" s="77">
        <v>188.49857153607107</v>
      </c>
      <c r="AH419" s="77">
        <v>189.46498406421969</v>
      </c>
      <c r="AI419" s="77">
        <v>190.09254063417683</v>
      </c>
      <c r="AJ419" s="77">
        <v>190.63246512246278</v>
      </c>
      <c r="AK419" s="77"/>
      <c r="AL419" s="77"/>
      <c r="AM419" s="77"/>
      <c r="AN419" s="77"/>
      <c r="AO419" s="77"/>
    </row>
    <row r="420" spans="1:41">
      <c r="A420" s="75" t="s">
        <v>555</v>
      </c>
      <c r="B420" s="75" t="s">
        <v>556</v>
      </c>
      <c r="C420" s="75" t="str">
        <f>VLOOKUP(B420,[3]codes!A:F,3,FALSE)</f>
        <v>Anzahl - Milchkühe</v>
      </c>
      <c r="D420" s="75" t="s">
        <v>31</v>
      </c>
      <c r="E420" s="75" t="s">
        <v>557</v>
      </c>
      <c r="F420" s="75" t="s">
        <v>507</v>
      </c>
      <c r="G420" s="75" t="s">
        <v>54</v>
      </c>
      <c r="H420" s="76" t="s">
        <v>558</v>
      </c>
      <c r="K420" s="77">
        <v>3523.7893350044096</v>
      </c>
      <c r="L420" s="77">
        <v>3506.2345432063657</v>
      </c>
      <c r="M420" s="77">
        <v>3488.6797514083219</v>
      </c>
      <c r="N420" s="77">
        <v>3471.124959610278</v>
      </c>
      <c r="O420" s="77">
        <v>3453.5701678122341</v>
      </c>
      <c r="P420" s="77">
        <v>3436.0153760141898</v>
      </c>
      <c r="Q420" s="77">
        <v>3415.7577783821357</v>
      </c>
      <c r="R420" s="77">
        <v>3395.5001807500817</v>
      </c>
      <c r="S420" s="77">
        <v>3375.2425831180276</v>
      </c>
      <c r="T420" s="77">
        <v>3354.9849854859735</v>
      </c>
      <c r="U420" s="77">
        <v>3334.7273878539199</v>
      </c>
      <c r="V420" s="77">
        <v>3334.11555223291</v>
      </c>
      <c r="W420" s="77">
        <v>3333.5037166119</v>
      </c>
      <c r="X420" s="77">
        <v>3332.8918809908901</v>
      </c>
      <c r="Y420" s="77">
        <v>3332.2800453698801</v>
      </c>
      <c r="Z420" s="77">
        <v>3331.6682097488701</v>
      </c>
      <c r="AA420" s="77">
        <v>3331.5283737471323</v>
      </c>
      <c r="AB420" s="77">
        <v>3331.3885377453944</v>
      </c>
      <c r="AC420" s="77">
        <v>3331.2487017436565</v>
      </c>
      <c r="AD420" s="77">
        <v>3331.1088657419186</v>
      </c>
      <c r="AE420" s="77">
        <v>3330.9690297401798</v>
      </c>
      <c r="AF420" s="77">
        <v>3330.86343336456</v>
      </c>
      <c r="AG420" s="77">
        <v>3330.7578369889402</v>
      </c>
      <c r="AH420" s="77">
        <v>3330.6522406133204</v>
      </c>
      <c r="AI420" s="77">
        <v>3330.5466442377005</v>
      </c>
      <c r="AJ420" s="77">
        <v>3330.4410478620798</v>
      </c>
      <c r="AK420" s="77"/>
      <c r="AL420" s="77"/>
      <c r="AM420" s="77"/>
      <c r="AN420" s="77"/>
      <c r="AO420" s="77"/>
    </row>
    <row r="421" spans="1:41">
      <c r="A421" s="75" t="s">
        <v>555</v>
      </c>
      <c r="B421" s="75" t="s">
        <v>556</v>
      </c>
      <c r="C421" s="75" t="str">
        <f>VLOOKUP(B421,[3]codes!A:F,3,FALSE)</f>
        <v>Anzahl - Milchkühe</v>
      </c>
      <c r="D421" s="75" t="s">
        <v>31</v>
      </c>
      <c r="E421" s="75" t="s">
        <v>557</v>
      </c>
      <c r="F421" s="75" t="s">
        <v>507</v>
      </c>
      <c r="G421" s="75" t="s">
        <v>28</v>
      </c>
      <c r="H421" s="76" t="s">
        <v>559</v>
      </c>
      <c r="K421" s="77">
        <v>3523.7893350044096</v>
      </c>
      <c r="L421" s="77">
        <v>3445.5988581936185</v>
      </c>
      <c r="M421" s="77">
        <v>3367.4083813828274</v>
      </c>
      <c r="N421" s="77">
        <v>3289.2179045720363</v>
      </c>
      <c r="O421" s="77">
        <v>3211.0274277612452</v>
      </c>
      <c r="P421" s="77">
        <v>3132.8369509504537</v>
      </c>
      <c r="Q421" s="77">
        <v>3114.970064210625</v>
      </c>
      <c r="R421" s="77">
        <v>3097.1031774707963</v>
      </c>
      <c r="S421" s="77">
        <v>3079.2362907309675</v>
      </c>
      <c r="T421" s="77">
        <v>3061.3694039911388</v>
      </c>
      <c r="U421" s="77">
        <v>3043.5025172513097</v>
      </c>
      <c r="V421" s="77">
        <v>2990.3324919943025</v>
      </c>
      <c r="W421" s="77">
        <v>2937.1624667372953</v>
      </c>
      <c r="X421" s="77">
        <v>2883.9924414802881</v>
      </c>
      <c r="Y421" s="77">
        <v>2830.8224162232809</v>
      </c>
      <c r="Z421" s="77">
        <v>2777.6523909662728</v>
      </c>
      <c r="AA421" s="77">
        <v>2721.3164251775152</v>
      </c>
      <c r="AB421" s="77">
        <v>2664.9804593887575</v>
      </c>
      <c r="AC421" s="77">
        <v>2608.6444935999998</v>
      </c>
      <c r="AD421" s="77">
        <v>2552.3085278112421</v>
      </c>
      <c r="AE421" s="77">
        <v>2495.9725620224845</v>
      </c>
      <c r="AF421" s="77">
        <v>2495.9725620224845</v>
      </c>
      <c r="AG421" s="77">
        <v>2495.9725620224845</v>
      </c>
      <c r="AH421" s="77">
        <v>2495.9725620224845</v>
      </c>
      <c r="AI421" s="77">
        <v>2495.9725620224845</v>
      </c>
      <c r="AJ421" s="77">
        <v>2495.9725620224845</v>
      </c>
      <c r="AK421" s="77"/>
      <c r="AL421" s="77"/>
      <c r="AM421" s="77"/>
      <c r="AN421" s="77"/>
      <c r="AO421" s="77"/>
    </row>
    <row r="422" spans="1:41">
      <c r="A422" s="75" t="s">
        <v>555</v>
      </c>
      <c r="B422" s="75" t="s">
        <v>560</v>
      </c>
      <c r="C422" s="75" t="str">
        <f>VLOOKUP(B422,[3]codes!A:F,3,FALSE)</f>
        <v>Anzahl - andere Rinder</v>
      </c>
      <c r="D422" s="75" t="s">
        <v>31</v>
      </c>
      <c r="E422" s="75" t="s">
        <v>561</v>
      </c>
      <c r="F422" s="75" t="s">
        <v>507</v>
      </c>
      <c r="G422" s="75" t="s">
        <v>54</v>
      </c>
      <c r="H422" s="76" t="s">
        <v>558</v>
      </c>
      <c r="K422" s="77">
        <v>6911.4502587841689</v>
      </c>
      <c r="L422" s="77">
        <v>6844.7432787637199</v>
      </c>
      <c r="M422" s="77">
        <v>6778.0362987432709</v>
      </c>
      <c r="N422" s="77">
        <v>6711.3293187228219</v>
      </c>
      <c r="O422" s="77">
        <v>6644.6223387023729</v>
      </c>
      <c r="P422" s="77">
        <v>6577.9153586819248</v>
      </c>
      <c r="Q422" s="77">
        <v>6490.0135403585145</v>
      </c>
      <c r="R422" s="77">
        <v>6402.1117220351043</v>
      </c>
      <c r="S422" s="77">
        <v>6314.2099037116941</v>
      </c>
      <c r="T422" s="77">
        <v>6226.3080853882839</v>
      </c>
      <c r="U422" s="77">
        <v>6138.4062670648755</v>
      </c>
      <c r="V422" s="77">
        <v>6133.468900751297</v>
      </c>
      <c r="W422" s="77">
        <v>6128.5315344377186</v>
      </c>
      <c r="X422" s="77">
        <v>6123.5941681241402</v>
      </c>
      <c r="Y422" s="77">
        <v>6118.6568018105618</v>
      </c>
      <c r="Z422" s="77">
        <v>6113.7194354969852</v>
      </c>
      <c r="AA422" s="77">
        <v>6112.7782658496544</v>
      </c>
      <c r="AB422" s="77">
        <v>6111.8370962023237</v>
      </c>
      <c r="AC422" s="77">
        <v>6110.8959265549929</v>
      </c>
      <c r="AD422" s="77">
        <v>6109.9547569076622</v>
      </c>
      <c r="AE422" s="77">
        <v>6109.0135872603296</v>
      </c>
      <c r="AF422" s="77">
        <v>6108.3078558482857</v>
      </c>
      <c r="AG422" s="77">
        <v>6107.6021244362419</v>
      </c>
      <c r="AH422" s="77">
        <v>6106.896393024198</v>
      </c>
      <c r="AI422" s="77">
        <v>6106.1906616121541</v>
      </c>
      <c r="AJ422" s="77">
        <v>6105.4849302001094</v>
      </c>
      <c r="AK422" s="77"/>
      <c r="AL422" s="77"/>
      <c r="AM422" s="77"/>
      <c r="AN422" s="77"/>
      <c r="AO422" s="77"/>
    </row>
    <row r="423" spans="1:41">
      <c r="A423" s="75" t="s">
        <v>555</v>
      </c>
      <c r="B423" s="75" t="s">
        <v>560</v>
      </c>
      <c r="C423" s="75" t="str">
        <f>VLOOKUP(B423,[3]codes!A:F,3,FALSE)</f>
        <v>Anzahl - andere Rinder</v>
      </c>
      <c r="D423" s="75" t="s">
        <v>31</v>
      </c>
      <c r="E423" s="75" t="s">
        <v>561</v>
      </c>
      <c r="F423" s="75" t="s">
        <v>507</v>
      </c>
      <c r="G423" s="75" t="s">
        <v>28</v>
      </c>
      <c r="H423" s="76" t="s">
        <v>559</v>
      </c>
      <c r="K423" s="77">
        <v>6911.4502587841689</v>
      </c>
      <c r="L423" s="77">
        <v>6612.1710544284488</v>
      </c>
      <c r="M423" s="77">
        <v>6312.8918500727286</v>
      </c>
      <c r="N423" s="77">
        <v>6013.6126457170085</v>
      </c>
      <c r="O423" s="77">
        <v>5714.3334413612884</v>
      </c>
      <c r="P423" s="77">
        <v>5415.0542370055673</v>
      </c>
      <c r="Q423" s="77">
        <v>5325.8734917060956</v>
      </c>
      <c r="R423" s="77">
        <v>5236.6927464066239</v>
      </c>
      <c r="S423" s="77">
        <v>5147.5120011071522</v>
      </c>
      <c r="T423" s="77">
        <v>5058.3312558076805</v>
      </c>
      <c r="U423" s="77">
        <v>4969.1505105082069</v>
      </c>
      <c r="V423" s="77">
        <v>4879.0937065897779</v>
      </c>
      <c r="W423" s="77">
        <v>4789.0369026713488</v>
      </c>
      <c r="X423" s="77">
        <v>4698.9800987529197</v>
      </c>
      <c r="Y423" s="77">
        <v>4608.9232948344907</v>
      </c>
      <c r="Z423" s="77">
        <v>4518.8664909160598</v>
      </c>
      <c r="AA423" s="77">
        <v>4226.3050358556611</v>
      </c>
      <c r="AB423" s="77">
        <v>3933.7435807952625</v>
      </c>
      <c r="AC423" s="77">
        <v>3641.1821257348638</v>
      </c>
      <c r="AD423" s="77">
        <v>3348.6206706744651</v>
      </c>
      <c r="AE423" s="77">
        <v>3056.0592156140674</v>
      </c>
      <c r="AF423" s="77">
        <v>3056.0592156140674</v>
      </c>
      <c r="AG423" s="77">
        <v>3056.0592156140674</v>
      </c>
      <c r="AH423" s="77">
        <v>3056.0592156140674</v>
      </c>
      <c r="AI423" s="77">
        <v>3056.0592156140674</v>
      </c>
      <c r="AJ423" s="77">
        <v>3056.0592156140674</v>
      </c>
      <c r="AK423" s="77"/>
      <c r="AL423" s="77"/>
      <c r="AM423" s="77"/>
      <c r="AN423" s="77"/>
      <c r="AO423" s="77"/>
    </row>
    <row r="424" spans="1:41">
      <c r="A424" s="75" t="s">
        <v>555</v>
      </c>
      <c r="B424" s="75" t="s">
        <v>562</v>
      </c>
      <c r="C424" s="75" t="str">
        <f>VLOOKUP(B424,[3]codes!A:F,3,FALSE)</f>
        <v>Anzahl - Schweine (ohne Saugferkel)</v>
      </c>
      <c r="D424" s="75" t="s">
        <v>31</v>
      </c>
      <c r="E424" s="75" t="s">
        <v>563</v>
      </c>
      <c r="F424" s="75" t="s">
        <v>507</v>
      </c>
      <c r="G424" s="75" t="s">
        <v>54</v>
      </c>
      <c r="H424" s="76" t="s">
        <v>558</v>
      </c>
      <c r="K424" s="77">
        <v>17423.955986960565</v>
      </c>
      <c r="L424" s="77">
        <v>17274.283618223293</v>
      </c>
      <c r="M424" s="77">
        <v>17124.611249486021</v>
      </c>
      <c r="N424" s="77">
        <v>16974.938880748748</v>
      </c>
      <c r="O424" s="77">
        <v>16825.266512011476</v>
      </c>
      <c r="P424" s="77">
        <v>16675.594143274204</v>
      </c>
      <c r="Q424" s="77">
        <v>16510.538667050339</v>
      </c>
      <c r="R424" s="77">
        <v>16345.483190826475</v>
      </c>
      <c r="S424" s="77">
        <v>16180.427714602611</v>
      </c>
      <c r="T424" s="77">
        <v>16015.372238378746</v>
      </c>
      <c r="U424" s="77">
        <v>15850.316762154886</v>
      </c>
      <c r="V424" s="77">
        <v>15850.615835798148</v>
      </c>
      <c r="W424" s="77">
        <v>15850.91490944141</v>
      </c>
      <c r="X424" s="77">
        <v>15851.213983084672</v>
      </c>
      <c r="Y424" s="77">
        <v>15851.513056727934</v>
      </c>
      <c r="Z424" s="77">
        <v>15851.812130371198</v>
      </c>
      <c r="AA424" s="77">
        <v>15851.044917179428</v>
      </c>
      <c r="AB424" s="77">
        <v>15850.277703987658</v>
      </c>
      <c r="AC424" s="77">
        <v>15849.510490795888</v>
      </c>
      <c r="AD424" s="77">
        <v>15848.743277604119</v>
      </c>
      <c r="AE424" s="77">
        <v>15847.976064412347</v>
      </c>
      <c r="AF424" s="77">
        <v>15847.20675238597</v>
      </c>
      <c r="AG424" s="77">
        <v>15846.437440359592</v>
      </c>
      <c r="AH424" s="77">
        <v>15845.668128333215</v>
      </c>
      <c r="AI424" s="77">
        <v>15844.898816306837</v>
      </c>
      <c r="AJ424" s="77">
        <v>15844.12950428046</v>
      </c>
      <c r="AK424" s="77"/>
      <c r="AL424" s="77"/>
      <c r="AM424" s="77"/>
      <c r="AN424" s="77"/>
      <c r="AO424" s="77"/>
    </row>
    <row r="425" spans="1:41">
      <c r="A425" s="75" t="s">
        <v>555</v>
      </c>
      <c r="B425" s="75" t="s">
        <v>562</v>
      </c>
      <c r="C425" s="75" t="str">
        <f>VLOOKUP(B425,[3]codes!A:F,3,FALSE)</f>
        <v>Anzahl - Schweine (ohne Saugferkel)</v>
      </c>
      <c r="D425" s="75" t="s">
        <v>31</v>
      </c>
      <c r="E425" s="75" t="s">
        <v>563</v>
      </c>
      <c r="F425" s="75" t="s">
        <v>507</v>
      </c>
      <c r="G425" s="75" t="s">
        <v>28</v>
      </c>
      <c r="H425" s="76" t="s">
        <v>559</v>
      </c>
      <c r="K425" s="77">
        <v>17423.955986960565</v>
      </c>
      <c r="L425" s="77">
        <v>16844.485425195788</v>
      </c>
      <c r="M425" s="77">
        <v>16265.01486343101</v>
      </c>
      <c r="N425" s="77">
        <v>15685.544301666232</v>
      </c>
      <c r="O425" s="77">
        <v>15106.073739901454</v>
      </c>
      <c r="P425" s="77">
        <v>14526.603178136675</v>
      </c>
      <c r="Q425" s="77">
        <v>14447.986962640647</v>
      </c>
      <c r="R425" s="77">
        <v>14369.37074714462</v>
      </c>
      <c r="S425" s="77">
        <v>14290.754531648592</v>
      </c>
      <c r="T425" s="77">
        <v>14212.138316152565</v>
      </c>
      <c r="U425" s="77">
        <v>14133.522100656537</v>
      </c>
      <c r="V425" s="77">
        <v>13900.306654330543</v>
      </c>
      <c r="W425" s="77">
        <v>13667.091208004549</v>
      </c>
      <c r="X425" s="77">
        <v>13433.875761678555</v>
      </c>
      <c r="Y425" s="77">
        <v>13200.660315352561</v>
      </c>
      <c r="Z425" s="77">
        <v>12967.444869026571</v>
      </c>
      <c r="AA425" s="77">
        <v>12813.568213474158</v>
      </c>
      <c r="AB425" s="77">
        <v>12659.691557921746</v>
      </c>
      <c r="AC425" s="77">
        <v>12505.814902369333</v>
      </c>
      <c r="AD425" s="77">
        <v>12351.938246816921</v>
      </c>
      <c r="AE425" s="77">
        <v>12198.061591264508</v>
      </c>
      <c r="AF425" s="77">
        <v>12198.061591264508</v>
      </c>
      <c r="AG425" s="77">
        <v>12198.061591264508</v>
      </c>
      <c r="AH425" s="77">
        <v>12198.061591264508</v>
      </c>
      <c r="AI425" s="77">
        <v>12198.061591264508</v>
      </c>
      <c r="AJ425" s="77">
        <v>12198.061591264508</v>
      </c>
      <c r="AK425" s="77"/>
      <c r="AL425" s="77"/>
      <c r="AM425" s="77"/>
      <c r="AN425" s="77"/>
      <c r="AO425" s="77"/>
    </row>
    <row r="426" spans="1:41">
      <c r="A426" s="75" t="s">
        <v>555</v>
      </c>
      <c r="B426" s="75" t="s">
        <v>564</v>
      </c>
      <c r="C426" s="75" t="str">
        <f>VLOOKUP(B426,[3]codes!A:F,3,FALSE)</f>
        <v>Anzahl - Geflügel</v>
      </c>
      <c r="D426" s="75" t="s">
        <v>31</v>
      </c>
      <c r="E426" s="75" t="s">
        <v>565</v>
      </c>
      <c r="F426" s="75" t="s">
        <v>507</v>
      </c>
      <c r="G426" s="75" t="s">
        <v>54</v>
      </c>
      <c r="H426" s="76" t="s">
        <v>558</v>
      </c>
      <c r="K426" s="77">
        <v>164686.16038850395</v>
      </c>
      <c r="L426" s="77">
        <v>165263.62344497532</v>
      </c>
      <c r="M426" s="77">
        <v>165841.0865014467</v>
      </c>
      <c r="N426" s="77">
        <v>166418.54955791807</v>
      </c>
      <c r="O426" s="77">
        <v>166996.01261438944</v>
      </c>
      <c r="P426" s="77">
        <v>167573.47567086088</v>
      </c>
      <c r="Q426" s="77">
        <v>167849.62894383215</v>
      </c>
      <c r="R426" s="77">
        <v>168125.78221680343</v>
      </c>
      <c r="S426" s="77">
        <v>168401.93548977471</v>
      </c>
      <c r="T426" s="77">
        <v>168678.08876274599</v>
      </c>
      <c r="U426" s="77">
        <v>168954.24203571724</v>
      </c>
      <c r="V426" s="77">
        <v>169596.521371485</v>
      </c>
      <c r="W426" s="77">
        <v>170238.80070725275</v>
      </c>
      <c r="X426" s="77">
        <v>170881.08004302051</v>
      </c>
      <c r="Y426" s="77">
        <v>171523.35937878827</v>
      </c>
      <c r="Z426" s="77">
        <v>172165.63871455609</v>
      </c>
      <c r="AA426" s="77">
        <v>172833.5600091668</v>
      </c>
      <c r="AB426" s="77">
        <v>173501.48130377752</v>
      </c>
      <c r="AC426" s="77">
        <v>174169.40259838823</v>
      </c>
      <c r="AD426" s="77">
        <v>174837.32389299895</v>
      </c>
      <c r="AE426" s="77">
        <v>175505.24518760969</v>
      </c>
      <c r="AF426" s="77">
        <v>176207.48485123183</v>
      </c>
      <c r="AG426" s="77">
        <v>176909.72451485397</v>
      </c>
      <c r="AH426" s="77">
        <v>177611.9641784761</v>
      </c>
      <c r="AI426" s="77">
        <v>178314.20384209824</v>
      </c>
      <c r="AJ426" s="77">
        <v>179016.44350572032</v>
      </c>
      <c r="AK426" s="77"/>
      <c r="AL426" s="77"/>
      <c r="AM426" s="77"/>
      <c r="AN426" s="77"/>
      <c r="AO426" s="77"/>
    </row>
    <row r="427" spans="1:41">
      <c r="A427" s="75" t="s">
        <v>555</v>
      </c>
      <c r="B427" s="75" t="s">
        <v>564</v>
      </c>
      <c r="C427" s="75" t="str">
        <f>VLOOKUP(B427,[3]codes!A:F,3,FALSE)</f>
        <v>Anzahl - Geflügel</v>
      </c>
      <c r="D427" s="75" t="s">
        <v>31</v>
      </c>
      <c r="E427" s="75" t="s">
        <v>565</v>
      </c>
      <c r="F427" s="75" t="s">
        <v>507</v>
      </c>
      <c r="G427" s="75" t="s">
        <v>28</v>
      </c>
      <c r="H427" s="76" t="s">
        <v>559</v>
      </c>
      <c r="K427" s="77">
        <v>164686.16038850395</v>
      </c>
      <c r="L427" s="77">
        <v>166176.59278827687</v>
      </c>
      <c r="M427" s="77">
        <v>167667.0251880498</v>
      </c>
      <c r="N427" s="77">
        <v>169157.45758782272</v>
      </c>
      <c r="O427" s="77">
        <v>170647.88998759564</v>
      </c>
      <c r="P427" s="77">
        <v>172138.32238736853</v>
      </c>
      <c r="Q427" s="77">
        <v>172141.49048816867</v>
      </c>
      <c r="R427" s="77">
        <v>172144.6585889688</v>
      </c>
      <c r="S427" s="77">
        <v>172147.82668976893</v>
      </c>
      <c r="T427" s="77">
        <v>172150.99479056906</v>
      </c>
      <c r="U427" s="77">
        <v>172154.16289136917</v>
      </c>
      <c r="V427" s="77">
        <v>172187.25904005193</v>
      </c>
      <c r="W427" s="77">
        <v>172220.35518873468</v>
      </c>
      <c r="X427" s="77">
        <v>172253.45133741744</v>
      </c>
      <c r="Y427" s="77">
        <v>172286.5474861002</v>
      </c>
      <c r="Z427" s="77">
        <v>172319.64363478296</v>
      </c>
      <c r="AA427" s="77">
        <v>172082.43431390155</v>
      </c>
      <c r="AB427" s="77">
        <v>171845.22499302015</v>
      </c>
      <c r="AC427" s="77">
        <v>171608.01567213875</v>
      </c>
      <c r="AD427" s="77">
        <v>171370.80635125734</v>
      </c>
      <c r="AE427" s="77">
        <v>171133.59703037588</v>
      </c>
      <c r="AF427" s="77">
        <v>171133.59703037588</v>
      </c>
      <c r="AG427" s="77">
        <v>171133.59703037588</v>
      </c>
      <c r="AH427" s="77">
        <v>171133.59703037588</v>
      </c>
      <c r="AI427" s="77">
        <v>171133.59703037588</v>
      </c>
      <c r="AJ427" s="77">
        <v>171133.59703037588</v>
      </c>
      <c r="AK427" s="77"/>
      <c r="AL427" s="77"/>
      <c r="AM427" s="77"/>
      <c r="AN427" s="77"/>
      <c r="AO427" s="77"/>
    </row>
    <row r="428" spans="1:41">
      <c r="A428" s="75" t="s">
        <v>555</v>
      </c>
      <c r="B428" s="75" t="s">
        <v>566</v>
      </c>
      <c r="C428" s="75" t="str">
        <f>VLOOKUP(B428,[3]codes!A:F,3,FALSE)</f>
        <v>Anzahl - Pferde</v>
      </c>
      <c r="D428" s="75" t="s">
        <v>31</v>
      </c>
      <c r="E428" s="75" t="s">
        <v>567</v>
      </c>
      <c r="F428" s="75" t="s">
        <v>507</v>
      </c>
      <c r="G428" s="75" t="s">
        <v>54</v>
      </c>
      <c r="H428" s="76" t="s">
        <v>65</v>
      </c>
      <c r="K428" s="77">
        <v>1337.963</v>
      </c>
      <c r="L428" s="77">
        <v>1337.963</v>
      </c>
      <c r="M428" s="77">
        <v>1337.963</v>
      </c>
      <c r="N428" s="77">
        <v>1337.963</v>
      </c>
      <c r="O428" s="77">
        <v>1337.963</v>
      </c>
      <c r="P428" s="77">
        <v>1337.963</v>
      </c>
      <c r="Q428" s="77">
        <v>1337.963</v>
      </c>
      <c r="R428" s="77">
        <v>1337.963</v>
      </c>
      <c r="S428" s="77">
        <v>1337.963</v>
      </c>
      <c r="T428" s="77">
        <v>1337.963</v>
      </c>
      <c r="U428" s="77">
        <v>1337.963</v>
      </c>
      <c r="V428" s="77">
        <v>1337.963</v>
      </c>
      <c r="W428" s="77">
        <v>1337.963</v>
      </c>
      <c r="X428" s="77">
        <v>1337.963</v>
      </c>
      <c r="Y428" s="77">
        <v>1337.963</v>
      </c>
      <c r="Z428" s="77">
        <v>1337.963</v>
      </c>
      <c r="AA428" s="77">
        <v>1337.963</v>
      </c>
      <c r="AB428" s="77">
        <v>1337.963</v>
      </c>
      <c r="AC428" s="77">
        <v>1337.963</v>
      </c>
      <c r="AD428" s="77">
        <v>1337.963</v>
      </c>
      <c r="AE428" s="77">
        <v>1337.963</v>
      </c>
      <c r="AF428" s="77">
        <v>1337.963</v>
      </c>
      <c r="AG428" s="77">
        <v>1337.963</v>
      </c>
      <c r="AH428" s="77">
        <v>1337.963</v>
      </c>
      <c r="AI428" s="77">
        <v>1337.963</v>
      </c>
      <c r="AJ428" s="77">
        <v>1337.963</v>
      </c>
      <c r="AK428" s="77"/>
      <c r="AL428" s="77"/>
      <c r="AM428" s="77"/>
      <c r="AN428" s="77"/>
      <c r="AO428" s="77"/>
    </row>
    <row r="429" spans="1:41" ht="15" customHeight="1">
      <c r="A429" s="75" t="s">
        <v>555</v>
      </c>
      <c r="B429" s="75" t="s">
        <v>566</v>
      </c>
      <c r="C429" s="75" t="str">
        <f>VLOOKUP(B429,[3]codes!A:F,3,FALSE)</f>
        <v>Anzahl - Pferde</v>
      </c>
      <c r="D429" s="75" t="s">
        <v>31</v>
      </c>
      <c r="E429" s="75" t="s">
        <v>567</v>
      </c>
      <c r="F429" s="75" t="s">
        <v>507</v>
      </c>
      <c r="G429" s="75" t="s">
        <v>28</v>
      </c>
      <c r="H429" s="76" t="s">
        <v>65</v>
      </c>
      <c r="K429" s="77">
        <v>1337.963</v>
      </c>
      <c r="L429" s="77">
        <v>1307.4087950000001</v>
      </c>
      <c r="M429" s="77">
        <v>1276.8545900000001</v>
      </c>
      <c r="N429" s="77">
        <v>1246.3003850000002</v>
      </c>
      <c r="O429" s="77">
        <v>1215.7461800000003</v>
      </c>
      <c r="P429" s="77">
        <v>1185.191975</v>
      </c>
      <c r="Q429" s="77">
        <v>1185.191975</v>
      </c>
      <c r="R429" s="77">
        <v>1185.191975</v>
      </c>
      <c r="S429" s="77">
        <v>1185.191975</v>
      </c>
      <c r="T429" s="77">
        <v>1185.191975</v>
      </c>
      <c r="U429" s="77">
        <v>1185.191975</v>
      </c>
      <c r="V429" s="77">
        <v>1160.2405650000001</v>
      </c>
      <c r="W429" s="77">
        <v>1135.2891550000002</v>
      </c>
      <c r="X429" s="77">
        <v>1110.3377450000003</v>
      </c>
      <c r="Y429" s="77">
        <v>1085.3863350000004</v>
      </c>
      <c r="Z429" s="77">
        <v>1060.434925</v>
      </c>
      <c r="AA429" s="77">
        <v>1047.95922</v>
      </c>
      <c r="AB429" s="77">
        <v>1035.4835149999999</v>
      </c>
      <c r="AC429" s="77">
        <v>1023.0078099999999</v>
      </c>
      <c r="AD429" s="77">
        <v>1010.532105</v>
      </c>
      <c r="AE429" s="77">
        <v>998.05640000000005</v>
      </c>
      <c r="AF429" s="77">
        <v>998.05640000000005</v>
      </c>
      <c r="AG429" s="77">
        <v>998.05640000000005</v>
      </c>
      <c r="AH429" s="77">
        <v>998.05640000000005</v>
      </c>
      <c r="AI429" s="77">
        <v>998.05640000000005</v>
      </c>
      <c r="AJ429" s="77">
        <v>998.05640000000005</v>
      </c>
      <c r="AK429" s="77"/>
      <c r="AL429" s="77"/>
      <c r="AM429" s="77"/>
      <c r="AN429" s="77"/>
      <c r="AO429" s="77"/>
    </row>
    <row r="430" spans="1:41">
      <c r="A430" s="75" t="s">
        <v>555</v>
      </c>
      <c r="B430" s="75" t="s">
        <v>568</v>
      </c>
      <c r="C430" s="75" t="str">
        <f>VLOOKUP(B430,[3]codes!A:F,3,FALSE)</f>
        <v>Anzahl - Schafe</v>
      </c>
      <c r="D430" s="75" t="s">
        <v>31</v>
      </c>
      <c r="E430" s="75" t="s">
        <v>569</v>
      </c>
      <c r="F430" s="75" t="s">
        <v>507</v>
      </c>
      <c r="G430" s="75" t="s">
        <v>54</v>
      </c>
      <c r="H430" s="76" t="s">
        <v>558</v>
      </c>
      <c r="K430" s="77">
        <v>1809.990256977469</v>
      </c>
      <c r="L430" s="77">
        <v>1813.3345004787218</v>
      </c>
      <c r="M430" s="77">
        <v>1816.6787439799746</v>
      </c>
      <c r="N430" s="77">
        <v>1820.0229874812273</v>
      </c>
      <c r="O430" s="77">
        <v>1823.3672309824801</v>
      </c>
      <c r="P430" s="77">
        <v>1826.7114744837329</v>
      </c>
      <c r="Q430" s="77">
        <v>1826.3299733244764</v>
      </c>
      <c r="R430" s="77">
        <v>1825.94847216522</v>
      </c>
      <c r="S430" s="77">
        <v>1825.5669710059635</v>
      </c>
      <c r="T430" s="77">
        <v>1825.1854698467071</v>
      </c>
      <c r="U430" s="77">
        <v>1824.8039686874511</v>
      </c>
      <c r="V430" s="77">
        <v>1823.97964596516</v>
      </c>
      <c r="W430" s="77">
        <v>1823.1553232428689</v>
      </c>
      <c r="X430" s="77">
        <v>1822.3310005205778</v>
      </c>
      <c r="Y430" s="77">
        <v>1821.5066777982868</v>
      </c>
      <c r="Z430" s="77">
        <v>1820.6823550759959</v>
      </c>
      <c r="AA430" s="77">
        <v>1820.5444016705089</v>
      </c>
      <c r="AB430" s="77">
        <v>1820.4064482650219</v>
      </c>
      <c r="AC430" s="77">
        <v>1820.2684948595349</v>
      </c>
      <c r="AD430" s="77">
        <v>1820.1305414540479</v>
      </c>
      <c r="AE430" s="77">
        <v>1819.9925880485609</v>
      </c>
      <c r="AF430" s="77">
        <v>1819.8914436990581</v>
      </c>
      <c r="AG430" s="77">
        <v>1819.7902993495552</v>
      </c>
      <c r="AH430" s="77">
        <v>1819.6891550000523</v>
      </c>
      <c r="AI430" s="77">
        <v>1819.5880106505494</v>
      </c>
      <c r="AJ430" s="77">
        <v>1819.486866301047</v>
      </c>
      <c r="AK430" s="77"/>
      <c r="AL430" s="77"/>
      <c r="AM430" s="77"/>
      <c r="AN430" s="77"/>
      <c r="AO430" s="77"/>
    </row>
    <row r="431" spans="1:41">
      <c r="A431" s="75" t="s">
        <v>555</v>
      </c>
      <c r="B431" s="75" t="s">
        <v>568</v>
      </c>
      <c r="C431" s="75" t="str">
        <f>VLOOKUP(B431,[3]codes!A:F,3,FALSE)</f>
        <v>Anzahl - Schafe</v>
      </c>
      <c r="D431" s="75" t="s">
        <v>31</v>
      </c>
      <c r="E431" s="75" t="s">
        <v>569</v>
      </c>
      <c r="F431" s="75" t="s">
        <v>507</v>
      </c>
      <c r="G431" s="75" t="s">
        <v>28</v>
      </c>
      <c r="H431" s="76" t="s">
        <v>559</v>
      </c>
      <c r="K431" s="77">
        <v>1809.990256977469</v>
      </c>
      <c r="L431" s="77">
        <v>1786.2585155819752</v>
      </c>
      <c r="M431" s="77">
        <v>1762.5267741864814</v>
      </c>
      <c r="N431" s="77">
        <v>1738.7950327909875</v>
      </c>
      <c r="O431" s="77">
        <v>1715.0632913954937</v>
      </c>
      <c r="P431" s="77">
        <v>1691.3315499999999</v>
      </c>
      <c r="Q431" s="77">
        <v>1691.3315499999999</v>
      </c>
      <c r="R431" s="77">
        <v>1691.3315499999999</v>
      </c>
      <c r="S431" s="77">
        <v>1691.3315499999999</v>
      </c>
      <c r="T431" s="77">
        <v>1691.3315499999999</v>
      </c>
      <c r="U431" s="77">
        <v>1691.3315499999999</v>
      </c>
      <c r="V431" s="77">
        <v>1655.7245699999999</v>
      </c>
      <c r="W431" s="77">
        <v>1620.1175899999998</v>
      </c>
      <c r="X431" s="77">
        <v>1584.5106099999998</v>
      </c>
      <c r="Y431" s="77">
        <v>1548.9036299999998</v>
      </c>
      <c r="Z431" s="77">
        <v>1513.29665</v>
      </c>
      <c r="AA431" s="77">
        <v>1495.49316</v>
      </c>
      <c r="AB431" s="77">
        <v>1477.68967</v>
      </c>
      <c r="AC431" s="77">
        <v>1459.88618</v>
      </c>
      <c r="AD431" s="77">
        <v>1442.08269</v>
      </c>
      <c r="AE431" s="77">
        <v>1424.2791999999999</v>
      </c>
      <c r="AF431" s="77">
        <v>1424.2791999999999</v>
      </c>
      <c r="AG431" s="77">
        <v>1424.2791999999999</v>
      </c>
      <c r="AH431" s="77">
        <v>1424.2791999999999</v>
      </c>
      <c r="AI431" s="77">
        <v>1424.2791999999999</v>
      </c>
      <c r="AJ431" s="77">
        <v>1424.2791999999999</v>
      </c>
      <c r="AK431" s="77"/>
      <c r="AL431" s="77"/>
      <c r="AM431" s="77"/>
      <c r="AN431" s="77"/>
      <c r="AO431" s="77"/>
    </row>
    <row r="432" spans="1:41" ht="15.6" customHeight="1">
      <c r="A432" s="75" t="s">
        <v>555</v>
      </c>
      <c r="B432" s="75" t="s">
        <v>570</v>
      </c>
      <c r="C432" s="75" t="str">
        <f>VLOOKUP(B432,[3]codes!A:F,3,FALSE)</f>
        <v>Anzahl - Ziegen</v>
      </c>
      <c r="D432" s="75" t="s">
        <v>31</v>
      </c>
      <c r="E432" s="75" t="s">
        <v>571</v>
      </c>
      <c r="F432" s="75" t="s">
        <v>507</v>
      </c>
      <c r="G432" s="75" t="s">
        <v>54</v>
      </c>
      <c r="H432" s="76" t="s">
        <v>558</v>
      </c>
      <c r="K432" s="77">
        <v>162.08503919238998</v>
      </c>
      <c r="L432" s="77">
        <v>162.94860089259959</v>
      </c>
      <c r="M432" s="77">
        <v>163.81216259280919</v>
      </c>
      <c r="N432" s="77">
        <v>164.67572429301879</v>
      </c>
      <c r="O432" s="77">
        <v>165.53928599322839</v>
      </c>
      <c r="P432" s="77">
        <v>166.40284769343799</v>
      </c>
      <c r="Q432" s="77">
        <v>166.7557045680812</v>
      </c>
      <c r="R432" s="77">
        <v>167.10856144272441</v>
      </c>
      <c r="S432" s="77">
        <v>167.46141831736762</v>
      </c>
      <c r="T432" s="77">
        <v>167.81427519201083</v>
      </c>
      <c r="U432" s="77">
        <v>168.16713206665401</v>
      </c>
      <c r="V432" s="77">
        <v>168.0732565704308</v>
      </c>
      <c r="W432" s="77">
        <v>167.97938107420759</v>
      </c>
      <c r="X432" s="77">
        <v>167.88550557798439</v>
      </c>
      <c r="Y432" s="77">
        <v>167.79163008176118</v>
      </c>
      <c r="Z432" s="77">
        <v>167.69775458553801</v>
      </c>
      <c r="AA432" s="77">
        <v>167.68722829199882</v>
      </c>
      <c r="AB432" s="77">
        <v>167.67670199845963</v>
      </c>
      <c r="AC432" s="77">
        <v>167.66617570492045</v>
      </c>
      <c r="AD432" s="77">
        <v>167.65564941138126</v>
      </c>
      <c r="AE432" s="77">
        <v>167.64512311784202</v>
      </c>
      <c r="AF432" s="77">
        <v>167.63830512151802</v>
      </c>
      <c r="AG432" s="77">
        <v>167.63148712519401</v>
      </c>
      <c r="AH432" s="77">
        <v>167.62466912887001</v>
      </c>
      <c r="AI432" s="77">
        <v>167.61785113254601</v>
      </c>
      <c r="AJ432" s="77">
        <v>167.61103313622198</v>
      </c>
      <c r="AK432" s="77"/>
      <c r="AL432" s="77"/>
      <c r="AM432" s="77"/>
      <c r="AN432" s="77"/>
      <c r="AO432" s="77"/>
    </row>
    <row r="433" spans="1:41" ht="18" customHeight="1">
      <c r="A433" s="75" t="s">
        <v>555</v>
      </c>
      <c r="B433" s="75" t="s">
        <v>570</v>
      </c>
      <c r="C433" s="75" t="str">
        <f>VLOOKUP(B433,[3]codes!A:F,3,FALSE)</f>
        <v>Anzahl - Ziegen</v>
      </c>
      <c r="D433" s="75" t="s">
        <v>31</v>
      </c>
      <c r="E433" s="75" t="s">
        <v>571</v>
      </c>
      <c r="F433" s="75" t="s">
        <v>507</v>
      </c>
      <c r="G433" s="75" t="s">
        <v>28</v>
      </c>
      <c r="H433" s="76" t="s">
        <v>559</v>
      </c>
      <c r="K433" s="77">
        <v>162.08503919238998</v>
      </c>
      <c r="L433" s="77">
        <v>159.10017135391197</v>
      </c>
      <c r="M433" s="77">
        <v>156.11530351543396</v>
      </c>
      <c r="N433" s="77">
        <v>153.13043567695595</v>
      </c>
      <c r="O433" s="77">
        <v>150.14556783847794</v>
      </c>
      <c r="P433" s="77">
        <v>147.16069999999999</v>
      </c>
      <c r="Q433" s="77">
        <v>147.16069999999999</v>
      </c>
      <c r="R433" s="77">
        <v>147.16069999999999</v>
      </c>
      <c r="S433" s="77">
        <v>147.16069999999999</v>
      </c>
      <c r="T433" s="77">
        <v>147.16069999999999</v>
      </c>
      <c r="U433" s="77">
        <v>147.16069999999999</v>
      </c>
      <c r="V433" s="77">
        <v>144.06258</v>
      </c>
      <c r="W433" s="77">
        <v>140.96446</v>
      </c>
      <c r="X433" s="77">
        <v>137.86634000000001</v>
      </c>
      <c r="Y433" s="77">
        <v>134.76822000000001</v>
      </c>
      <c r="Z433" s="77">
        <v>131.67009999999999</v>
      </c>
      <c r="AA433" s="77">
        <v>130.12103999999999</v>
      </c>
      <c r="AB433" s="77">
        <v>128.57198</v>
      </c>
      <c r="AC433" s="77">
        <v>127.02292</v>
      </c>
      <c r="AD433" s="77">
        <v>125.47386</v>
      </c>
      <c r="AE433" s="77">
        <v>123.9248</v>
      </c>
      <c r="AF433" s="77">
        <v>129.668031353912</v>
      </c>
      <c r="AG433" s="77">
        <v>129.668031353912</v>
      </c>
      <c r="AH433" s="77">
        <v>129.668031353912</v>
      </c>
      <c r="AI433" s="77">
        <v>129.668031353912</v>
      </c>
      <c r="AJ433" s="77">
        <v>129.668031353912</v>
      </c>
      <c r="AK433" s="77"/>
      <c r="AL433" s="77"/>
      <c r="AM433" s="77"/>
      <c r="AN433" s="77"/>
      <c r="AO433" s="77"/>
    </row>
    <row r="434" spans="1:41" ht="18" customHeight="1">
      <c r="A434" s="75" t="s">
        <v>555</v>
      </c>
      <c r="B434" s="75" t="s">
        <v>572</v>
      </c>
      <c r="C434" s="75" t="str">
        <f>VLOOKUP(B434,[3]codes!A:F,3,FALSE)</f>
        <v>Mineraldüngereinsatz</v>
      </c>
      <c r="D434" s="75" t="s">
        <v>31</v>
      </c>
      <c r="E434" s="75" t="s">
        <v>573</v>
      </c>
      <c r="F434" s="75" t="s">
        <v>574</v>
      </c>
      <c r="G434" s="75" t="s">
        <v>54</v>
      </c>
      <c r="H434" s="76" t="s">
        <v>558</v>
      </c>
      <c r="K434" s="77">
        <v>1037.17166666666</v>
      </c>
      <c r="L434" s="77">
        <v>1034.843333333328</v>
      </c>
      <c r="M434" s="77">
        <v>1032.514999999996</v>
      </c>
      <c r="N434" s="77">
        <v>1030.186666666664</v>
      </c>
      <c r="O434" s="77">
        <v>1027.858333333332</v>
      </c>
      <c r="P434" s="77">
        <v>1025.53</v>
      </c>
      <c r="Q434" s="77">
        <v>1020.544</v>
      </c>
      <c r="R434" s="77">
        <v>1015.558</v>
      </c>
      <c r="S434" s="77">
        <v>1010.572</v>
      </c>
      <c r="T434" s="77">
        <v>1005.586</v>
      </c>
      <c r="U434" s="77">
        <v>1000.5999999999999</v>
      </c>
      <c r="V434" s="77">
        <v>1000.523999999998</v>
      </c>
      <c r="W434" s="77">
        <v>1000.447999999996</v>
      </c>
      <c r="X434" s="77">
        <v>1000.371999999994</v>
      </c>
      <c r="Y434" s="77">
        <v>1000.2959999999921</v>
      </c>
      <c r="Z434" s="77">
        <v>1000.2199999999899</v>
      </c>
      <c r="AA434" s="77">
        <v>999.14999999999213</v>
      </c>
      <c r="AB434" s="77">
        <v>998.07999999999436</v>
      </c>
      <c r="AC434" s="77">
        <v>997.00999999999658</v>
      </c>
      <c r="AD434" s="77">
        <v>995.9399999999988</v>
      </c>
      <c r="AE434" s="77">
        <v>994.87000000000103</v>
      </c>
      <c r="AF434" s="77">
        <v>993.82000000000085</v>
      </c>
      <c r="AG434" s="77">
        <v>992.77000000000066</v>
      </c>
      <c r="AH434" s="77">
        <v>991.72000000000048</v>
      </c>
      <c r="AI434" s="77">
        <v>990.6700000000003</v>
      </c>
      <c r="AJ434" s="77">
        <v>989.62</v>
      </c>
      <c r="AK434" s="77"/>
      <c r="AL434" s="77"/>
      <c r="AM434" s="77"/>
      <c r="AN434" s="77"/>
      <c r="AO434" s="77"/>
    </row>
    <row r="435" spans="1:41">
      <c r="A435" s="75" t="s">
        <v>555</v>
      </c>
      <c r="B435" s="75" t="s">
        <v>572</v>
      </c>
      <c r="C435" s="75" t="str">
        <f>VLOOKUP(B435,[3]codes!A:F,3,FALSE)</f>
        <v>Mineraldüngereinsatz</v>
      </c>
      <c r="D435" s="75" t="s">
        <v>31</v>
      </c>
      <c r="E435" s="75" t="s">
        <v>573</v>
      </c>
      <c r="F435" s="75" t="s">
        <v>574</v>
      </c>
      <c r="G435" s="75" t="s">
        <v>28</v>
      </c>
      <c r="H435" s="76" t="s">
        <v>559</v>
      </c>
      <c r="K435" s="77">
        <v>1037.17166666666</v>
      </c>
      <c r="L435" s="77">
        <v>1038.0262839080369</v>
      </c>
      <c r="M435" s="77">
        <v>1038.8809011494138</v>
      </c>
      <c r="N435" s="77">
        <v>1039.7355183907907</v>
      </c>
      <c r="O435" s="77">
        <v>1040.5901356321676</v>
      </c>
      <c r="P435" s="77">
        <v>1041.444752873545</v>
      </c>
      <c r="Q435" s="77">
        <v>1030.4170992172412</v>
      </c>
      <c r="R435" s="77">
        <v>1019.3894455609375</v>
      </c>
      <c r="S435" s="77">
        <v>1008.3617919046337</v>
      </c>
      <c r="T435" s="77">
        <v>997.33413824832996</v>
      </c>
      <c r="U435" s="77">
        <v>986.30648459202632</v>
      </c>
      <c r="V435" s="77">
        <v>960.96204335837217</v>
      </c>
      <c r="W435" s="77">
        <v>935.61760212471802</v>
      </c>
      <c r="X435" s="77">
        <v>910.27316089106387</v>
      </c>
      <c r="Y435" s="77">
        <v>884.92871965740972</v>
      </c>
      <c r="Z435" s="77">
        <v>859.58427842375556</v>
      </c>
      <c r="AA435" s="77">
        <v>896.6446462075611</v>
      </c>
      <c r="AB435" s="77">
        <v>933.70501399136663</v>
      </c>
      <c r="AC435" s="77">
        <v>970.76538177517216</v>
      </c>
      <c r="AD435" s="77">
        <v>1007.8257495589777</v>
      </c>
      <c r="AE435" s="77">
        <v>1044.8861173427833</v>
      </c>
      <c r="AF435" s="77">
        <v>1044.8861173427833</v>
      </c>
      <c r="AG435" s="77">
        <v>1044.8861173427833</v>
      </c>
      <c r="AH435" s="77">
        <v>1044.8861173427833</v>
      </c>
      <c r="AI435" s="77">
        <v>1044.8861173427833</v>
      </c>
      <c r="AJ435" s="77">
        <v>1044.8861173427833</v>
      </c>
      <c r="AK435" s="77"/>
      <c r="AL435" s="77"/>
      <c r="AM435" s="77"/>
      <c r="AN435" s="77"/>
      <c r="AO435" s="77"/>
    </row>
    <row r="436" spans="1:41" ht="14.65" customHeight="1">
      <c r="A436" s="75" t="s">
        <v>555</v>
      </c>
      <c r="B436" s="75" t="s">
        <v>575</v>
      </c>
      <c r="C436" s="75" t="str">
        <f>VLOOKUP(B436,[3]codes!A:F,3,FALSE)</f>
        <v>Wirtschaftsdüngerausbringung</v>
      </c>
      <c r="D436" s="75" t="s">
        <v>31</v>
      </c>
      <c r="E436" s="75" t="s">
        <v>576</v>
      </c>
      <c r="F436" s="75" t="s">
        <v>574</v>
      </c>
      <c r="G436" s="75" t="s">
        <v>54</v>
      </c>
      <c r="H436" s="87" t="s">
        <v>577</v>
      </c>
      <c r="K436" s="77">
        <v>913.622377548126</v>
      </c>
      <c r="L436" s="77">
        <v>911.49959089294077</v>
      </c>
      <c r="M436" s="77">
        <v>909.37680423775555</v>
      </c>
      <c r="N436" s="77">
        <v>907.25401758257033</v>
      </c>
      <c r="O436" s="77">
        <v>905.1312309273851</v>
      </c>
      <c r="P436" s="77">
        <v>903.00844427219999</v>
      </c>
      <c r="Q436" s="77">
        <v>898.77499404741002</v>
      </c>
      <c r="R436" s="77">
        <v>894.54154382262004</v>
      </c>
      <c r="S436" s="77">
        <v>890.30809359783007</v>
      </c>
      <c r="T436" s="77">
        <v>886.07464337304009</v>
      </c>
      <c r="U436" s="77">
        <v>881.84119314825</v>
      </c>
      <c r="V436" s="77">
        <v>882.06719379295043</v>
      </c>
      <c r="W436" s="77">
        <v>882.29319443765087</v>
      </c>
      <c r="X436" s="77">
        <v>882.5191950823513</v>
      </c>
      <c r="Y436" s="77">
        <v>882.74519572705174</v>
      </c>
      <c r="Z436" s="77">
        <v>882.97119637175194</v>
      </c>
      <c r="AA436" s="77">
        <v>883.38411863955116</v>
      </c>
      <c r="AB436" s="77">
        <v>883.79704090735038</v>
      </c>
      <c r="AC436" s="77">
        <v>884.2099631751496</v>
      </c>
      <c r="AD436" s="77">
        <v>884.62288544294881</v>
      </c>
      <c r="AE436" s="77">
        <v>885.03580771074803</v>
      </c>
      <c r="AF436" s="77">
        <v>885.48387759865045</v>
      </c>
      <c r="AG436" s="77">
        <v>885.93194748655287</v>
      </c>
      <c r="AH436" s="77">
        <v>886.38001737445529</v>
      </c>
      <c r="AI436" s="77">
        <v>886.82808726235771</v>
      </c>
      <c r="AJ436" s="77">
        <v>887.27615715026002</v>
      </c>
      <c r="AK436" s="77"/>
      <c r="AL436" s="77"/>
      <c r="AM436" s="77"/>
      <c r="AN436" s="77"/>
      <c r="AO436" s="77"/>
    </row>
    <row r="437" spans="1:41">
      <c r="A437" s="75" t="s">
        <v>555</v>
      </c>
      <c r="B437" s="75" t="s">
        <v>575</v>
      </c>
      <c r="C437" s="75" t="str">
        <f>VLOOKUP(B437,[3]codes!A:F,3,FALSE)</f>
        <v>Wirtschaftsdüngerausbringung</v>
      </c>
      <c r="D437" s="75" t="s">
        <v>31</v>
      </c>
      <c r="E437" s="75" t="s">
        <v>576</v>
      </c>
      <c r="F437" s="75" t="s">
        <v>574</v>
      </c>
      <c r="G437" s="75" t="s">
        <v>28</v>
      </c>
      <c r="H437" s="87" t="s">
        <v>559</v>
      </c>
      <c r="K437" s="77">
        <v>913.622377548126</v>
      </c>
      <c r="L437" s="77">
        <v>885.98203878625827</v>
      </c>
      <c r="M437" s="77">
        <v>858.34170002439055</v>
      </c>
      <c r="N437" s="77">
        <v>830.70136126252282</v>
      </c>
      <c r="O437" s="77">
        <v>803.0610225006551</v>
      </c>
      <c r="P437" s="77">
        <v>775.42068373878726</v>
      </c>
      <c r="Q437" s="77">
        <v>768.35710585571269</v>
      </c>
      <c r="R437" s="77">
        <v>761.29352797263812</v>
      </c>
      <c r="S437" s="77">
        <v>754.22995008956354</v>
      </c>
      <c r="T437" s="77">
        <v>747.16637220648897</v>
      </c>
      <c r="U437" s="77">
        <v>740.10279432341417</v>
      </c>
      <c r="V437" s="77">
        <v>732.63119349721524</v>
      </c>
      <c r="W437" s="77">
        <v>725.1595926710163</v>
      </c>
      <c r="X437" s="77">
        <v>717.68799184481736</v>
      </c>
      <c r="Y437" s="77">
        <v>710.21639101861842</v>
      </c>
      <c r="Z437" s="77">
        <v>702.74479019241949</v>
      </c>
      <c r="AA437" s="77">
        <v>685.57206507566184</v>
      </c>
      <c r="AB437" s="77">
        <v>668.39933995890419</v>
      </c>
      <c r="AC437" s="77">
        <v>651.22661484214655</v>
      </c>
      <c r="AD437" s="77">
        <v>634.0538897253889</v>
      </c>
      <c r="AE437" s="77">
        <v>616.88116460863102</v>
      </c>
      <c r="AF437" s="77">
        <v>616.88116460863102</v>
      </c>
      <c r="AG437" s="77">
        <v>616.88116460863102</v>
      </c>
      <c r="AH437" s="77">
        <v>616.88116460863102</v>
      </c>
      <c r="AI437" s="77">
        <v>616.88116460863102</v>
      </c>
      <c r="AJ437" s="77">
        <v>616.88116460863102</v>
      </c>
      <c r="AK437" s="77"/>
      <c r="AL437" s="77"/>
      <c r="AM437" s="77"/>
      <c r="AN437" s="77"/>
      <c r="AO437" s="77"/>
    </row>
    <row r="438" spans="1:41">
      <c r="A438" s="75" t="s">
        <v>555</v>
      </c>
      <c r="B438" s="75" t="s">
        <v>578</v>
      </c>
      <c r="C438" s="75" t="str">
        <f>VLOOKUP(B438,[3]codes!A:F,3,FALSE)</f>
        <v>Ausscheidung auf der Weide</v>
      </c>
      <c r="D438" s="75" t="s">
        <v>31</v>
      </c>
      <c r="E438" s="75" t="s">
        <v>579</v>
      </c>
      <c r="F438" s="75" t="s">
        <v>574</v>
      </c>
      <c r="G438" s="75" t="s">
        <v>54</v>
      </c>
      <c r="H438" s="87" t="s">
        <v>577</v>
      </c>
      <c r="K438" s="77">
        <v>127.8262526170837</v>
      </c>
      <c r="L438" s="77">
        <v>127.68042280129306</v>
      </c>
      <c r="M438" s="77">
        <v>127.53459298550243</v>
      </c>
      <c r="N438" s="77">
        <v>127.38876316971179</v>
      </c>
      <c r="O438" s="77">
        <v>127.24293335392116</v>
      </c>
      <c r="P438" s="77">
        <v>127.0971035381305</v>
      </c>
      <c r="Q438" s="77">
        <v>126.61707652636393</v>
      </c>
      <c r="R438" s="77">
        <v>126.13704951459736</v>
      </c>
      <c r="S438" s="77">
        <v>125.6570225028308</v>
      </c>
      <c r="T438" s="77">
        <v>125.17699549106423</v>
      </c>
      <c r="U438" s="77">
        <v>124.69696847929769</v>
      </c>
      <c r="V438" s="77">
        <v>124.60960817524854</v>
      </c>
      <c r="W438" s="77">
        <v>124.52224787119938</v>
      </c>
      <c r="X438" s="77">
        <v>124.43488756715023</v>
      </c>
      <c r="Y438" s="77">
        <v>124.34752726310107</v>
      </c>
      <c r="Z438" s="77">
        <v>124.2601669590519</v>
      </c>
      <c r="AA438" s="77">
        <v>124.2592532706836</v>
      </c>
      <c r="AB438" s="77">
        <v>124.2583395823153</v>
      </c>
      <c r="AC438" s="77">
        <v>124.257425893947</v>
      </c>
      <c r="AD438" s="77">
        <v>124.2565122055787</v>
      </c>
      <c r="AE438" s="77">
        <v>124.2555985172104</v>
      </c>
      <c r="AF438" s="77">
        <v>124.25913855545514</v>
      </c>
      <c r="AG438" s="77">
        <v>124.26267859369987</v>
      </c>
      <c r="AH438" s="77">
        <v>124.26621863194461</v>
      </c>
      <c r="AI438" s="77">
        <v>124.26975867018935</v>
      </c>
      <c r="AJ438" s="77">
        <v>124.2732987084341</v>
      </c>
      <c r="AK438" s="77"/>
      <c r="AL438" s="77"/>
      <c r="AM438" s="77"/>
      <c r="AN438" s="77"/>
      <c r="AO438" s="77"/>
    </row>
    <row r="439" spans="1:41">
      <c r="A439" s="75" t="s">
        <v>555</v>
      </c>
      <c r="B439" s="75" t="s">
        <v>578</v>
      </c>
      <c r="C439" s="75" t="str">
        <f>VLOOKUP(B439,[3]codes!A:F,3,FALSE)</f>
        <v>Ausscheidung auf der Weide</v>
      </c>
      <c r="D439" s="75" t="s">
        <v>31</v>
      </c>
      <c r="E439" s="75" t="s">
        <v>579</v>
      </c>
      <c r="F439" s="75" t="s">
        <v>574</v>
      </c>
      <c r="G439" s="75" t="s">
        <v>28</v>
      </c>
      <c r="H439" s="87" t="s">
        <v>559</v>
      </c>
      <c r="K439" s="77">
        <v>127.8262526170837</v>
      </c>
      <c r="L439" s="77">
        <v>123.32220516114585</v>
      </c>
      <c r="M439" s="77">
        <v>118.81815770520799</v>
      </c>
      <c r="N439" s="77">
        <v>114.31411024927014</v>
      </c>
      <c r="O439" s="77">
        <v>109.81006279333229</v>
      </c>
      <c r="P439" s="77">
        <v>105.30601533739444</v>
      </c>
      <c r="Q439" s="77">
        <v>106.5645080948473</v>
      </c>
      <c r="R439" s="77">
        <v>107.82300085230015</v>
      </c>
      <c r="S439" s="77">
        <v>109.08149360975301</v>
      </c>
      <c r="T439" s="77">
        <v>110.33998636720587</v>
      </c>
      <c r="U439" s="77">
        <v>111.59847912465875</v>
      </c>
      <c r="V439" s="77">
        <v>107.3370930194542</v>
      </c>
      <c r="W439" s="77">
        <v>103.07570691424965</v>
      </c>
      <c r="X439" s="77">
        <v>98.8143208090451</v>
      </c>
      <c r="Y439" s="77">
        <v>94.552934703840549</v>
      </c>
      <c r="Z439" s="77">
        <v>90.291548598635984</v>
      </c>
      <c r="AA439" s="77">
        <v>87.4097955850971</v>
      </c>
      <c r="AB439" s="77">
        <v>84.528042571558217</v>
      </c>
      <c r="AC439" s="77">
        <v>81.646289558019333</v>
      </c>
      <c r="AD439" s="77">
        <v>78.76453654448045</v>
      </c>
      <c r="AE439" s="77">
        <v>75.882783530941595</v>
      </c>
      <c r="AF439" s="77">
        <v>75.882783530941595</v>
      </c>
      <c r="AG439" s="77">
        <v>75.882783530941595</v>
      </c>
      <c r="AH439" s="77">
        <v>75.882783530941595</v>
      </c>
      <c r="AI439" s="77">
        <v>75.882783530941595</v>
      </c>
      <c r="AJ439" s="77">
        <v>75.882783530941595</v>
      </c>
      <c r="AK439" s="77"/>
      <c r="AL439" s="77"/>
      <c r="AM439" s="77"/>
      <c r="AN439" s="77"/>
      <c r="AO439" s="77"/>
    </row>
    <row r="440" spans="1:41">
      <c r="A440" s="75" t="s">
        <v>555</v>
      </c>
      <c r="B440" s="75" t="s">
        <v>580</v>
      </c>
      <c r="C440" s="75" t="str">
        <f>VLOOKUP(B440,[3]codes!A:F,3,FALSE)</f>
        <v>Ausbringung von Gärrückständen aus Energiepflanzen</v>
      </c>
      <c r="D440" s="75" t="s">
        <v>31</v>
      </c>
      <c r="E440" s="75" t="s">
        <v>581</v>
      </c>
      <c r="F440" s="75" t="s">
        <v>574</v>
      </c>
      <c r="G440" s="75" t="s">
        <v>54</v>
      </c>
      <c r="H440" s="76" t="s">
        <v>558</v>
      </c>
      <c r="K440" s="77">
        <v>231.464879820574</v>
      </c>
      <c r="L440" s="77">
        <v>208.90702155141719</v>
      </c>
      <c r="M440" s="77">
        <v>186.34916328226038</v>
      </c>
      <c r="N440" s="77">
        <v>163.79130501310357</v>
      </c>
      <c r="O440" s="77">
        <v>141.23344674394676</v>
      </c>
      <c r="P440" s="77">
        <v>118.67558847479</v>
      </c>
      <c r="Q440" s="77">
        <v>107.1098290952319</v>
      </c>
      <c r="R440" s="77">
        <v>95.5440697156738</v>
      </c>
      <c r="S440" s="77">
        <v>83.978310336115698</v>
      </c>
      <c r="T440" s="77">
        <v>72.412550956557595</v>
      </c>
      <c r="U440" s="77">
        <v>60.8467915769995</v>
      </c>
      <c r="V440" s="77">
        <v>60.8467915769995</v>
      </c>
      <c r="W440" s="77">
        <v>60.8467915769995</v>
      </c>
      <c r="X440" s="77">
        <v>60.8467915769995</v>
      </c>
      <c r="Y440" s="77">
        <v>60.8467915769995</v>
      </c>
      <c r="Z440" s="77">
        <v>60.8467915769995</v>
      </c>
      <c r="AA440" s="77">
        <v>60.8467915769995</v>
      </c>
      <c r="AB440" s="77">
        <v>60.8467915769995</v>
      </c>
      <c r="AC440" s="77">
        <v>60.8467915769995</v>
      </c>
      <c r="AD440" s="77">
        <v>60.8467915769995</v>
      </c>
      <c r="AE440" s="77">
        <v>60.8467915769995</v>
      </c>
      <c r="AF440" s="77">
        <v>60.8467915769995</v>
      </c>
      <c r="AG440" s="77">
        <v>60.8467915769995</v>
      </c>
      <c r="AH440" s="77">
        <v>60.8467915769995</v>
      </c>
      <c r="AI440" s="77">
        <v>60.8467915769995</v>
      </c>
      <c r="AJ440" s="77">
        <v>60.8467915769995</v>
      </c>
      <c r="AK440" s="77"/>
      <c r="AL440" s="77"/>
      <c r="AM440" s="77"/>
      <c r="AN440" s="77"/>
      <c r="AO440" s="77"/>
    </row>
    <row r="441" spans="1:41">
      <c r="A441" s="75" t="s">
        <v>555</v>
      </c>
      <c r="B441" s="75" t="s">
        <v>580</v>
      </c>
      <c r="C441" s="75" t="str">
        <f>VLOOKUP(B441,[3]codes!A:F,3,FALSE)</f>
        <v>Ausbringung von Gärrückständen aus Energiepflanzen</v>
      </c>
      <c r="D441" s="75" t="s">
        <v>31</v>
      </c>
      <c r="E441" s="75" t="s">
        <v>581</v>
      </c>
      <c r="F441" s="75" t="s">
        <v>574</v>
      </c>
      <c r="G441" s="75" t="s">
        <v>28</v>
      </c>
      <c r="H441" s="76" t="s">
        <v>559</v>
      </c>
      <c r="K441" s="77">
        <v>231.464879820574</v>
      </c>
      <c r="L441" s="77">
        <v>211.27772696963126</v>
      </c>
      <c r="M441" s="77">
        <v>191.09057411868852</v>
      </c>
      <c r="N441" s="77">
        <v>170.90342126774578</v>
      </c>
      <c r="O441" s="77">
        <v>150.71626841680305</v>
      </c>
      <c r="P441" s="77">
        <v>130.52911556586025</v>
      </c>
      <c r="Q441" s="77">
        <v>121.80330206247712</v>
      </c>
      <c r="R441" s="77">
        <v>113.07748855909398</v>
      </c>
      <c r="S441" s="77">
        <v>104.35167505571084</v>
      </c>
      <c r="T441" s="77">
        <v>95.625861552327706</v>
      </c>
      <c r="U441" s="77">
        <v>86.900048048944598</v>
      </c>
      <c r="V441" s="77">
        <v>78.174234545561433</v>
      </c>
      <c r="W441" s="77">
        <v>69.448421042178268</v>
      </c>
      <c r="X441" s="77">
        <v>60.72260753879511</v>
      </c>
      <c r="Y441" s="77">
        <v>51.996794035411952</v>
      </c>
      <c r="Z441" s="77">
        <v>43.270980532028808</v>
      </c>
      <c r="AA441" s="77">
        <v>34.616784425623045</v>
      </c>
      <c r="AB441" s="77">
        <v>25.962588319217282</v>
      </c>
      <c r="AC441" s="77">
        <v>17.308392212811519</v>
      </c>
      <c r="AD441" s="77">
        <v>8.6541961064057578</v>
      </c>
      <c r="AE441" s="77">
        <v>0</v>
      </c>
      <c r="AF441" s="77">
        <v>0</v>
      </c>
      <c r="AG441" s="77">
        <v>0</v>
      </c>
      <c r="AH441" s="77">
        <v>0</v>
      </c>
      <c r="AI441" s="77">
        <v>0</v>
      </c>
      <c r="AJ441" s="77">
        <v>0</v>
      </c>
      <c r="AK441" s="77"/>
      <c r="AL441" s="77"/>
      <c r="AM441" s="77"/>
      <c r="AN441" s="77"/>
      <c r="AO441" s="77"/>
    </row>
    <row r="442" spans="1:41">
      <c r="A442" s="75" t="s">
        <v>555</v>
      </c>
      <c r="B442" s="75" t="s">
        <v>582</v>
      </c>
      <c r="C442" s="75" t="str">
        <f>VLOOKUP(B442,[3]codes!A:F,3,FALSE)</f>
        <v>Ernterückstände</v>
      </c>
      <c r="D442" s="75" t="s">
        <v>31</v>
      </c>
      <c r="E442" s="75" t="s">
        <v>583</v>
      </c>
      <c r="F442" s="75" t="s">
        <v>574</v>
      </c>
      <c r="G442" s="75" t="s">
        <v>54</v>
      </c>
      <c r="H442" s="76" t="s">
        <v>558</v>
      </c>
      <c r="K442" s="77">
        <v>867.624211453979</v>
      </c>
      <c r="L442" s="77">
        <v>865.32410978047903</v>
      </c>
      <c r="M442" s="77">
        <v>863.02400810697907</v>
      </c>
      <c r="N442" s="77">
        <v>860.7239064334791</v>
      </c>
      <c r="O442" s="77">
        <v>858.42380475997913</v>
      </c>
      <c r="P442" s="77">
        <v>856.12370308647905</v>
      </c>
      <c r="Q442" s="77">
        <v>857.76356721486604</v>
      </c>
      <c r="R442" s="77">
        <v>859.40343134325303</v>
      </c>
      <c r="S442" s="77">
        <v>861.04329547164002</v>
      </c>
      <c r="T442" s="77">
        <v>862.68315960002701</v>
      </c>
      <c r="U442" s="77">
        <v>864.323023728414</v>
      </c>
      <c r="V442" s="77">
        <v>864.27481369503482</v>
      </c>
      <c r="W442" s="77">
        <v>864.22660366165564</v>
      </c>
      <c r="X442" s="77">
        <v>864.17839362827647</v>
      </c>
      <c r="Y442" s="77">
        <v>864.13018359489729</v>
      </c>
      <c r="Z442" s="77">
        <v>864.081973561518</v>
      </c>
      <c r="AA442" s="77">
        <v>863.43718126590136</v>
      </c>
      <c r="AB442" s="77">
        <v>862.79238897028472</v>
      </c>
      <c r="AC442" s="77">
        <v>862.14759667466808</v>
      </c>
      <c r="AD442" s="77">
        <v>861.50280437905144</v>
      </c>
      <c r="AE442" s="77">
        <v>860.85801208343503</v>
      </c>
      <c r="AF442" s="77">
        <v>860.27218295412445</v>
      </c>
      <c r="AG442" s="77">
        <v>859.68635382481386</v>
      </c>
      <c r="AH442" s="77">
        <v>859.10052469550328</v>
      </c>
      <c r="AI442" s="77">
        <v>858.5146955661927</v>
      </c>
      <c r="AJ442" s="77">
        <v>857.928866436882</v>
      </c>
      <c r="AK442" s="77"/>
      <c r="AL442" s="77"/>
      <c r="AM442" s="77"/>
      <c r="AN442" s="77"/>
      <c r="AO442" s="77"/>
    </row>
    <row r="443" spans="1:41">
      <c r="A443" s="75" t="s">
        <v>555</v>
      </c>
      <c r="B443" s="75" t="s">
        <v>582</v>
      </c>
      <c r="C443" s="75" t="str">
        <f>VLOOKUP(B443,[3]codes!A:F,3,FALSE)</f>
        <v>Ernterückstände</v>
      </c>
      <c r="D443" s="75" t="s">
        <v>31</v>
      </c>
      <c r="E443" s="75" t="s">
        <v>583</v>
      </c>
      <c r="F443" s="75" t="s">
        <v>574</v>
      </c>
      <c r="G443" s="75" t="s">
        <v>28</v>
      </c>
      <c r="H443" s="76" t="s">
        <v>559</v>
      </c>
      <c r="K443" s="77">
        <v>867.624211453979</v>
      </c>
      <c r="L443" s="77">
        <v>996.31167502731466</v>
      </c>
      <c r="M443" s="77">
        <v>955.4516833879693</v>
      </c>
      <c r="N443" s="77">
        <v>914.59169174862393</v>
      </c>
      <c r="O443" s="77">
        <v>873.73170010927856</v>
      </c>
      <c r="P443" s="77">
        <v>832.87170846993297</v>
      </c>
      <c r="Q443" s="77">
        <v>830.69345217268267</v>
      </c>
      <c r="R443" s="77">
        <v>828.51519587543237</v>
      </c>
      <c r="S443" s="77">
        <v>826.33693957818207</v>
      </c>
      <c r="T443" s="77">
        <v>824.15868328093177</v>
      </c>
      <c r="U443" s="77">
        <v>821.98042698368147</v>
      </c>
      <c r="V443" s="77">
        <v>819.51012129332787</v>
      </c>
      <c r="W443" s="77">
        <v>817.03981560297427</v>
      </c>
      <c r="X443" s="77">
        <v>814.56950991262067</v>
      </c>
      <c r="Y443" s="77">
        <v>812.09920422226708</v>
      </c>
      <c r="Z443" s="77">
        <v>809.62889853191325</v>
      </c>
      <c r="AA443" s="77">
        <v>807.71236534980767</v>
      </c>
      <c r="AB443" s="77">
        <v>805.79583216770209</v>
      </c>
      <c r="AC443" s="77">
        <v>803.87929898559651</v>
      </c>
      <c r="AD443" s="77">
        <v>801.96276580349092</v>
      </c>
      <c r="AE443" s="77">
        <v>800.04623262138557</v>
      </c>
      <c r="AF443" s="77">
        <v>800.04623262138557</v>
      </c>
      <c r="AG443" s="77">
        <v>800.04623262138557</v>
      </c>
      <c r="AH443" s="77">
        <v>800.04623262138557</v>
      </c>
      <c r="AI443" s="77">
        <v>800.04623262138557</v>
      </c>
      <c r="AJ443" s="77">
        <v>800.04623262138557</v>
      </c>
      <c r="AK443" s="77"/>
      <c r="AL443" s="77"/>
      <c r="AM443" s="77"/>
      <c r="AN443" s="77"/>
      <c r="AO443" s="77"/>
    </row>
    <row r="444" spans="1:41">
      <c r="A444" s="75" t="s">
        <v>555</v>
      </c>
      <c r="B444" s="75" t="s">
        <v>584</v>
      </c>
      <c r="C444" s="75" t="str">
        <f>VLOOKUP(B444,[3]codes!A:F,3,FALSE)</f>
        <v>THG-Emissionen Energieverbrauch stationäre Quellen (1.A.4.c.I)</v>
      </c>
      <c r="D444" s="75" t="s">
        <v>31</v>
      </c>
      <c r="E444" s="75" t="s">
        <v>585</v>
      </c>
      <c r="F444" s="75" t="s">
        <v>586</v>
      </c>
      <c r="G444" s="75" t="s">
        <v>54</v>
      </c>
      <c r="H444" s="76" t="s">
        <v>587</v>
      </c>
      <c r="K444" s="77">
        <v>2009.7033584067613</v>
      </c>
      <c r="L444" s="77">
        <v>1967.5833012751148</v>
      </c>
      <c r="M444" s="77">
        <v>1926.0755755673013</v>
      </c>
      <c r="N444" s="77">
        <v>1872.3452893241051</v>
      </c>
      <c r="O444" s="77">
        <v>1790.4443284035731</v>
      </c>
      <c r="P444" s="77">
        <v>1712.6317087923724</v>
      </c>
      <c r="Q444" s="77">
        <v>1649.4132554441835</v>
      </c>
      <c r="R444" s="77">
        <v>1591.2938921346965</v>
      </c>
      <c r="S444" s="77">
        <v>1539.3345412816959</v>
      </c>
      <c r="T444" s="77">
        <v>1489.0568011814241</v>
      </c>
      <c r="U444" s="77">
        <v>1444.0564649631808</v>
      </c>
      <c r="V444" s="77">
        <v>1415.3388145777492</v>
      </c>
      <c r="W444" s="77">
        <v>1391.660175618008</v>
      </c>
      <c r="X444" s="77">
        <v>1367.4074666334132</v>
      </c>
      <c r="Y444" s="77">
        <v>1342.8815204568189</v>
      </c>
      <c r="Z444" s="77">
        <v>1320.2943740443343</v>
      </c>
      <c r="AA444" s="77">
        <v>1299.1345912512709</v>
      </c>
      <c r="AB444" s="77">
        <v>1282.0293323823857</v>
      </c>
      <c r="AC444" s="77">
        <v>1264.8688938836463</v>
      </c>
      <c r="AD444" s="77">
        <v>1246.2787985333746</v>
      </c>
      <c r="AE444" s="77">
        <v>1231.3932289381269</v>
      </c>
      <c r="AF444" s="77">
        <v>1202.2840220745165</v>
      </c>
      <c r="AG444" s="77">
        <v>1174.2825895276733</v>
      </c>
      <c r="AH444" s="77">
        <v>1143.9981934796376</v>
      </c>
      <c r="AI444" s="77">
        <v>1113.2112975244988</v>
      </c>
      <c r="AJ444" s="77">
        <v>1080.3738244146061</v>
      </c>
      <c r="AK444" s="77"/>
      <c r="AL444" s="77"/>
      <c r="AM444" s="77"/>
      <c r="AN444" s="77"/>
      <c r="AO444" s="77"/>
    </row>
    <row r="445" spans="1:41">
      <c r="A445" s="75" t="s">
        <v>555</v>
      </c>
      <c r="B445" s="75" t="s">
        <v>584</v>
      </c>
      <c r="C445" s="75" t="str">
        <f>VLOOKUP(B445,[3]codes!A:F,3,FALSE)</f>
        <v>THG-Emissionen Energieverbrauch stationäre Quellen (1.A.4.c.I)</v>
      </c>
      <c r="D445" s="75" t="s">
        <v>31</v>
      </c>
      <c r="E445" s="75" t="s">
        <v>585</v>
      </c>
      <c r="F445" s="75" t="s">
        <v>586</v>
      </c>
      <c r="G445" s="75" t="s">
        <v>28</v>
      </c>
      <c r="H445" s="76" t="s">
        <v>587</v>
      </c>
      <c r="K445" s="77">
        <v>1945.9127199666964</v>
      </c>
      <c r="L445" s="77">
        <v>1860.5968760120195</v>
      </c>
      <c r="M445" s="77">
        <v>1775.2810320573426</v>
      </c>
      <c r="N445" s="77">
        <v>1689.9651881026657</v>
      </c>
      <c r="O445" s="77">
        <v>1604.6493441479888</v>
      </c>
      <c r="P445" s="77">
        <v>1519.3335001933117</v>
      </c>
      <c r="Q445" s="77">
        <v>1413.9190492714147</v>
      </c>
      <c r="R445" s="77">
        <v>1308.5045983495177</v>
      </c>
      <c r="S445" s="77">
        <v>1203.0901474276206</v>
      </c>
      <c r="T445" s="77">
        <v>1097.6756965057236</v>
      </c>
      <c r="U445" s="77">
        <v>992.26124558382662</v>
      </c>
      <c r="V445" s="77">
        <v>910.13112125150337</v>
      </c>
      <c r="W445" s="77">
        <v>828.00099691918012</v>
      </c>
      <c r="X445" s="77">
        <v>745.87087258685688</v>
      </c>
      <c r="Y445" s="77">
        <v>663.74074825453363</v>
      </c>
      <c r="Z445" s="77">
        <v>581.61062392221049</v>
      </c>
      <c r="AA445" s="77">
        <v>483.65191652903593</v>
      </c>
      <c r="AB445" s="77">
        <v>385.69320913586137</v>
      </c>
      <c r="AC445" s="77">
        <v>287.7345017426868</v>
      </c>
      <c r="AD445" s="77">
        <v>189.77579434951221</v>
      </c>
      <c r="AE445" s="77">
        <v>91.81708695633759</v>
      </c>
      <c r="AF445" s="77">
        <v>91.81708695633759</v>
      </c>
      <c r="AG445" s="77">
        <v>91.81708695633759</v>
      </c>
      <c r="AH445" s="77">
        <v>91.81708695633759</v>
      </c>
      <c r="AI445" s="77">
        <v>91.81708695633759</v>
      </c>
      <c r="AJ445" s="77">
        <v>91.81708695633759</v>
      </c>
      <c r="AK445" s="77"/>
      <c r="AL445" s="77"/>
      <c r="AM445" s="77"/>
      <c r="AN445" s="77"/>
      <c r="AO445" s="77"/>
    </row>
    <row r="446" spans="1:41">
      <c r="A446" s="75" t="s">
        <v>555</v>
      </c>
      <c r="B446" s="75" t="s">
        <v>588</v>
      </c>
      <c r="C446" s="75" t="str">
        <f>VLOOKUP(B446,[3]codes!A:F,3,FALSE)</f>
        <v>THG-Emissionen Energieverbrauch aus mobilen Quellen (1.A.4.c.II)</v>
      </c>
      <c r="D446" s="75" t="s">
        <v>31</v>
      </c>
      <c r="E446" s="75" t="s">
        <v>589</v>
      </c>
      <c r="F446" s="75" t="s">
        <v>586</v>
      </c>
      <c r="G446" s="75" t="s">
        <v>54</v>
      </c>
      <c r="H446" s="76" t="s">
        <v>587</v>
      </c>
      <c r="K446" s="77">
        <v>5781.5969193934789</v>
      </c>
      <c r="L446" s="77">
        <v>5529.4900420946979</v>
      </c>
      <c r="M446" s="77">
        <v>5452.8475443305742</v>
      </c>
      <c r="N446" s="77">
        <v>5449.9156094078653</v>
      </c>
      <c r="O446" s="77">
        <v>5309.7847130119208</v>
      </c>
      <c r="P446" s="77">
        <v>5266.2624375912028</v>
      </c>
      <c r="Q446" s="77">
        <v>5311.8869924116079</v>
      </c>
      <c r="R446" s="77">
        <v>5206.2334687926486</v>
      </c>
      <c r="S446" s="77">
        <v>5109.4588187933005</v>
      </c>
      <c r="T446" s="77">
        <v>5003.6876046837251</v>
      </c>
      <c r="U446" s="77">
        <v>4895.8831055815481</v>
      </c>
      <c r="V446" s="77">
        <v>4783.8850315277678</v>
      </c>
      <c r="W446" s="77">
        <v>4658.7993138051097</v>
      </c>
      <c r="X446" s="77">
        <v>4539.2512049746447</v>
      </c>
      <c r="Y446" s="77">
        <v>4419.0410346544049</v>
      </c>
      <c r="Z446" s="77">
        <v>4283.955372447258</v>
      </c>
      <c r="AA446" s="77">
        <v>4167.2908472336558</v>
      </c>
      <c r="AB446" s="77">
        <v>4047.1784738068081</v>
      </c>
      <c r="AC446" s="77">
        <v>3915.6641749468781</v>
      </c>
      <c r="AD446" s="77">
        <v>3782.4612986304278</v>
      </c>
      <c r="AE446" s="77">
        <v>3650.3018137289937</v>
      </c>
      <c r="AF446" s="77">
        <v>3533.5577346034388</v>
      </c>
      <c r="AG446" s="77">
        <v>3407.0192157218485</v>
      </c>
      <c r="AH446" s="77">
        <v>3294.9978324564859</v>
      </c>
      <c r="AI446" s="77">
        <v>3155.3669741482081</v>
      </c>
      <c r="AJ446" s="77">
        <v>3025.5156014354184</v>
      </c>
      <c r="AK446" s="77"/>
      <c r="AL446" s="77"/>
      <c r="AM446" s="77"/>
      <c r="AN446" s="77"/>
      <c r="AO446" s="77"/>
    </row>
    <row r="447" spans="1:41">
      <c r="A447" s="75" t="s">
        <v>555</v>
      </c>
      <c r="B447" s="75" t="s">
        <v>588</v>
      </c>
      <c r="C447" s="75" t="str">
        <f>VLOOKUP(B447,[3]codes!A:F,3,FALSE)</f>
        <v>THG-Emissionen Energieverbrauch aus mobilen Quellen (1.A.4.c.II)</v>
      </c>
      <c r="D447" s="75" t="s">
        <v>31</v>
      </c>
      <c r="E447" s="75" t="s">
        <v>589</v>
      </c>
      <c r="F447" s="75" t="s">
        <v>586</v>
      </c>
      <c r="G447" s="75" t="s">
        <v>28</v>
      </c>
      <c r="H447" s="76" t="s">
        <v>587</v>
      </c>
      <c r="K447" s="77">
        <v>5652.0570554686574</v>
      </c>
      <c r="L447" s="77">
        <v>5561.1989191884895</v>
      </c>
      <c r="M447" s="77">
        <v>5470.3407829083217</v>
      </c>
      <c r="N447" s="77">
        <v>5379.4826466281538</v>
      </c>
      <c r="O447" s="77">
        <v>5288.624510347986</v>
      </c>
      <c r="P447" s="77">
        <v>5197.766374067819</v>
      </c>
      <c r="Q447" s="77">
        <v>5026.048515521742</v>
      </c>
      <c r="R447" s="77">
        <v>4854.3306569756651</v>
      </c>
      <c r="S447" s="77">
        <v>4682.6127984295881</v>
      </c>
      <c r="T447" s="77">
        <v>4510.8949398835111</v>
      </c>
      <c r="U447" s="77">
        <v>4339.1770813374342</v>
      </c>
      <c r="V447" s="77">
        <v>3984.7698349051875</v>
      </c>
      <c r="W447" s="77">
        <v>3630.3625884729408</v>
      </c>
      <c r="X447" s="77">
        <v>3275.9553420406942</v>
      </c>
      <c r="Y447" s="77">
        <v>2921.5480956084475</v>
      </c>
      <c r="Z447" s="77">
        <v>2567.1408491762013</v>
      </c>
      <c r="AA447" s="77">
        <v>2062.6266081154836</v>
      </c>
      <c r="AB447" s="77">
        <v>1558.1123670547661</v>
      </c>
      <c r="AC447" s="77">
        <v>1053.5981259940486</v>
      </c>
      <c r="AD447" s="77">
        <v>549.08388493333109</v>
      </c>
      <c r="AE447" s="77">
        <v>44.569643872613497</v>
      </c>
      <c r="AF447" s="77">
        <v>44.569643872613497</v>
      </c>
      <c r="AG447" s="77">
        <v>44.569643872613497</v>
      </c>
      <c r="AH447" s="77">
        <v>44.569643872613497</v>
      </c>
      <c r="AI447" s="77">
        <v>44.569643872613497</v>
      </c>
      <c r="AJ447" s="77">
        <v>44.569643872613497</v>
      </c>
      <c r="AK447" s="77"/>
      <c r="AL447" s="77"/>
      <c r="AM447" s="77"/>
      <c r="AN447" s="77"/>
      <c r="AO447" s="77"/>
    </row>
    <row r="448" spans="1:41">
      <c r="A448" s="75" t="s">
        <v>555</v>
      </c>
      <c r="B448" s="75" t="s">
        <v>590</v>
      </c>
      <c r="C448" s="75" t="str">
        <f>VLOOKUP(B448,[3]codes!A:F,3,FALSE)</f>
        <v>Endenergieverbrauch 1.A.4.c</v>
      </c>
      <c r="D448" s="75" t="s">
        <v>31</v>
      </c>
      <c r="E448" s="75" t="s">
        <v>591</v>
      </c>
      <c r="F448" s="75" t="s">
        <v>137</v>
      </c>
      <c r="G448" s="75" t="s">
        <v>54</v>
      </c>
      <c r="H448" s="76" t="s">
        <v>587</v>
      </c>
      <c r="J448" s="76" t="s">
        <v>592</v>
      </c>
      <c r="K448" s="77">
        <v>138.38032080994242</v>
      </c>
      <c r="L448" s="77">
        <v>135.94393571618946</v>
      </c>
      <c r="M448" s="77">
        <v>133.51052951949066</v>
      </c>
      <c r="N448" s="77">
        <v>131.00071775772238</v>
      </c>
      <c r="O448" s="77">
        <v>128.31605638388305</v>
      </c>
      <c r="P448" s="77">
        <v>125.65571910621989</v>
      </c>
      <c r="Q448" s="77">
        <v>124.04964683110921</v>
      </c>
      <c r="R448" s="77">
        <v>122.47538583141855</v>
      </c>
      <c r="S448" s="77">
        <v>120.9394889003199</v>
      </c>
      <c r="T448" s="77">
        <v>119.41428245221267</v>
      </c>
      <c r="U448" s="77">
        <v>117.92192193912615</v>
      </c>
      <c r="V448" s="77">
        <v>116.79279030070131</v>
      </c>
      <c r="W448" s="77">
        <v>115.69478306036373</v>
      </c>
      <c r="X448" s="77">
        <v>114.59322996897042</v>
      </c>
      <c r="Y448" s="77">
        <v>113.48998917687206</v>
      </c>
      <c r="Z448" s="77">
        <v>112.39872374473451</v>
      </c>
      <c r="AA448" s="77">
        <v>111.65846445468839</v>
      </c>
      <c r="AB448" s="77">
        <v>110.94324869124094</v>
      </c>
      <c r="AC448" s="77">
        <v>110.22769210047223</v>
      </c>
      <c r="AD448" s="77">
        <v>109.5033049663258</v>
      </c>
      <c r="AE448" s="77">
        <v>108.80179952951718</v>
      </c>
      <c r="AF448" s="77">
        <v>108.19565010841058</v>
      </c>
      <c r="AG448" s="77">
        <v>107.59634306290374</v>
      </c>
      <c r="AH448" s="77">
        <v>106.98293486563773</v>
      </c>
      <c r="AI448" s="77">
        <v>106.36642288355638</v>
      </c>
      <c r="AJ448" s="77">
        <v>105.73724512752023</v>
      </c>
      <c r="AK448" s="77"/>
      <c r="AL448" s="77"/>
      <c r="AM448" s="77"/>
      <c r="AN448" s="77"/>
      <c r="AO448" s="77"/>
    </row>
    <row r="449" spans="1:41">
      <c r="A449" s="75" t="s">
        <v>555</v>
      </c>
      <c r="B449" s="75" t="s">
        <v>590</v>
      </c>
      <c r="C449" s="75" t="str">
        <f>VLOOKUP(B449,[3]codes!A:F,3,FALSE)</f>
        <v>Endenergieverbrauch 1.A.4.c</v>
      </c>
      <c r="D449" s="75" t="s">
        <v>31</v>
      </c>
      <c r="E449" s="75" t="s">
        <v>591</v>
      </c>
      <c r="F449" s="75" t="s">
        <v>137</v>
      </c>
      <c r="G449" s="75" t="s">
        <v>28</v>
      </c>
      <c r="H449" s="76" t="s">
        <v>587</v>
      </c>
      <c r="J449" s="76" t="s">
        <v>592</v>
      </c>
      <c r="K449" s="77">
        <v>136.19429086354876</v>
      </c>
      <c r="L449" s="77">
        <v>132.93180505714929</v>
      </c>
      <c r="M449" s="77">
        <v>129.66931925074982</v>
      </c>
      <c r="N449" s="77">
        <v>126.40683344435034</v>
      </c>
      <c r="O449" s="77">
        <v>123.14434763795086</v>
      </c>
      <c r="P449" s="77">
        <v>119.88186183155136</v>
      </c>
      <c r="Q449" s="77">
        <v>117.64889262056298</v>
      </c>
      <c r="R449" s="77">
        <v>115.41592340957459</v>
      </c>
      <c r="S449" s="77">
        <v>113.1829541985862</v>
      </c>
      <c r="T449" s="77">
        <v>110.94998498759782</v>
      </c>
      <c r="U449" s="77">
        <v>108.71701577660946</v>
      </c>
      <c r="V449" s="77">
        <v>104.75824998360717</v>
      </c>
      <c r="W449" s="77">
        <v>100.79948419060489</v>
      </c>
      <c r="X449" s="77">
        <v>96.8407183976026</v>
      </c>
      <c r="Y449" s="77">
        <v>92.881952604600315</v>
      </c>
      <c r="Z449" s="77">
        <v>88.923186811598043</v>
      </c>
      <c r="AA449" s="77">
        <v>87.373533022789672</v>
      </c>
      <c r="AB449" s="77">
        <v>85.823879233981302</v>
      </c>
      <c r="AC449" s="77">
        <v>84.274225445172931</v>
      </c>
      <c r="AD449" s="77">
        <v>82.72457165636456</v>
      </c>
      <c r="AE449" s="77">
        <v>81.174917867556218</v>
      </c>
      <c r="AF449" s="77">
        <v>81.174917867556218</v>
      </c>
      <c r="AG449" s="77">
        <v>81.174917867556218</v>
      </c>
      <c r="AH449" s="77">
        <v>81.174917867556218</v>
      </c>
      <c r="AI449" s="77">
        <v>81.174917867556218</v>
      </c>
      <c r="AJ449" s="77">
        <v>81.174917867556218</v>
      </c>
      <c r="AK449" s="77"/>
      <c r="AL449" s="77"/>
      <c r="AM449" s="77"/>
      <c r="AN449" s="77"/>
      <c r="AO449" s="77"/>
    </row>
    <row r="450" spans="1:41">
      <c r="A450" s="75" t="s">
        <v>555</v>
      </c>
      <c r="B450" s="75" t="s">
        <v>593</v>
      </c>
      <c r="C450" s="75" t="str">
        <f>VLOOKUP(B450,[3]codes!A:F,3,FALSE)</f>
        <v>Anteil fossile Energien an Endenergieverbrauch</v>
      </c>
      <c r="D450" s="75" t="s">
        <v>31</v>
      </c>
      <c r="E450" s="75" t="s">
        <v>594</v>
      </c>
      <c r="F450" s="75" t="s">
        <v>56</v>
      </c>
      <c r="G450" s="75" t="s">
        <v>54</v>
      </c>
      <c r="H450" s="76" t="s">
        <v>587</v>
      </c>
      <c r="J450" s="76" t="s">
        <v>592</v>
      </c>
      <c r="K450" s="71">
        <v>74.874709428239044</v>
      </c>
      <c r="L450" s="77">
        <v>73.357209249346383</v>
      </c>
      <c r="M450" s="77">
        <v>73.591417588518297</v>
      </c>
      <c r="N450" s="77">
        <v>74.50627047260167</v>
      </c>
      <c r="O450" s="77">
        <v>73.667694023488181</v>
      </c>
      <c r="P450" s="77">
        <v>73.946987345803024</v>
      </c>
      <c r="Q450" s="77">
        <v>74.660731259687381</v>
      </c>
      <c r="R450" s="77">
        <v>73.777645381894288</v>
      </c>
      <c r="S450" s="77">
        <v>73.02737555835273</v>
      </c>
      <c r="T450" s="77">
        <v>72.161740033860383</v>
      </c>
      <c r="U450" s="77">
        <v>71.291509205963663</v>
      </c>
      <c r="V450" s="77">
        <v>70.297330822551245</v>
      </c>
      <c r="W450" s="77">
        <v>69.184068188782646</v>
      </c>
      <c r="X450" s="77">
        <v>68.105282208154279</v>
      </c>
      <c r="Y450" s="77">
        <v>66.977551548834114</v>
      </c>
      <c r="Z450" s="77">
        <v>65.648398094694301</v>
      </c>
      <c r="AA450" s="77">
        <v>64.279971772771503</v>
      </c>
      <c r="AB450" s="77">
        <v>62.977171172114723</v>
      </c>
      <c r="AC450" s="77">
        <v>61.458662089466209</v>
      </c>
      <c r="AD450" s="77">
        <v>59.876685612313274</v>
      </c>
      <c r="AE450" s="77">
        <v>58.300110614497399</v>
      </c>
      <c r="AF450" s="77">
        <v>56.417352392397667</v>
      </c>
      <c r="AG450" s="77">
        <v>54.552528286412475</v>
      </c>
      <c r="AH450" s="77">
        <v>52.799962438667777</v>
      </c>
      <c r="AI450" s="77">
        <v>50.608731870305427</v>
      </c>
      <c r="AJ450" s="77">
        <v>48.381657728598739</v>
      </c>
      <c r="AK450" s="77"/>
      <c r="AL450" s="77"/>
      <c r="AM450" s="77"/>
      <c r="AN450" s="77"/>
      <c r="AO450" s="77"/>
    </row>
    <row r="451" spans="1:41">
      <c r="A451" s="75" t="s">
        <v>555</v>
      </c>
      <c r="B451" s="75" t="s">
        <v>593</v>
      </c>
      <c r="C451" s="75" t="str">
        <f>VLOOKUP(B451,[3]codes!A:F,3,FALSE)</f>
        <v>Anteil fossile Energien an Endenergieverbrauch</v>
      </c>
      <c r="D451" s="75" t="s">
        <v>31</v>
      </c>
      <c r="E451" s="75" t="s">
        <v>594</v>
      </c>
      <c r="F451" s="75" t="s">
        <v>56</v>
      </c>
      <c r="G451" s="75" t="s">
        <v>28</v>
      </c>
      <c r="H451" s="76" t="s">
        <v>587</v>
      </c>
      <c r="J451" s="76" t="s">
        <v>592</v>
      </c>
      <c r="K451" s="71">
        <v>74.142071693339176</v>
      </c>
      <c r="L451" s="77">
        <v>74.230078044761882</v>
      </c>
      <c r="M451" s="77">
        <v>74.318084396184588</v>
      </c>
      <c r="N451" s="77">
        <v>74.406090747607294</v>
      </c>
      <c r="O451" s="77">
        <v>74.49409709903</v>
      </c>
      <c r="P451" s="77">
        <v>74.58210345045272</v>
      </c>
      <c r="Q451" s="77">
        <v>72.553167434884642</v>
      </c>
      <c r="R451" s="77">
        <v>70.524231419316564</v>
      </c>
      <c r="S451" s="77">
        <v>68.495295403748486</v>
      </c>
      <c r="T451" s="77">
        <v>66.466359388180408</v>
      </c>
      <c r="U451" s="77">
        <v>64.437423372612358</v>
      </c>
      <c r="V451" s="77">
        <v>60.627881988456835</v>
      </c>
      <c r="W451" s="77">
        <v>56.818340604301312</v>
      </c>
      <c r="X451" s="77">
        <v>53.008799220145789</v>
      </c>
      <c r="Y451" s="77">
        <v>49.199257835990267</v>
      </c>
      <c r="Z451" s="77">
        <v>45.389716451834737</v>
      </c>
      <c r="AA451" s="77">
        <v>36.312055166807653</v>
      </c>
      <c r="AB451" s="77">
        <v>27.234393881780573</v>
      </c>
      <c r="AC451" s="77">
        <v>18.156732596753493</v>
      </c>
      <c r="AD451" s="77">
        <v>9.0790713117264126</v>
      </c>
      <c r="AE451" s="77">
        <v>1.4100266993404302E-3</v>
      </c>
      <c r="AF451" s="77">
        <v>1.4100266993404302E-3</v>
      </c>
      <c r="AG451" s="77">
        <v>1.4100266993404302E-3</v>
      </c>
      <c r="AH451" s="77">
        <v>1.4100266993404302E-3</v>
      </c>
      <c r="AI451" s="77">
        <v>1.4100266993404302E-3</v>
      </c>
      <c r="AJ451" s="77">
        <v>1.4100266993404302E-3</v>
      </c>
      <c r="AK451" s="77"/>
      <c r="AL451" s="77"/>
      <c r="AM451" s="77"/>
      <c r="AN451" s="77"/>
      <c r="AO451" s="77"/>
    </row>
    <row r="452" spans="1:41">
      <c r="A452" s="75" t="s">
        <v>238</v>
      </c>
      <c r="B452" s="75" t="s">
        <v>595</v>
      </c>
      <c r="C452" s="75" t="str">
        <f>VLOOKUP(B452,[3]codes!A:F,3,FALSE)</f>
        <v>Nettostromerzeugung - Wind an Land</v>
      </c>
      <c r="D452" s="75" t="s">
        <v>13</v>
      </c>
      <c r="E452" s="75" t="s">
        <v>596</v>
      </c>
      <c r="F452" s="75" t="s">
        <v>138</v>
      </c>
      <c r="G452" s="75" t="s">
        <v>54</v>
      </c>
      <c r="H452" s="76" t="s">
        <v>241</v>
      </c>
      <c r="K452" s="77">
        <v>131.13128662109381</v>
      </c>
      <c r="L452" s="77">
        <v>140.4936828613281</v>
      </c>
      <c r="M452" s="77">
        <v>151.45562744140619</v>
      </c>
      <c r="N452" s="77">
        <v>165.92179870605469</v>
      </c>
      <c r="O452" s="77">
        <v>181.36439514160159</v>
      </c>
      <c r="P452" s="77">
        <v>197.5693054199219</v>
      </c>
      <c r="Q452" s="77">
        <v>212.72511291503909</v>
      </c>
      <c r="R452" s="77">
        <v>228.39555358886719</v>
      </c>
      <c r="S452" s="77">
        <v>245.77980041503909</v>
      </c>
      <c r="T452" s="77">
        <v>262.85125732421881</v>
      </c>
      <c r="U452" s="77">
        <v>280.50564575195313</v>
      </c>
      <c r="V452" s="77"/>
      <c r="W452" s="77"/>
      <c r="X452" s="77"/>
      <c r="Y452" s="77"/>
      <c r="Z452" s="77">
        <v>314.19851684570313</v>
      </c>
      <c r="AA452" s="77"/>
      <c r="AB452" s="77"/>
      <c r="AC452" s="77"/>
      <c r="AD452" s="77"/>
      <c r="AE452" s="77">
        <v>338.3731689453125</v>
      </c>
      <c r="AF452" s="77"/>
      <c r="AG452" s="77"/>
      <c r="AH452" s="77"/>
      <c r="AI452" s="77"/>
      <c r="AJ452" s="77">
        <v>360.45294189453119</v>
      </c>
      <c r="AK452" s="77"/>
      <c r="AL452" s="77"/>
      <c r="AM452" s="77"/>
      <c r="AN452" s="77"/>
      <c r="AO452" s="77"/>
    </row>
    <row r="453" spans="1:41">
      <c r="A453" s="75" t="s">
        <v>238</v>
      </c>
      <c r="B453" s="75" t="s">
        <v>597</v>
      </c>
      <c r="C453" s="75" t="str">
        <f>VLOOKUP(B453,[3]codes!A:F,3,FALSE)</f>
        <v>Nettostromerzeugung - Wind auf See</v>
      </c>
      <c r="D453" s="75" t="s">
        <v>13</v>
      </c>
      <c r="E453" s="75" t="s">
        <v>598</v>
      </c>
      <c r="F453" s="75" t="s">
        <v>138</v>
      </c>
      <c r="G453" s="75" t="s">
        <v>54</v>
      </c>
      <c r="H453" s="76" t="s">
        <v>241</v>
      </c>
      <c r="K453" s="77">
        <v>32.227195739746087</v>
      </c>
      <c r="L453" s="77">
        <v>34.922679901123047</v>
      </c>
      <c r="M453" s="77">
        <v>35.570499420166023</v>
      </c>
      <c r="N453" s="77">
        <v>40.063285827636719</v>
      </c>
      <c r="O453" s="77">
        <v>50.77252197265625</v>
      </c>
      <c r="P453" s="77">
        <v>66.541709899902344</v>
      </c>
      <c r="Q453" s="77">
        <v>86.685951232910156</v>
      </c>
      <c r="R453" s="77">
        <v>93.602699279785156</v>
      </c>
      <c r="S453" s="77">
        <v>91.943885803222656</v>
      </c>
      <c r="T453" s="77">
        <v>92.596023559570313</v>
      </c>
      <c r="U453" s="77">
        <v>94.860099792480469</v>
      </c>
      <c r="V453" s="77"/>
      <c r="W453" s="77"/>
      <c r="X453" s="77"/>
      <c r="Y453" s="77"/>
      <c r="Z453" s="77">
        <v>123.7853698730469</v>
      </c>
      <c r="AA453" s="77"/>
      <c r="AB453" s="77"/>
      <c r="AC453" s="77"/>
      <c r="AD453" s="77"/>
      <c r="AE453" s="77">
        <v>159.17674255371091</v>
      </c>
      <c r="AF453" s="77"/>
      <c r="AG453" s="77"/>
      <c r="AH453" s="77"/>
      <c r="AI453" s="77"/>
      <c r="AJ453" s="77">
        <v>170.8065490722656</v>
      </c>
      <c r="AK453" s="77"/>
      <c r="AL453" s="77"/>
      <c r="AM453" s="77"/>
      <c r="AN453" s="77"/>
      <c r="AO453" s="77"/>
    </row>
    <row r="454" spans="1:41">
      <c r="A454" s="75" t="s">
        <v>238</v>
      </c>
      <c r="B454" s="75" t="s">
        <v>599</v>
      </c>
      <c r="C454" s="75" t="str">
        <f>VLOOKUP(B454,[3]codes!A:F,3,FALSE)</f>
        <v>Nettostromerzeugung - Photovoltaik</v>
      </c>
      <c r="D454" s="75" t="s">
        <v>13</v>
      </c>
      <c r="E454" s="75" t="s">
        <v>600</v>
      </c>
      <c r="F454" s="75" t="s">
        <v>138</v>
      </c>
      <c r="G454" s="75" t="s">
        <v>54</v>
      </c>
      <c r="H454" s="76" t="s">
        <v>241</v>
      </c>
      <c r="K454" s="77">
        <v>98.222434997558594</v>
      </c>
      <c r="L454" s="77">
        <v>113.57952880859381</v>
      </c>
      <c r="M454" s="77">
        <v>129.96607971191409</v>
      </c>
      <c r="N454" s="77">
        <v>146.82020568847659</v>
      </c>
      <c r="O454" s="77">
        <v>164.47373962402341</v>
      </c>
      <c r="P454" s="77">
        <v>182.51554870605469</v>
      </c>
      <c r="Q454" s="77">
        <v>200.26850891113281</v>
      </c>
      <c r="R454" s="77">
        <v>217.6689147949219</v>
      </c>
      <c r="S454" s="77">
        <v>234.37303161621091</v>
      </c>
      <c r="T454" s="77">
        <v>249.4848327636719</v>
      </c>
      <c r="U454" s="77">
        <v>262.02157592773438</v>
      </c>
      <c r="V454" s="77"/>
      <c r="W454" s="77"/>
      <c r="X454" s="77"/>
      <c r="Y454" s="77"/>
      <c r="Z454" s="77">
        <v>326.88967895507813</v>
      </c>
      <c r="AA454" s="77"/>
      <c r="AB454" s="77"/>
      <c r="AC454" s="77"/>
      <c r="AD454" s="77"/>
      <c r="AE454" s="77">
        <v>327.83694458007813</v>
      </c>
      <c r="AF454" s="77"/>
      <c r="AG454" s="77"/>
      <c r="AH454" s="77"/>
      <c r="AI454" s="77"/>
      <c r="AJ454" s="77">
        <v>317.83694458007813</v>
      </c>
      <c r="AK454" s="77"/>
      <c r="AL454" s="77"/>
      <c r="AM454" s="77"/>
      <c r="AN454" s="77"/>
      <c r="AO454" s="77"/>
    </row>
    <row r="455" spans="1:41">
      <c r="A455" s="75" t="s">
        <v>238</v>
      </c>
      <c r="B455" s="75" t="s">
        <v>601</v>
      </c>
      <c r="C455" s="75" t="str">
        <f>VLOOKUP(B455,[3]codes!A:F,3,FALSE)</f>
        <v>Importsaldo</v>
      </c>
      <c r="D455" s="75" t="s">
        <v>13</v>
      </c>
      <c r="E455" s="75" t="s">
        <v>602</v>
      </c>
      <c r="F455" s="75" t="s">
        <v>138</v>
      </c>
      <c r="G455" s="75" t="s">
        <v>54</v>
      </c>
      <c r="H455" s="76" t="s">
        <v>241</v>
      </c>
      <c r="J455" s="76" t="s">
        <v>603</v>
      </c>
      <c r="K455" s="77">
        <v>1.511138916015625</v>
      </c>
      <c r="L455" s="77">
        <v>-3.2191085815429692</v>
      </c>
      <c r="M455" s="77">
        <v>-9.754180908203125E-2</v>
      </c>
      <c r="N455" s="77">
        <v>3.6767120361328121</v>
      </c>
      <c r="O455" s="77">
        <v>2.8253097534179692</v>
      </c>
      <c r="P455" s="77">
        <v>-11.15352630615234</v>
      </c>
      <c r="Q455" s="77">
        <v>-29.89717864990234</v>
      </c>
      <c r="R455" s="77">
        <v>-36.992897033691413</v>
      </c>
      <c r="S455" s="77">
        <v>-36.601661682128913</v>
      </c>
      <c r="T455" s="77">
        <v>-36.560569763183587</v>
      </c>
      <c r="U455" s="77">
        <v>-38.112113952636719</v>
      </c>
      <c r="V455" s="77"/>
      <c r="W455" s="77"/>
      <c r="X455" s="77"/>
      <c r="Y455" s="77"/>
      <c r="Z455" s="77">
        <v>-59.506580352783203</v>
      </c>
      <c r="AA455" s="77"/>
      <c r="AB455" s="77"/>
      <c r="AC455" s="77"/>
      <c r="AD455" s="77"/>
      <c r="AE455" s="77">
        <v>-68.987094879150391</v>
      </c>
      <c r="AF455" s="77"/>
      <c r="AG455" s="77"/>
      <c r="AH455" s="77"/>
      <c r="AI455" s="77"/>
      <c r="AJ455" s="77">
        <v>-69.921356201171875</v>
      </c>
      <c r="AK455" s="77"/>
      <c r="AL455" s="77"/>
      <c r="AM455" s="77"/>
      <c r="AN455" s="77"/>
      <c r="AO455" s="77"/>
    </row>
    <row r="456" spans="1:41">
      <c r="A456" s="75" t="s">
        <v>238</v>
      </c>
      <c r="B456" s="75" t="s">
        <v>595</v>
      </c>
      <c r="C456" s="75" t="str">
        <f>VLOOKUP(B456,[3]codes!A:F,3,FALSE)</f>
        <v>Nettostromerzeugung - Wind an Land</v>
      </c>
      <c r="D456" s="75" t="s">
        <v>13</v>
      </c>
      <c r="E456" s="75" t="s">
        <v>596</v>
      </c>
      <c r="F456" s="75" t="s">
        <v>138</v>
      </c>
      <c r="G456" s="75" t="s">
        <v>28</v>
      </c>
      <c r="H456" s="76" t="s">
        <v>241</v>
      </c>
      <c r="K456" s="77">
        <f>IF([10]Sheet1!L$7="","",[10]Sheet1!L$7)</f>
        <v>130.871826171875</v>
      </c>
      <c r="L456" s="77">
        <f>IF([10]Sheet1!M$7="","",[10]Sheet1!M$7)</f>
        <v>139.87495422363281</v>
      </c>
      <c r="M456" s="77">
        <f>IF([10]Sheet1!N$7="","",[10]Sheet1!N$7)</f>
        <v>150.4592590332031</v>
      </c>
      <c r="N456" s="77">
        <f>IF([10]Sheet1!O$7="","",[10]Sheet1!O$7)</f>
        <v>164.9287414550781</v>
      </c>
      <c r="O456" s="77">
        <f>IF([10]Sheet1!P$7="","",[10]Sheet1!P$7)</f>
        <v>180.34352111816409</v>
      </c>
      <c r="P456" s="77">
        <f>IF([10]Sheet1!Q$7="","",[10]Sheet1!Q$7)</f>
        <v>196.09230041503909</v>
      </c>
      <c r="Q456" s="77">
        <f>IF([10]Sheet1!R$7="","",[10]Sheet1!R$7)</f>
        <v>211.27384948730469</v>
      </c>
      <c r="R456" s="77">
        <f>IF([10]Sheet1!S$7="","",[10]Sheet1!S$7)</f>
        <v>226.831298828125</v>
      </c>
      <c r="S456" s="77">
        <f>IF([10]Sheet1!T$7="","",[10]Sheet1!T$7)</f>
        <v>243.91459655761719</v>
      </c>
      <c r="T456" s="77">
        <f>IF([10]Sheet1!U$7="","",[10]Sheet1!U$7)</f>
        <v>260.22988891601563</v>
      </c>
      <c r="U456" s="77">
        <f>IF([10]Sheet1!V$7="","",[10]Sheet1!V$7)</f>
        <v>276.74758911132813</v>
      </c>
      <c r="V456" s="77">
        <f>IF([10]Sheet1!W$7="","",[10]Sheet1!W$7)</f>
        <v>294.64111328125</v>
      </c>
      <c r="W456" s="77">
        <f>IF([10]Sheet1!X$7="","",[10]Sheet1!X$7)</f>
        <v>309.80947875976563</v>
      </c>
      <c r="X456" s="77">
        <f>IF([10]Sheet1!Y$7="","",[10]Sheet1!Y$7)</f>
        <v>316.72024536132813</v>
      </c>
      <c r="Y456" s="77">
        <f>IF([10]Sheet1!Z$7="","",[10]Sheet1!Z$7)</f>
        <v>317.22976684570313</v>
      </c>
      <c r="Z456" s="77">
        <f>IF([10]Sheet1!AA$7="","",[10]Sheet1!AA$7)</f>
        <v>318.26931762695313</v>
      </c>
      <c r="AA456" s="77">
        <f>IF([10]Sheet1!AB$7="","",[10]Sheet1!AB$7)</f>
        <v>321.499755859375</v>
      </c>
      <c r="AB456" s="77">
        <f>IF([10]Sheet1!AC$7="","",[10]Sheet1!AC$7)</f>
        <v>325.24087524414063</v>
      </c>
      <c r="AC456" s="77">
        <f>IF([10]Sheet1!AD$7="","",[10]Sheet1!AD$7)</f>
        <v>328.65533447265619</v>
      </c>
      <c r="AD456" s="77">
        <f>IF([10]Sheet1!AE$7="","",[10]Sheet1!AE$7)</f>
        <v>332.6085205078125</v>
      </c>
      <c r="AE456" s="77">
        <f>IF([10]Sheet1!AF$7="","",[10]Sheet1!AF$7)</f>
        <v>335.30734252929688</v>
      </c>
      <c r="AF456" s="77"/>
      <c r="AG456" s="77"/>
      <c r="AH456" s="77"/>
      <c r="AI456" s="77"/>
      <c r="AJ456" s="77"/>
      <c r="AK456" s="77"/>
      <c r="AL456" s="77"/>
      <c r="AM456" s="77"/>
      <c r="AN456" s="77"/>
      <c r="AO456" s="77"/>
    </row>
    <row r="457" spans="1:41">
      <c r="A457" s="75" t="s">
        <v>238</v>
      </c>
      <c r="B457" s="75" t="s">
        <v>597</v>
      </c>
      <c r="C457" s="75" t="str">
        <f>VLOOKUP(B457,[3]codes!A:F,3,FALSE)</f>
        <v>Nettostromerzeugung - Wind auf See</v>
      </c>
      <c r="D457" s="75" t="s">
        <v>13</v>
      </c>
      <c r="E457" s="75" t="s">
        <v>598</v>
      </c>
      <c r="F457" s="75" t="s">
        <v>138</v>
      </c>
      <c r="G457" s="75" t="s">
        <v>28</v>
      </c>
      <c r="H457" s="76" t="s">
        <v>241</v>
      </c>
      <c r="K457" s="77">
        <f>IF([10]Sheet1!L$8="","",[10]Sheet1!L$8)</f>
        <v>32.002552032470703</v>
      </c>
      <c r="L457" s="77">
        <f>IF([10]Sheet1!M$8="","",[10]Sheet1!M$8)</f>
        <v>34.943698883056641</v>
      </c>
      <c r="M457" s="77">
        <f>IF([10]Sheet1!N$8="","",[10]Sheet1!N$8)</f>
        <v>36.044929504394531</v>
      </c>
      <c r="N457" s="77">
        <f>IF([10]Sheet1!O$8="","",[10]Sheet1!O$8)</f>
        <v>40.766895294189453</v>
      </c>
      <c r="O457" s="77">
        <f>IF([10]Sheet1!P$8="","",[10]Sheet1!P$8)</f>
        <v>51.605625152587891</v>
      </c>
      <c r="P457" s="77">
        <f>IF([10]Sheet1!Q$8="","",[10]Sheet1!Q$8)</f>
        <v>68.624923706054688</v>
      </c>
      <c r="Q457" s="77">
        <f>IF([10]Sheet1!R$8="","",[10]Sheet1!R$8)</f>
        <v>90.8115234375</v>
      </c>
      <c r="R457" s="77">
        <f>IF([10]Sheet1!S$8="","",[10]Sheet1!S$8)</f>
        <v>99.023651123046875</v>
      </c>
      <c r="S457" s="77">
        <f>IF([10]Sheet1!T$8="","",[10]Sheet1!T$8)</f>
        <v>98.358253479003906</v>
      </c>
      <c r="T457" s="77">
        <f>IF([10]Sheet1!U$8="","",[10]Sheet1!U$8)</f>
        <v>99.9296875</v>
      </c>
      <c r="U457" s="77">
        <f>IF([10]Sheet1!V$8="","",[10]Sheet1!V$8)</f>
        <v>103.1602249145508</v>
      </c>
      <c r="V457" s="77">
        <f>IF([10]Sheet1!W$8="","",[10]Sheet1!W$8)</f>
        <v>108.2845153808594</v>
      </c>
      <c r="W457" s="77">
        <f>IF([10]Sheet1!X$8="","",[10]Sheet1!X$8)</f>
        <v>116.144416809082</v>
      </c>
      <c r="X457" s="77">
        <f>IF([10]Sheet1!Y$8="","",[10]Sheet1!Y$8)</f>
        <v>124.9938278198242</v>
      </c>
      <c r="Y457" s="77">
        <f>IF([10]Sheet1!Z$8="","",[10]Sheet1!Z$8)</f>
        <v>134.93951416015619</v>
      </c>
      <c r="Z457" s="77">
        <f>IF([10]Sheet1!AA$8="","",[10]Sheet1!AA$8)</f>
        <v>145.6620178222656</v>
      </c>
      <c r="AA457" s="77">
        <f>IF([10]Sheet1!AB$8="","",[10]Sheet1!AB$8)</f>
        <v>158.17024230957031</v>
      </c>
      <c r="AB457" s="77">
        <f>IF([10]Sheet1!AC$8="","",[10]Sheet1!AC$8)</f>
        <v>170.4710693359375</v>
      </c>
      <c r="AC457" s="77">
        <f>IF([10]Sheet1!AD$8="","",[10]Sheet1!AD$8)</f>
        <v>180.6713562011719</v>
      </c>
      <c r="AD457" s="77">
        <f>IF([10]Sheet1!AE$8="","",[10]Sheet1!AE$8)</f>
        <v>190.0625305175781</v>
      </c>
      <c r="AE457" s="77">
        <f>IF([10]Sheet1!AF$8="","",[10]Sheet1!AF$8)</f>
        <v>195.15916442871091</v>
      </c>
      <c r="AF457" s="77"/>
      <c r="AG457" s="77"/>
      <c r="AH457" s="77"/>
      <c r="AI457" s="77"/>
      <c r="AJ457" s="77"/>
      <c r="AK457" s="77"/>
      <c r="AL457" s="77"/>
      <c r="AM457" s="77"/>
      <c r="AN457" s="77"/>
      <c r="AO457" s="77"/>
    </row>
    <row r="458" spans="1:41">
      <c r="A458" s="75" t="s">
        <v>238</v>
      </c>
      <c r="B458" s="75" t="s">
        <v>599</v>
      </c>
      <c r="C458" s="75" t="str">
        <f>VLOOKUP(B458,[3]codes!A:F,3,FALSE)</f>
        <v>Nettostromerzeugung - Photovoltaik</v>
      </c>
      <c r="D458" s="75" t="s">
        <v>13</v>
      </c>
      <c r="E458" s="75" t="s">
        <v>600</v>
      </c>
      <c r="F458" s="75" t="s">
        <v>138</v>
      </c>
      <c r="G458" s="75" t="s">
        <v>28</v>
      </c>
      <c r="H458" s="76" t="s">
        <v>241</v>
      </c>
      <c r="K458" s="77">
        <f>IF([10]Sheet1!L$9="","",[10]Sheet1!L$9)</f>
        <v>98.216804504394531</v>
      </c>
      <c r="L458" s="77">
        <f>IF([10]Sheet1!M$9="","",[10]Sheet1!M$9)</f>
        <v>113.5028457641602</v>
      </c>
      <c r="M458" s="77">
        <f>IF([10]Sheet1!N$9="","",[10]Sheet1!N$9)</f>
        <v>129.75962829589841</v>
      </c>
      <c r="N458" s="77">
        <f>IF([10]Sheet1!O$9="","",[10]Sheet1!O$9)</f>
        <v>146.42774963378909</v>
      </c>
      <c r="O458" s="77">
        <f>IF([10]Sheet1!P$9="","",[10]Sheet1!P$9)</f>
        <v>163.77418518066409</v>
      </c>
      <c r="P458" s="77">
        <f>IF([10]Sheet1!Q$9="","",[10]Sheet1!Q$9)</f>
        <v>181.48260498046881</v>
      </c>
      <c r="Q458" s="77">
        <f>IF([10]Sheet1!R$9="","",[10]Sheet1!R$9)</f>
        <v>198.76661682128909</v>
      </c>
      <c r="R458" s="77">
        <f>IF([10]Sheet1!S$9="","",[10]Sheet1!S$9)</f>
        <v>215.4322814941406</v>
      </c>
      <c r="S458" s="77">
        <f>IF([10]Sheet1!T$9="","",[10]Sheet1!T$9)</f>
        <v>231.28511047363281</v>
      </c>
      <c r="T458" s="77">
        <f>IF([10]Sheet1!U$9="","",[10]Sheet1!U$9)</f>
        <v>245.720458984375</v>
      </c>
      <c r="U458" s="77">
        <f>IF([10]Sheet1!V$9="","",[10]Sheet1!V$9)</f>
        <v>257.88772583007813</v>
      </c>
      <c r="V458" s="77">
        <f>IF([10]Sheet1!W$9="","",[10]Sheet1!W$9)</f>
        <v>268.27392578125</v>
      </c>
      <c r="W458" s="77">
        <f>IF([10]Sheet1!X$9="","",[10]Sheet1!X$9)</f>
        <v>277.9609375</v>
      </c>
      <c r="X458" s="77">
        <f>IF([10]Sheet1!Y$9="","",[10]Sheet1!Y$9)</f>
        <v>288.75030517578119</v>
      </c>
      <c r="Y458" s="77">
        <f>IF([10]Sheet1!Z$9="","",[10]Sheet1!Z$9)</f>
        <v>301.42526245117188</v>
      </c>
      <c r="Z458" s="77">
        <f>IF([10]Sheet1!AA$9="","",[10]Sheet1!AA$9)</f>
        <v>314.78302001953119</v>
      </c>
      <c r="AA458" s="77">
        <f>IF([10]Sheet1!AB$9="","",[10]Sheet1!AB$9)</f>
        <v>324.67044067382813</v>
      </c>
      <c r="AB458" s="77">
        <f>IF([10]Sheet1!AC$9="","",[10]Sheet1!AC$9)</f>
        <v>325.96432495117188</v>
      </c>
      <c r="AC458" s="77">
        <f>IF([10]Sheet1!AD$9="","",[10]Sheet1!AD$9)</f>
        <v>325.33981323242188</v>
      </c>
      <c r="AD458" s="77">
        <f>IF([10]Sheet1!AE$9="","",[10]Sheet1!AE$9)</f>
        <v>324.80477905273438</v>
      </c>
      <c r="AE458" s="77">
        <f>IF([10]Sheet1!AF$9="","",[10]Sheet1!AF$9)</f>
        <v>323.33529663085938</v>
      </c>
      <c r="AF458" s="77"/>
      <c r="AG458" s="77"/>
      <c r="AH458" s="77"/>
      <c r="AI458" s="77"/>
      <c r="AJ458" s="77"/>
      <c r="AK458" s="77"/>
      <c r="AL458" s="77"/>
      <c r="AM458" s="77"/>
      <c r="AN458" s="77"/>
      <c r="AO458" s="77"/>
    </row>
    <row r="459" spans="1:41">
      <c r="A459" s="75" t="s">
        <v>238</v>
      </c>
      <c r="B459" s="75" t="s">
        <v>601</v>
      </c>
      <c r="C459" s="75" t="str">
        <f>VLOOKUP(B459,[3]codes!A:F,3,FALSE)</f>
        <v>Importsaldo</v>
      </c>
      <c r="D459" s="75" t="s">
        <v>13</v>
      </c>
      <c r="E459" s="75" t="s">
        <v>602</v>
      </c>
      <c r="F459" s="75" t="s">
        <v>138</v>
      </c>
      <c r="G459" s="75" t="s">
        <v>28</v>
      </c>
      <c r="H459" s="76" t="s">
        <v>241</v>
      </c>
      <c r="J459" s="76" t="s">
        <v>603</v>
      </c>
      <c r="K459" s="77">
        <f>IF([10]Sheet1!L$19="","",[10]Sheet1!L$19)</f>
        <v>7.754669189453125</v>
      </c>
      <c r="L459" s="77">
        <f>IF([10]Sheet1!M$19="","",[10]Sheet1!M$19)</f>
        <v>4.717681884765625</v>
      </c>
      <c r="M459" s="77">
        <f>IF([10]Sheet1!N$19="","",[10]Sheet1!N$19)</f>
        <v>7.030731201171875</v>
      </c>
      <c r="N459" s="77">
        <f>IF([10]Sheet1!O$19="","",[10]Sheet1!O$19)</f>
        <v>10.31631469726562</v>
      </c>
      <c r="O459" s="77">
        <f>IF([10]Sheet1!P$19="","",[10]Sheet1!P$19)</f>
        <v>9.520355224609375</v>
      </c>
      <c r="P459" s="77">
        <f>IF([10]Sheet1!Q$19="","",[10]Sheet1!Q$19)</f>
        <v>-9.6088790893554688</v>
      </c>
      <c r="Q459" s="77">
        <f>IF([10]Sheet1!R$19="","",[10]Sheet1!R$19)</f>
        <v>-27.861190795898441</v>
      </c>
      <c r="R459" s="77">
        <f>IF([10]Sheet1!S$19="","",[10]Sheet1!S$19)</f>
        <v>-33.312973022460938</v>
      </c>
      <c r="S459" s="77">
        <f>IF([10]Sheet1!T$19="","",[10]Sheet1!T$19)</f>
        <v>-32.270553588867188</v>
      </c>
      <c r="T459" s="77">
        <f>IF([10]Sheet1!U$19="","",[10]Sheet1!U$19)</f>
        <v>-31.248954772949219</v>
      </c>
      <c r="U459" s="77">
        <f>IF([10]Sheet1!V$19="","",[10]Sheet1!V$19)</f>
        <v>-20.737480163574219</v>
      </c>
      <c r="V459" s="77">
        <f>IF([10]Sheet1!W$19="","",[10]Sheet1!W$19)</f>
        <v>-10.90293121337891</v>
      </c>
      <c r="W459" s="77">
        <f>IF([10]Sheet1!X$19="","",[10]Sheet1!X$19)</f>
        <v>-7.5786056518554688</v>
      </c>
      <c r="X459" s="77">
        <f>IF([10]Sheet1!Y$19="","",[10]Sheet1!Y$19)</f>
        <v>-2.3710708618164058</v>
      </c>
      <c r="Y459" s="77">
        <f>IF([10]Sheet1!Z$19="","",[10]Sheet1!Z$19)</f>
        <v>-1.924949645996094</v>
      </c>
      <c r="Z459" s="77">
        <f>IF([10]Sheet1!AA$19="","",[10]Sheet1!AA$19)</f>
        <v>1.786285400390625</v>
      </c>
      <c r="AA459" s="77">
        <f>IF([10]Sheet1!AB$19="","",[10]Sheet1!AB$19)</f>
        <v>10.29807281494141</v>
      </c>
      <c r="AB459" s="77">
        <f>IF([10]Sheet1!AC$19="","",[10]Sheet1!AC$19)</f>
        <v>18.317977905273441</v>
      </c>
      <c r="AC459" s="77">
        <f>IF([10]Sheet1!AD$19="","",[10]Sheet1!AD$19)</f>
        <v>23.868888854980469</v>
      </c>
      <c r="AD459" s="77">
        <f>IF([10]Sheet1!AE$19="","",[10]Sheet1!AE$19)</f>
        <v>32.331260681152337</v>
      </c>
      <c r="AE459" s="77">
        <f>IF([10]Sheet1!AF$19="","",[10]Sheet1!AF$19)</f>
        <v>29.69232177734375</v>
      </c>
      <c r="AF459" s="77"/>
      <c r="AG459" s="77"/>
      <c r="AH459" s="77"/>
      <c r="AI459" s="77"/>
      <c r="AJ459" s="77"/>
      <c r="AK459" s="77"/>
      <c r="AL459" s="77"/>
      <c r="AM459" s="77"/>
      <c r="AN459" s="77"/>
      <c r="AO459" s="77"/>
    </row>
    <row r="460" spans="1:41">
      <c r="A460" s="75" t="s">
        <v>384</v>
      </c>
      <c r="B460" s="75" t="s">
        <v>604</v>
      </c>
      <c r="C460" s="75" t="str">
        <f>VLOOKUP(B460,[3]codes!A:F,3,FALSE)</f>
        <v>Fossile Gasheizungen im Bestand [Anzahl Gebäude]</v>
      </c>
      <c r="D460" s="75" t="s">
        <v>26</v>
      </c>
      <c r="E460" s="75" t="s">
        <v>605</v>
      </c>
      <c r="F460" s="75" t="s">
        <v>80</v>
      </c>
      <c r="G460" s="75" t="s">
        <v>54</v>
      </c>
      <c r="H460" s="76" t="s">
        <v>387</v>
      </c>
      <c r="I460" s="76" t="s">
        <v>606</v>
      </c>
      <c r="K460" s="77">
        <v>9879787.4375</v>
      </c>
      <c r="L460" s="77">
        <v>8977173.234375</v>
      </c>
      <c r="M460" s="77">
        <v>8043062.578125</v>
      </c>
      <c r="N460" s="77">
        <v>7095326.75</v>
      </c>
      <c r="O460" s="77">
        <v>6139131.5</v>
      </c>
      <c r="P460" s="77">
        <v>5138323.546875</v>
      </c>
      <c r="Q460" s="77">
        <v>4313281.59375</v>
      </c>
      <c r="R460" s="77">
        <v>3547636.9375</v>
      </c>
      <c r="S460" s="77">
        <v>2968807.65625</v>
      </c>
      <c r="T460" s="77">
        <v>2456412.40625</v>
      </c>
      <c r="U460" s="77">
        <v>2036885.796875</v>
      </c>
      <c r="V460" s="77">
        <v>1686039.8828125</v>
      </c>
      <c r="W460" s="77">
        <v>1514085.60546875</v>
      </c>
      <c r="X460" s="77">
        <v>1355777.896484375</v>
      </c>
      <c r="Y460" s="77">
        <v>1246452.46484375</v>
      </c>
      <c r="Z460" s="77">
        <v>1145125.5703125</v>
      </c>
      <c r="AA460" s="77">
        <v>1049882.96875</v>
      </c>
      <c r="AB460" s="77">
        <v>972749.0576171875</v>
      </c>
      <c r="AC460" s="77">
        <v>891849.0234375</v>
      </c>
      <c r="AD460" s="77">
        <v>803477.69091796875</v>
      </c>
      <c r="AE460" s="77">
        <v>714488.63671875</v>
      </c>
      <c r="AF460" s="77">
        <v>619888.056640625</v>
      </c>
      <c r="AG460" s="77">
        <v>509783.48876953125</v>
      </c>
      <c r="AH460" s="77">
        <v>384571.57299804688</v>
      </c>
      <c r="AI460" s="77">
        <v>313148.57965087891</v>
      </c>
      <c r="AJ460" s="77">
        <v>295779.23599243164</v>
      </c>
      <c r="AK460" s="77"/>
      <c r="AL460" s="77"/>
      <c r="AM460" s="77"/>
      <c r="AN460" s="77"/>
      <c r="AO460" s="77"/>
    </row>
    <row r="461" spans="1:41">
      <c r="A461" s="75" t="s">
        <v>384</v>
      </c>
      <c r="B461" s="75" t="s">
        <v>607</v>
      </c>
      <c r="C461" s="75" t="s">
        <v>608</v>
      </c>
      <c r="D461" s="75" t="s">
        <v>26</v>
      </c>
      <c r="E461" s="75" t="s">
        <v>608</v>
      </c>
      <c r="F461" s="75" t="s">
        <v>609</v>
      </c>
      <c r="G461" s="75" t="s">
        <v>28</v>
      </c>
      <c r="H461" s="76" t="s">
        <v>389</v>
      </c>
      <c r="I461" s="76" t="s">
        <v>610</v>
      </c>
      <c r="K461" s="77">
        <v>9.3000000000000007</v>
      </c>
      <c r="L461" s="77">
        <v>9</v>
      </c>
      <c r="M461" s="77">
        <v>8.6999999999999993</v>
      </c>
      <c r="N461" s="77">
        <v>8.3000000000000007</v>
      </c>
      <c r="O461" s="77">
        <v>7.9</v>
      </c>
      <c r="P461" s="77">
        <v>7.5</v>
      </c>
      <c r="Q461" s="77">
        <v>7.1</v>
      </c>
      <c r="R461" s="77">
        <v>6.7</v>
      </c>
      <c r="S461" s="77">
        <v>6.3</v>
      </c>
      <c r="T461" s="77">
        <v>5.8</v>
      </c>
      <c r="U461" s="77">
        <v>5.4</v>
      </c>
      <c r="V461" s="77">
        <v>5</v>
      </c>
      <c r="W461" s="77">
        <v>4.5</v>
      </c>
      <c r="X461" s="77">
        <v>4.0999999999999996</v>
      </c>
      <c r="Y461" s="77">
        <v>3.6</v>
      </c>
      <c r="Z461" s="77">
        <v>2.8</v>
      </c>
      <c r="AA461" s="77">
        <v>2</v>
      </c>
      <c r="AB461" s="77">
        <v>1.1000000000000001</v>
      </c>
      <c r="AC461" s="77">
        <v>0.3</v>
      </c>
      <c r="AD461" s="77">
        <v>0.2</v>
      </c>
      <c r="AE461" s="77">
        <v>0</v>
      </c>
      <c r="AF461" s="77"/>
      <c r="AG461" s="77"/>
      <c r="AH461" s="77"/>
      <c r="AI461" s="77"/>
      <c r="AJ461" s="77"/>
      <c r="AK461" s="77"/>
      <c r="AL461" s="77"/>
      <c r="AM461" s="77"/>
      <c r="AN461" s="77"/>
      <c r="AO461" s="77"/>
    </row>
    <row r="462" spans="1:41">
      <c r="A462" s="75" t="s">
        <v>494</v>
      </c>
      <c r="B462" s="75" t="s">
        <v>611</v>
      </c>
      <c r="C462" s="75" t="str">
        <f>VLOOKUP(B462,[3]codes!A:F,3,FALSE)</f>
        <v>Güterverkehrsleistung - Fahrleistung Diesel-Lkw</v>
      </c>
      <c r="D462" s="75" t="s">
        <v>30</v>
      </c>
      <c r="E462" s="75" t="s">
        <v>612</v>
      </c>
      <c r="F462" s="75" t="s">
        <v>518</v>
      </c>
      <c r="G462" s="75" t="s">
        <v>54</v>
      </c>
      <c r="H462" s="76" t="s">
        <v>215</v>
      </c>
      <c r="K462" s="77">
        <v>96.944700685790806</v>
      </c>
      <c r="L462" s="77">
        <v>94.798416048194795</v>
      </c>
      <c r="M462" s="77">
        <v>95.298000228190858</v>
      </c>
      <c r="N462" s="77">
        <v>93.999246536304128</v>
      </c>
      <c r="O462" s="77">
        <v>88.86580874022745</v>
      </c>
      <c r="P462" s="77">
        <v>80.624973732094489</v>
      </c>
      <c r="Q462" s="77">
        <v>70.250386956879083</v>
      </c>
      <c r="R462" s="77">
        <v>61.65598636387714</v>
      </c>
      <c r="S462" s="77">
        <v>53.302185660873633</v>
      </c>
      <c r="T462" s="77">
        <v>45.305610621408341</v>
      </c>
      <c r="U462" s="77">
        <v>37.275710732757645</v>
      </c>
      <c r="V462" s="77">
        <v>30.189286115763206</v>
      </c>
      <c r="W462" s="77">
        <v>24.657493690656914</v>
      </c>
      <c r="X462" s="77">
        <v>20.187182163742435</v>
      </c>
      <c r="Y462" s="77">
        <v>16.580368011078566</v>
      </c>
      <c r="Z462" s="77">
        <v>13.609882146517867</v>
      </c>
      <c r="AA462" s="77">
        <v>11.176594180266692</v>
      </c>
      <c r="AB462" s="77">
        <v>9.2292867900712761</v>
      </c>
      <c r="AC462" s="77">
        <v>7.6493448036636229</v>
      </c>
      <c r="AD462" s="77">
        <v>6.3847149586422676</v>
      </c>
      <c r="AE462" s="77">
        <v>5.3728390053602721</v>
      </c>
      <c r="AF462" s="77">
        <v>4.5784659767589373</v>
      </c>
      <c r="AG462" s="77">
        <v>3.9726154559138718</v>
      </c>
      <c r="AH462" s="77">
        <v>3.5190777534661346</v>
      </c>
      <c r="AI462" s="77">
        <v>3.190435625651701</v>
      </c>
      <c r="AJ462" s="77">
        <v>2.9621818644857392</v>
      </c>
      <c r="AK462" s="77"/>
      <c r="AL462" s="77"/>
      <c r="AM462" s="77"/>
      <c r="AN462" s="77"/>
      <c r="AO462" s="77"/>
    </row>
    <row r="463" spans="1:41">
      <c r="A463" s="75" t="s">
        <v>494</v>
      </c>
      <c r="B463" s="75" t="s">
        <v>613</v>
      </c>
      <c r="C463" s="75" t="str">
        <f>VLOOKUP(B463,[3]codes!A:F,3,FALSE)</f>
        <v>Güterverkehrsleistung - Fahrleistung Brennstoffzellen-Lkw</v>
      </c>
      <c r="D463" s="75" t="s">
        <v>30</v>
      </c>
      <c r="E463" s="75" t="s">
        <v>614</v>
      </c>
      <c r="F463" s="75" t="s">
        <v>518</v>
      </c>
      <c r="G463" s="75" t="s">
        <v>54</v>
      </c>
      <c r="H463" s="76" t="s">
        <v>215</v>
      </c>
      <c r="K463" s="77">
        <v>4.6918394867174085E-2</v>
      </c>
      <c r="L463" s="77">
        <v>6.3163345650582722E-2</v>
      </c>
      <c r="M463" s="77">
        <v>0.29192548664077816</v>
      </c>
      <c r="N463" s="77">
        <v>2.0537111142162461</v>
      </c>
      <c r="O463" s="77">
        <v>5.3926744752136093</v>
      </c>
      <c r="P463" s="77">
        <v>10.562620981809692</v>
      </c>
      <c r="Q463" s="77">
        <v>15.860700995677034</v>
      </c>
      <c r="R463" s="77">
        <v>20.426084921802879</v>
      </c>
      <c r="S463" s="77">
        <v>24.419643065883239</v>
      </c>
      <c r="T463" s="77">
        <v>27.633731525040552</v>
      </c>
      <c r="U463" s="77">
        <v>29.104044270313612</v>
      </c>
      <c r="V463" s="77">
        <v>28.665014087076486</v>
      </c>
      <c r="W463" s="77">
        <v>27.922912050630842</v>
      </c>
      <c r="X463" s="77">
        <v>26.843349338572875</v>
      </c>
      <c r="Y463" s="77">
        <v>26.500616247309583</v>
      </c>
      <c r="Z463" s="77">
        <v>27.061570785864923</v>
      </c>
      <c r="AA463" s="77">
        <v>27.51131558512931</v>
      </c>
      <c r="AB463" s="77">
        <v>28.213120001282913</v>
      </c>
      <c r="AC463" s="77">
        <v>29.134675423879379</v>
      </c>
      <c r="AD463" s="77">
        <v>29.801599857760927</v>
      </c>
      <c r="AE463" s="77">
        <v>30.36298447478466</v>
      </c>
      <c r="AF463" s="77">
        <v>30.917416083661507</v>
      </c>
      <c r="AG463" s="77">
        <v>31.421349836683934</v>
      </c>
      <c r="AH463" s="77">
        <v>31.826909711791714</v>
      </c>
      <c r="AI463" s="77">
        <v>32.205588124820544</v>
      </c>
      <c r="AJ463" s="77">
        <v>32.514023211684567</v>
      </c>
      <c r="AK463" s="77"/>
      <c r="AL463" s="77"/>
      <c r="AM463" s="77"/>
      <c r="AN463" s="77"/>
      <c r="AO463" s="77"/>
    </row>
    <row r="464" spans="1:41">
      <c r="A464" s="75" t="s">
        <v>494</v>
      </c>
      <c r="B464" s="75" t="s">
        <v>615</v>
      </c>
      <c r="C464" s="75" t="str">
        <f>VLOOKUP(B464,[3]codes!A:F,3,FALSE)</f>
        <v>Anzahl FCEV-Lkw - Neuzulassungen</v>
      </c>
      <c r="D464" s="75" t="s">
        <v>30</v>
      </c>
      <c r="E464" s="75" t="s">
        <v>616</v>
      </c>
      <c r="F464" s="75" t="s">
        <v>507</v>
      </c>
      <c r="G464" s="75" t="s">
        <v>54</v>
      </c>
      <c r="H464" s="76" t="s">
        <v>215</v>
      </c>
      <c r="K464" s="77">
        <v>0.11820394544348813</v>
      </c>
      <c r="L464" s="77">
        <v>5.5661055799420253E-2</v>
      </c>
      <c r="M464" s="77">
        <v>2.013141114539688</v>
      </c>
      <c r="N464" s="77">
        <v>15.031475974687197</v>
      </c>
      <c r="O464" s="77">
        <v>22.501677519853882</v>
      </c>
      <c r="P464" s="77">
        <v>44.180529469188009</v>
      </c>
      <c r="Q464" s="77">
        <v>43.281791001475341</v>
      </c>
      <c r="R464" s="77">
        <v>56.252613096327785</v>
      </c>
      <c r="S464" s="77">
        <v>58.875207117376092</v>
      </c>
      <c r="T464" s="77">
        <v>66.670209019230981</v>
      </c>
      <c r="U464" s="77">
        <v>70.331557865133917</v>
      </c>
      <c r="V464" s="77">
        <v>59.684685656813116</v>
      </c>
      <c r="W464" s="77">
        <v>52.404344549867929</v>
      </c>
      <c r="X464" s="77">
        <v>45.667968785573571</v>
      </c>
      <c r="Y464" s="77">
        <v>49.382885179830524</v>
      </c>
      <c r="Z464" s="77">
        <v>52.082985539653414</v>
      </c>
      <c r="AA464" s="77">
        <v>47.270341636572986</v>
      </c>
      <c r="AB464" s="77">
        <v>55.470494111734325</v>
      </c>
      <c r="AC464" s="77">
        <v>53.172131465994504</v>
      </c>
      <c r="AD464" s="77">
        <v>53.143917184634617</v>
      </c>
      <c r="AE464" s="77">
        <v>53.571810665675251</v>
      </c>
      <c r="AF464" s="77">
        <v>56.087241588612784</v>
      </c>
      <c r="AG464" s="77">
        <v>56.642658256757208</v>
      </c>
      <c r="AH464" s="77">
        <v>58.024378694909473</v>
      </c>
      <c r="AI464" s="77">
        <v>58.194039850785771</v>
      </c>
      <c r="AJ464" s="77">
        <v>58.759038944744098</v>
      </c>
      <c r="AK464" s="77"/>
      <c r="AL464" s="77"/>
      <c r="AM464" s="77"/>
      <c r="AN464" s="77"/>
      <c r="AO464" s="77"/>
    </row>
    <row r="465" spans="1:41">
      <c r="A465" s="75" t="s">
        <v>494</v>
      </c>
      <c r="B465" s="75" t="s">
        <v>611</v>
      </c>
      <c r="C465" s="75" t="str">
        <f>VLOOKUP(B465,[3]codes!A:F,3,FALSE)</f>
        <v>Güterverkehrsleistung - Fahrleistung Diesel-Lkw</v>
      </c>
      <c r="D465" s="75" t="s">
        <v>30</v>
      </c>
      <c r="E465" s="75" t="s">
        <v>612</v>
      </c>
      <c r="F465" s="75" t="s">
        <v>518</v>
      </c>
      <c r="G465" s="75" t="s">
        <v>28</v>
      </c>
      <c r="H465" s="76" t="s">
        <v>215</v>
      </c>
      <c r="K465" s="77">
        <v>96.944700685790806</v>
      </c>
      <c r="L465" s="77">
        <v>95.407415774497252</v>
      </c>
      <c r="M465" s="77">
        <v>95.469246804812897</v>
      </c>
      <c r="N465" s="77">
        <v>94.467046626915746</v>
      </c>
      <c r="O465" s="77">
        <v>89.451549535498359</v>
      </c>
      <c r="P465" s="77">
        <v>81.063726206111426</v>
      </c>
      <c r="Q465" s="77">
        <v>70.405590538285452</v>
      </c>
      <c r="R465" s="77">
        <v>61.615958182243922</v>
      </c>
      <c r="S465" s="77">
        <v>52.869454420726235</v>
      </c>
      <c r="T465" s="77">
        <v>44.566840513076308</v>
      </c>
      <c r="U465" s="77">
        <v>36.40024618544998</v>
      </c>
      <c r="V465" s="77">
        <v>29.274322991495758</v>
      </c>
      <c r="W465" s="77">
        <v>23.669499421412247</v>
      </c>
      <c r="X465" s="77">
        <v>19.0553786713999</v>
      </c>
      <c r="Y465" s="77">
        <v>15.445281359825136</v>
      </c>
      <c r="Z465" s="77">
        <v>12.52370182603371</v>
      </c>
      <c r="AA465" s="77">
        <v>10.112906309580314</v>
      </c>
      <c r="AB465" s="77">
        <v>8.2336521047005586</v>
      </c>
      <c r="AC465" s="77">
        <v>6.7615084780200378</v>
      </c>
      <c r="AD465" s="77">
        <v>5.6478488939864624</v>
      </c>
      <c r="AE465" s="77">
        <v>4.9330815320300401</v>
      </c>
      <c r="AF465" s="77">
        <v>4.4250580504973103</v>
      </c>
      <c r="AG465" s="77">
        <v>4.0789406739480949</v>
      </c>
      <c r="AH465" s="77">
        <v>3.8562822411624538</v>
      </c>
      <c r="AI465" s="77">
        <v>3.7063303188191377</v>
      </c>
      <c r="AJ465" s="77">
        <v>3.6035750507453472</v>
      </c>
      <c r="AK465" s="77"/>
      <c r="AL465" s="77"/>
      <c r="AM465" s="77"/>
      <c r="AN465" s="77"/>
      <c r="AO465" s="77"/>
    </row>
    <row r="466" spans="1:41">
      <c r="A466" s="75" t="s">
        <v>494</v>
      </c>
      <c r="B466" s="75" t="s">
        <v>613</v>
      </c>
      <c r="C466" s="75" t="str">
        <f>VLOOKUP(B466,[3]codes!A:F,3,FALSE)</f>
        <v>Güterverkehrsleistung - Fahrleistung Brennstoffzellen-Lkw</v>
      </c>
      <c r="D466" s="75" t="s">
        <v>30</v>
      </c>
      <c r="E466" s="75" t="s">
        <v>614</v>
      </c>
      <c r="F466" s="75" t="s">
        <v>518</v>
      </c>
      <c r="G466" s="75" t="s">
        <v>28</v>
      </c>
      <c r="H466" s="76" t="s">
        <v>215</v>
      </c>
      <c r="K466" s="77">
        <v>4.6918394867174085E-2</v>
      </c>
      <c r="L466" s="77">
        <v>6.3376651339286869E-2</v>
      </c>
      <c r="M466" s="77">
        <v>0.31785215083389701</v>
      </c>
      <c r="N466" s="77">
        <v>2.1357313372370847</v>
      </c>
      <c r="O466" s="77">
        <v>5.5579497525424992</v>
      </c>
      <c r="P466" s="77">
        <v>10.897144960959043</v>
      </c>
      <c r="Q466" s="77">
        <v>16.169166203265462</v>
      </c>
      <c r="R466" s="77">
        <v>20.957678078017295</v>
      </c>
      <c r="S466" s="77">
        <v>25.245450344389962</v>
      </c>
      <c r="T466" s="77">
        <v>28.516443219852746</v>
      </c>
      <c r="U466" s="77">
        <v>29.978124639107911</v>
      </c>
      <c r="V466" s="77">
        <v>29.431600555878227</v>
      </c>
      <c r="W466" s="77">
        <v>28.73786333430516</v>
      </c>
      <c r="X466" s="77">
        <v>27.759097475287323</v>
      </c>
      <c r="Y466" s="77">
        <v>27.241572112326089</v>
      </c>
      <c r="Z466" s="77">
        <v>27.692831809681145</v>
      </c>
      <c r="AA466" s="77">
        <v>28.099432376930501</v>
      </c>
      <c r="AB466" s="77">
        <v>28.584208717447488</v>
      </c>
      <c r="AC466" s="77">
        <v>29.40528473267706</v>
      </c>
      <c r="AD466" s="77">
        <v>30.10484295789961</v>
      </c>
      <c r="AE466" s="77">
        <v>30.704566312316217</v>
      </c>
      <c r="AF466" s="77">
        <v>31.288287237685623</v>
      </c>
      <c r="AG466" s="77">
        <v>31.834357489915106</v>
      </c>
      <c r="AH466" s="77">
        <v>32.281993966536476</v>
      </c>
      <c r="AI466" s="77">
        <v>32.825562737710172</v>
      </c>
      <c r="AJ466" s="77">
        <v>33.279105462388152</v>
      </c>
      <c r="AK466" s="77"/>
      <c r="AL466" s="77"/>
      <c r="AM466" s="77"/>
      <c r="AN466" s="77"/>
      <c r="AO466" s="77"/>
    </row>
    <row r="467" spans="1:41">
      <c r="A467" s="75" t="s">
        <v>494</v>
      </c>
      <c r="B467" s="75" t="s">
        <v>615</v>
      </c>
      <c r="C467" s="75" t="str">
        <f>VLOOKUP(B467,[3]codes!A:F,3,FALSE)</f>
        <v>Anzahl FCEV-Lkw - Neuzulassungen</v>
      </c>
      <c r="D467" s="75" t="s">
        <v>30</v>
      </c>
      <c r="E467" s="75" t="s">
        <v>616</v>
      </c>
      <c r="F467" s="75" t="s">
        <v>507</v>
      </c>
      <c r="G467" s="75" t="s">
        <v>28</v>
      </c>
      <c r="H467" s="76" t="s">
        <v>215</v>
      </c>
      <c r="K467" s="77">
        <v>0.11820394544348813</v>
      </c>
      <c r="L467" s="77">
        <v>5.9792427388340771E-2</v>
      </c>
      <c r="M467" s="77">
        <v>2.3147540604197867</v>
      </c>
      <c r="N467" s="77">
        <v>15.923865293618315</v>
      </c>
      <c r="O467" s="77">
        <v>23.749394601960724</v>
      </c>
      <c r="P467" s="77">
        <v>49.133536953885809</v>
      </c>
      <c r="Q467" s="77">
        <v>44.686535243025865</v>
      </c>
      <c r="R467" s="77">
        <v>59.842708749707057</v>
      </c>
      <c r="S467" s="77">
        <v>61.213508509778691</v>
      </c>
      <c r="T467" s="77">
        <v>68.220159635563235</v>
      </c>
      <c r="U467" s="77">
        <v>73.90680165131883</v>
      </c>
      <c r="V467" s="77">
        <v>60.352743351712448</v>
      </c>
      <c r="W467" s="77">
        <v>53.500503989602876</v>
      </c>
      <c r="X467" s="77">
        <v>46.748880763510506</v>
      </c>
      <c r="Y467" s="77">
        <v>49.088510187374915</v>
      </c>
      <c r="Z467" s="77">
        <v>54.712881164830137</v>
      </c>
      <c r="AA467" s="77">
        <v>48.263820444423942</v>
      </c>
      <c r="AB467" s="77">
        <v>56.480868218107553</v>
      </c>
      <c r="AC467" s="77">
        <v>55.024362983205144</v>
      </c>
      <c r="AD467" s="77">
        <v>55.013879062032437</v>
      </c>
      <c r="AE467" s="77">
        <v>55.678757425626863</v>
      </c>
      <c r="AF467" s="77">
        <v>58.393659238548615</v>
      </c>
      <c r="AG467" s="77">
        <v>58.773698938154681</v>
      </c>
      <c r="AH467" s="77">
        <v>60.156622357228422</v>
      </c>
      <c r="AI467" s="77">
        <v>61.681829217372417</v>
      </c>
      <c r="AJ467" s="77">
        <v>60.899347390387717</v>
      </c>
      <c r="AK467" s="77">
        <v>1233.9407860584679</v>
      </c>
      <c r="AL467" s="77"/>
      <c r="AM467" s="77"/>
      <c r="AN467" s="77"/>
      <c r="AO467" s="77"/>
    </row>
    <row r="468" spans="1:41">
      <c r="A468" s="75" t="s">
        <v>494</v>
      </c>
      <c r="B468" s="75" t="s">
        <v>617</v>
      </c>
      <c r="C468" s="75" t="str">
        <f>VLOOKUP(B468,[3]codes!A:F,3,FALSE)</f>
        <v>durchschnittlicher Anschaffungspreis - Pkw (mittel) - Benzin</v>
      </c>
      <c r="D468" s="75" t="s">
        <v>30</v>
      </c>
      <c r="E468" s="75" t="s">
        <v>618</v>
      </c>
      <c r="F468" s="75" t="s">
        <v>619</v>
      </c>
      <c r="G468" s="75" t="s">
        <v>620</v>
      </c>
      <c r="H468" s="76" t="s">
        <v>215</v>
      </c>
      <c r="K468" s="77">
        <v>24808.582924689061</v>
      </c>
      <c r="L468" s="77">
        <v>24713.180939866332</v>
      </c>
      <c r="M468" s="77">
        <v>24631.114313770468</v>
      </c>
      <c r="N468" s="77">
        <v>24606.556044223009</v>
      </c>
      <c r="O468" s="77">
        <v>24654.429132030276</v>
      </c>
      <c r="P468" s="77">
        <v>24905.698819683821</v>
      </c>
      <c r="Q468" s="77">
        <v>25160.681286098956</v>
      </c>
      <c r="R468" s="77">
        <v>25415.180620056442</v>
      </c>
      <c r="S468" s="77">
        <v>25866.441340292859</v>
      </c>
      <c r="T468" s="77">
        <v>24967.483578614858</v>
      </c>
      <c r="U468" s="77">
        <v>0</v>
      </c>
      <c r="V468" s="77">
        <v>0</v>
      </c>
      <c r="W468" s="77">
        <v>0</v>
      </c>
      <c r="X468" s="77">
        <v>0</v>
      </c>
      <c r="Y468" s="77">
        <v>0</v>
      </c>
      <c r="Z468" s="77">
        <v>0</v>
      </c>
      <c r="AA468" s="77">
        <v>0</v>
      </c>
      <c r="AB468" s="77">
        <v>0</v>
      </c>
      <c r="AC468" s="77">
        <v>0</v>
      </c>
      <c r="AD468" s="77">
        <v>0</v>
      </c>
      <c r="AE468" s="77">
        <v>0</v>
      </c>
      <c r="AF468" s="77">
        <v>0</v>
      </c>
      <c r="AG468" s="77">
        <v>0</v>
      </c>
      <c r="AH468" s="77">
        <v>0</v>
      </c>
      <c r="AI468" s="77">
        <v>0</v>
      </c>
      <c r="AJ468" s="77">
        <v>0</v>
      </c>
      <c r="AK468" s="77"/>
      <c r="AL468" s="77"/>
      <c r="AM468" s="77"/>
      <c r="AN468" s="77"/>
      <c r="AO468" s="77"/>
    </row>
    <row r="469" spans="1:41">
      <c r="A469" s="75" t="s">
        <v>494</v>
      </c>
      <c r="B469" s="75" t="s">
        <v>621</v>
      </c>
      <c r="C469" s="75" t="str">
        <f>VLOOKUP(B469,[3]codes!A:F,3,FALSE)</f>
        <v>durchschnittlicher Anschaffungspreis - Pkw (mittel) - Diesel</v>
      </c>
      <c r="D469" s="75" t="s">
        <v>30</v>
      </c>
      <c r="E469" s="75" t="s">
        <v>622</v>
      </c>
      <c r="F469" s="75" t="s">
        <v>619</v>
      </c>
      <c r="G469" s="75" t="s">
        <v>620</v>
      </c>
      <c r="H469" s="76" t="s">
        <v>215</v>
      </c>
      <c r="K469" s="77">
        <v>28486.573147137158</v>
      </c>
      <c r="L469" s="77">
        <v>28331.718162650443</v>
      </c>
      <c r="M469" s="77">
        <v>28185.683827713081</v>
      </c>
      <c r="N469" s="77">
        <v>28074.96018798184</v>
      </c>
      <c r="O469" s="77">
        <v>28043.13724245804</v>
      </c>
      <c r="P469" s="77">
        <v>28317.734162536199</v>
      </c>
      <c r="Q469" s="77">
        <v>28647.886424460961</v>
      </c>
      <c r="R469" s="77">
        <v>28888.243224135898</v>
      </c>
      <c r="S469" s="77">
        <v>29356.210167219633</v>
      </c>
      <c r="T469" s="77">
        <v>28426.570659704794</v>
      </c>
      <c r="U469" s="77">
        <v>0</v>
      </c>
      <c r="V469" s="77">
        <v>0</v>
      </c>
      <c r="W469" s="77">
        <v>0</v>
      </c>
      <c r="X469" s="77">
        <v>0</v>
      </c>
      <c r="Y469" s="77">
        <v>0</v>
      </c>
      <c r="Z469" s="77">
        <v>0</v>
      </c>
      <c r="AA469" s="77">
        <v>0</v>
      </c>
      <c r="AB469" s="77">
        <v>0</v>
      </c>
      <c r="AC469" s="77">
        <v>0</v>
      </c>
      <c r="AD469" s="77">
        <v>0</v>
      </c>
      <c r="AE469" s="77">
        <v>0</v>
      </c>
      <c r="AF469" s="77">
        <v>0</v>
      </c>
      <c r="AG469" s="77">
        <v>0</v>
      </c>
      <c r="AH469" s="77">
        <v>0</v>
      </c>
      <c r="AI469" s="77">
        <v>0</v>
      </c>
      <c r="AJ469" s="77">
        <v>0</v>
      </c>
      <c r="AK469" s="77"/>
      <c r="AL469" s="77"/>
      <c r="AM469" s="77"/>
      <c r="AN469" s="77"/>
      <c r="AO469" s="77"/>
    </row>
    <row r="470" spans="1:41">
      <c r="A470" s="75" t="s">
        <v>494</v>
      </c>
      <c r="B470" s="75" t="s">
        <v>623</v>
      </c>
      <c r="C470" s="75" t="str">
        <f>VLOOKUP(B470,[3]codes!A:F,3,FALSE)</f>
        <v>durchschnittlicher Anschaffungspreis - Pkw (mittel) - Batterieelektrisch</v>
      </c>
      <c r="D470" s="75" t="s">
        <v>30</v>
      </c>
      <c r="E470" s="75" t="s">
        <v>624</v>
      </c>
      <c r="F470" s="75" t="s">
        <v>619</v>
      </c>
      <c r="G470" s="75" t="s">
        <v>620</v>
      </c>
      <c r="H470" s="76" t="s">
        <v>215</v>
      </c>
      <c r="K470" s="77">
        <v>33583.825482558204</v>
      </c>
      <c r="L470" s="77">
        <v>32665.494386628972</v>
      </c>
      <c r="M470" s="77">
        <v>31748.226789363198</v>
      </c>
      <c r="N470" s="77">
        <v>30832.022690760958</v>
      </c>
      <c r="O470" s="77">
        <v>29916.74915348924</v>
      </c>
      <c r="P470" s="77">
        <v>29002.539114880929</v>
      </c>
      <c r="Q470" s="77">
        <v>28864.284288626419</v>
      </c>
      <c r="R470" s="77">
        <v>28726.561211703647</v>
      </c>
      <c r="S470" s="77">
        <v>28589.236946779594</v>
      </c>
      <c r="T470" s="77">
        <v>28452.577368520277</v>
      </c>
      <c r="U470" s="77">
        <v>28316.316602259849</v>
      </c>
      <c r="V470" s="77">
        <v>28114.384793528392</v>
      </c>
      <c r="W470" s="77">
        <v>27913.117671461707</v>
      </c>
      <c r="X470" s="77">
        <v>27712.249361393853</v>
      </c>
      <c r="Y470" s="77">
        <v>27511.779863324769</v>
      </c>
      <c r="Z470" s="77">
        <v>27311.842114587384</v>
      </c>
      <c r="AA470" s="77">
        <v>27228.756281501715</v>
      </c>
      <c r="AB470" s="77">
        <v>27145.936323081922</v>
      </c>
      <c r="AC470" s="77">
        <v>27063.382239328032</v>
      </c>
      <c r="AD470" s="77">
        <v>26980.961092906968</v>
      </c>
      <c r="AE470" s="77">
        <v>26898.938758484874</v>
      </c>
      <c r="AF470" s="77">
        <v>26817.049361395628</v>
      </c>
      <c r="AG470" s="77">
        <v>26735.425838972285</v>
      </c>
      <c r="AH470" s="77">
        <v>26654.068191214767</v>
      </c>
      <c r="AI470" s="77">
        <v>26572.976418123122</v>
      </c>
      <c r="AJ470" s="77">
        <v>26492.150519697389</v>
      </c>
      <c r="AK470" s="77"/>
      <c r="AL470" s="77"/>
      <c r="AM470" s="77"/>
      <c r="AN470" s="77"/>
      <c r="AO470" s="77"/>
    </row>
    <row r="471" spans="1:41">
      <c r="A471" s="75" t="s">
        <v>494</v>
      </c>
      <c r="B471" s="75" t="s">
        <v>625</v>
      </c>
      <c r="C471" s="75" t="str">
        <f>VLOOKUP(B471,[3]codes!A:F,3,FALSE)</f>
        <v>durchschnittlicher Anschaffungspreis - Pkw (mittel) - Plug-In-Hybrid</v>
      </c>
      <c r="D471" s="75" t="s">
        <v>30</v>
      </c>
      <c r="E471" s="75" t="s">
        <v>626</v>
      </c>
      <c r="F471" s="75" t="s">
        <v>619</v>
      </c>
      <c r="G471" s="75" t="s">
        <v>620</v>
      </c>
      <c r="H471" s="76" t="s">
        <v>215</v>
      </c>
      <c r="K471" s="77">
        <v>30804.089716123046</v>
      </c>
      <c r="L471" s="77">
        <v>30203.289122216083</v>
      </c>
      <c r="M471" s="77">
        <v>29635.27654028789</v>
      </c>
      <c r="N471" s="77">
        <v>29083.085322754228</v>
      </c>
      <c r="O471" s="77">
        <v>28795.028628561689</v>
      </c>
      <c r="P471" s="77">
        <v>29374.561177039432</v>
      </c>
      <c r="Q471" s="77">
        <v>29987.892097785199</v>
      </c>
      <c r="R471" s="77">
        <v>30509.222649786727</v>
      </c>
      <c r="S471" s="77">
        <v>31261.086221650763</v>
      </c>
      <c r="T471" s="77">
        <v>29557.998272409888</v>
      </c>
      <c r="U471" s="77">
        <v>0</v>
      </c>
      <c r="V471" s="77">
        <v>0</v>
      </c>
      <c r="W471" s="77">
        <v>0</v>
      </c>
      <c r="X471" s="77">
        <v>0</v>
      </c>
      <c r="Y471" s="77">
        <v>0</v>
      </c>
      <c r="Z471" s="77">
        <v>0</v>
      </c>
      <c r="AA471" s="77">
        <v>0</v>
      </c>
      <c r="AB471" s="77">
        <v>0</v>
      </c>
      <c r="AC471" s="77">
        <v>0</v>
      </c>
      <c r="AD471" s="77">
        <v>0</v>
      </c>
      <c r="AE471" s="77">
        <v>0</v>
      </c>
      <c r="AF471" s="77">
        <v>0</v>
      </c>
      <c r="AG471" s="77">
        <v>0</v>
      </c>
      <c r="AH471" s="77">
        <v>0</v>
      </c>
      <c r="AI471" s="77">
        <v>0</v>
      </c>
      <c r="AJ471" s="77">
        <v>0</v>
      </c>
      <c r="AK471" s="77"/>
      <c r="AL471" s="77"/>
      <c r="AM471" s="77"/>
      <c r="AN471" s="77"/>
      <c r="AO471" s="77"/>
    </row>
    <row r="472" spans="1:41">
      <c r="A472" s="75" t="s">
        <v>494</v>
      </c>
      <c r="B472" s="75" t="s">
        <v>627</v>
      </c>
      <c r="C472" s="75" t="str">
        <f>VLOOKUP(B472,[3]codes!A:F,3,FALSE)</f>
        <v>durchschnittlicher Anschaffungspreis - Lkw (Last- und Sattelzug) - Diesel</v>
      </c>
      <c r="D472" s="75" t="s">
        <v>30</v>
      </c>
      <c r="E472" s="75" t="s">
        <v>628</v>
      </c>
      <c r="F472" s="75" t="s">
        <v>619</v>
      </c>
      <c r="G472" s="75" t="s">
        <v>620</v>
      </c>
      <c r="H472" s="76" t="s">
        <v>215</v>
      </c>
      <c r="K472" s="77">
        <v>164864.89218856217</v>
      </c>
      <c r="L472" s="77">
        <v>165314.22037388891</v>
      </c>
      <c r="M472" s="77">
        <v>165437.8520935206</v>
      </c>
      <c r="N472" s="77">
        <v>165521.60261327084</v>
      </c>
      <c r="O472" s="77">
        <v>165568.13067979866</v>
      </c>
      <c r="P472" s="77">
        <v>165420.57024023839</v>
      </c>
      <c r="Q472" s="77">
        <v>165343.46658713478</v>
      </c>
      <c r="R472" s="77">
        <v>165255.72794739623</v>
      </c>
      <c r="S472" s="77">
        <v>165143.65890204167</v>
      </c>
      <c r="T472" s="77">
        <v>165175.53696828513</v>
      </c>
      <c r="U472" s="77">
        <v>165059.77461042703</v>
      </c>
      <c r="V472" s="77">
        <v>165136.03525735735</v>
      </c>
      <c r="W472" s="77">
        <v>165215.39242923562</v>
      </c>
      <c r="X472" s="77">
        <v>165289.67595748385</v>
      </c>
      <c r="Y472" s="77">
        <v>165366.56924602855</v>
      </c>
      <c r="Z472" s="77">
        <v>165443.17240452475</v>
      </c>
      <c r="AA472" s="77">
        <v>165584.12706786947</v>
      </c>
      <c r="AB472" s="77">
        <v>165742.18196123457</v>
      </c>
      <c r="AC472" s="77">
        <v>165893.91925777198</v>
      </c>
      <c r="AD472" s="77">
        <v>166050.57755622466</v>
      </c>
      <c r="AE472" s="77">
        <v>166216.83909380474</v>
      </c>
      <c r="AF472" s="77">
        <v>166377.73438359675</v>
      </c>
      <c r="AG472" s="77">
        <v>166573.44945216813</v>
      </c>
      <c r="AH472" s="77">
        <v>166770.60976749542</v>
      </c>
      <c r="AI472" s="77">
        <v>166987.05885453799</v>
      </c>
      <c r="AJ472" s="77">
        <v>167214.28668289271</v>
      </c>
      <c r="AK472" s="77"/>
      <c r="AL472" s="77"/>
      <c r="AM472" s="77"/>
      <c r="AN472" s="77"/>
      <c r="AO472" s="77"/>
    </row>
    <row r="473" spans="1:41">
      <c r="A473" s="75" t="s">
        <v>494</v>
      </c>
      <c r="B473" s="75" t="s">
        <v>629</v>
      </c>
      <c r="C473" s="75" t="str">
        <f>VLOOKUP(B473,[3]codes!A:F,3,FALSE)</f>
        <v>durchschnittlicher Anschaffungspreis - Lkw (Last- und Sattelzug) - Batterieelektrisch</v>
      </c>
      <c r="D473" s="75" t="s">
        <v>30</v>
      </c>
      <c r="E473" s="75" t="s">
        <v>630</v>
      </c>
      <c r="F473" s="75" t="s">
        <v>619</v>
      </c>
      <c r="G473" s="75" t="s">
        <v>620</v>
      </c>
      <c r="H473" s="76" t="s">
        <v>215</v>
      </c>
      <c r="K473" s="77">
        <v>286962.51499793993</v>
      </c>
      <c r="L473" s="77">
        <v>272784.98160277819</v>
      </c>
      <c r="M473" s="77">
        <v>262114.36909207638</v>
      </c>
      <c r="N473" s="77">
        <v>251512.35417236525</v>
      </c>
      <c r="O473" s="77">
        <v>240435.85463960556</v>
      </c>
      <c r="P473" s="77">
        <v>229162.61700913287</v>
      </c>
      <c r="Q473" s="77">
        <v>222499.5301158847</v>
      </c>
      <c r="R473" s="77">
        <v>216313.22311817206</v>
      </c>
      <c r="S473" s="77">
        <v>210391.91957876767</v>
      </c>
      <c r="T473" s="77">
        <v>204884.12818480007</v>
      </c>
      <c r="U473" s="77">
        <v>199893.19514537134</v>
      </c>
      <c r="V473" s="77">
        <v>198348.83423910307</v>
      </c>
      <c r="W473" s="77">
        <v>196965.25635617785</v>
      </c>
      <c r="X473" s="77">
        <v>195449.99744907086</v>
      </c>
      <c r="Y473" s="77">
        <v>193884.95520991946</v>
      </c>
      <c r="Z473" s="77">
        <v>192367.95758514266</v>
      </c>
      <c r="AA473" s="77">
        <v>191649.47068304641</v>
      </c>
      <c r="AB473" s="77">
        <v>190954.30046230025</v>
      </c>
      <c r="AC473" s="77">
        <v>190261.33963925613</v>
      </c>
      <c r="AD473" s="77">
        <v>189571.18085826348</v>
      </c>
      <c r="AE473" s="77">
        <v>188875.27237917282</v>
      </c>
      <c r="AF473" s="77">
        <v>186475.60697310933</v>
      </c>
      <c r="AG473" s="77">
        <v>184116.89196935852</v>
      </c>
      <c r="AH473" s="77">
        <v>181760.10537900601</v>
      </c>
      <c r="AI473" s="77">
        <v>179370.90483896175</v>
      </c>
      <c r="AJ473" s="77">
        <v>177065.88181042505</v>
      </c>
      <c r="AK473" s="77"/>
      <c r="AL473" s="77"/>
      <c r="AM473" s="77"/>
      <c r="AN473" s="77"/>
      <c r="AO473" s="77"/>
    </row>
    <row r="474" spans="1:41">
      <c r="A474" s="75" t="s">
        <v>494</v>
      </c>
      <c r="B474" s="75" t="s">
        <v>631</v>
      </c>
      <c r="C474" s="75" t="str">
        <f>VLOOKUP(B474,[3]codes!A:F,3,FALSE)</f>
        <v>durchschnittlicher Anschaffungspreis - Lkw (Last- und Sattelzug) - Brennstoffzelle</v>
      </c>
      <c r="D474" s="75" t="s">
        <v>30</v>
      </c>
      <c r="E474" s="75" t="s">
        <v>632</v>
      </c>
      <c r="F474" s="75" t="s">
        <v>619</v>
      </c>
      <c r="G474" s="75" t="s">
        <v>620</v>
      </c>
      <c r="H474" s="76" t="s">
        <v>215</v>
      </c>
      <c r="K474" s="77">
        <v>376315.44146449666</v>
      </c>
      <c r="L474" s="77">
        <v>347480.99124204135</v>
      </c>
      <c r="M474" s="77">
        <v>335165.1991217258</v>
      </c>
      <c r="N474" s="77">
        <v>320677.77326667676</v>
      </c>
      <c r="O474" s="77">
        <v>304951.97828974522</v>
      </c>
      <c r="P474" s="77">
        <v>287704.03182595037</v>
      </c>
      <c r="Q474" s="77">
        <v>274791.95786338864</v>
      </c>
      <c r="R474" s="77">
        <v>262691.42289161211</v>
      </c>
      <c r="S474" s="77">
        <v>250996.04357846209</v>
      </c>
      <c r="T474" s="77">
        <v>239860.80370366946</v>
      </c>
      <c r="U474" s="77">
        <v>229082.41828918026</v>
      </c>
      <c r="V474" s="77">
        <v>223627.73813759434</v>
      </c>
      <c r="W474" s="77">
        <v>218140.684523353</v>
      </c>
      <c r="X474" s="77">
        <v>212627.34054611088</v>
      </c>
      <c r="Y474" s="77">
        <v>207110.75255656891</v>
      </c>
      <c r="Z474" s="77">
        <v>201555.03099680989</v>
      </c>
      <c r="AA474" s="77">
        <v>200157.34783076451</v>
      </c>
      <c r="AB474" s="77">
        <v>198858.51410910304</v>
      </c>
      <c r="AC474" s="77">
        <v>197499.56843494263</v>
      </c>
      <c r="AD474" s="77">
        <v>196222.31761608212</v>
      </c>
      <c r="AE474" s="77">
        <v>194850.30490291826</v>
      </c>
      <c r="AF474" s="77">
        <v>193605.82430458337</v>
      </c>
      <c r="AG474" s="77">
        <v>192346.69873928401</v>
      </c>
      <c r="AH474" s="77">
        <v>191105.05295856469</v>
      </c>
      <c r="AI474" s="77">
        <v>189879.34939947896</v>
      </c>
      <c r="AJ474" s="77">
        <v>188581.27787884197</v>
      </c>
      <c r="AK474" s="77"/>
      <c r="AL474" s="77"/>
      <c r="AM474" s="77"/>
      <c r="AN474" s="77"/>
      <c r="AO474" s="77"/>
    </row>
    <row r="475" spans="1:41">
      <c r="A475" s="75" t="s">
        <v>494</v>
      </c>
      <c r="B475" s="75" t="s">
        <v>633</v>
      </c>
      <c r="C475" s="75" t="str">
        <f>VLOOKUP(B475,[3]codes!A:F,3,FALSE)</f>
        <v>Personenverkehrsleistung - Luft</v>
      </c>
      <c r="D475" s="75" t="s">
        <v>30</v>
      </c>
      <c r="E475" s="75" t="s">
        <v>634</v>
      </c>
      <c r="F475" s="75" t="s">
        <v>516</v>
      </c>
      <c r="G475" s="75" t="s">
        <v>54</v>
      </c>
      <c r="H475" s="76" t="s">
        <v>215</v>
      </c>
      <c r="I475" s="76" t="s">
        <v>517</v>
      </c>
      <c r="J475" s="76" t="s">
        <v>682</v>
      </c>
      <c r="K475" s="77">
        <v>4.0277203784379996</v>
      </c>
      <c r="L475" s="77">
        <v>4.0744192792503986</v>
      </c>
      <c r="M475" s="77">
        <v>4.1284231569062957</v>
      </c>
      <c r="N475" s="77">
        <v>4.1612666703233776</v>
      </c>
      <c r="O475" s="77">
        <v>4.189685006066755</v>
      </c>
      <c r="P475" s="77">
        <v>4.2188721229098727</v>
      </c>
      <c r="Q475" s="77">
        <v>4.2452829702374997</v>
      </c>
      <c r="R475" s="77">
        <v>4.2686417742604705</v>
      </c>
      <c r="S475" s="77">
        <v>4.292816340061993</v>
      </c>
      <c r="T475" s="77">
        <v>4.3197187431592745</v>
      </c>
      <c r="U475" s="77">
        <v>4.3491161053178651</v>
      </c>
      <c r="V475" s="77">
        <v>4.3807140142227077</v>
      </c>
      <c r="W475" s="77">
        <v>4.4147523143557361</v>
      </c>
      <c r="X475" s="77">
        <v>4.4512544662934612</v>
      </c>
      <c r="Y475" s="77">
        <v>4.49081393215282</v>
      </c>
      <c r="Z475" s="77">
        <v>4.5338829081547951</v>
      </c>
      <c r="AA475" s="77">
        <v>4.5816943542351849</v>
      </c>
      <c r="AB475" s="77">
        <v>4.6343352387759689</v>
      </c>
      <c r="AC475" s="77">
        <v>4.6897964237407885</v>
      </c>
      <c r="AD475" s="77">
        <v>4.746684523518824</v>
      </c>
      <c r="AE475" s="77">
        <v>4.8041678798936793</v>
      </c>
      <c r="AF475" s="77">
        <v>4.8564630122215675</v>
      </c>
      <c r="AG475" s="77">
        <v>4.9007500789261105</v>
      </c>
      <c r="AH475" s="77">
        <v>4.9421772992080193</v>
      </c>
      <c r="AI475" s="77">
        <v>4.9827226293944706</v>
      </c>
      <c r="AJ475" s="77">
        <v>5.0230199787924503</v>
      </c>
      <c r="AK475" s="77"/>
      <c r="AL475" s="77"/>
      <c r="AM475" s="77"/>
      <c r="AN475" s="77"/>
      <c r="AO475" s="77"/>
    </row>
    <row r="476" spans="1:41">
      <c r="A476" s="75" t="s">
        <v>494</v>
      </c>
      <c r="B476" s="75" t="s">
        <v>633</v>
      </c>
      <c r="C476" s="75" t="str">
        <f>VLOOKUP(B476,[3]codes!A:F,3,FALSE)</f>
        <v>Personenverkehrsleistung - Luft</v>
      </c>
      <c r="D476" s="75" t="s">
        <v>30</v>
      </c>
      <c r="E476" s="75" t="s">
        <v>634</v>
      </c>
      <c r="F476" s="75" t="s">
        <v>516</v>
      </c>
      <c r="G476" s="75" t="s">
        <v>28</v>
      </c>
      <c r="H476" s="76" t="s">
        <v>215</v>
      </c>
      <c r="K476" s="77">
        <v>4.0277203784379996</v>
      </c>
      <c r="L476" s="77">
        <v>4.0744193547908063</v>
      </c>
      <c r="M476" s="77">
        <v>4.1284317443424792</v>
      </c>
      <c r="N476" s="77">
        <v>4.1612669928746735</v>
      </c>
      <c r="O476" s="77">
        <v>4.1896859512806222</v>
      </c>
      <c r="P476" s="77">
        <v>4.2195874676640734</v>
      </c>
      <c r="Q476" s="77">
        <v>4.245910560320425</v>
      </c>
      <c r="R476" s="77">
        <v>4.2686058026989961</v>
      </c>
      <c r="S476" s="77">
        <v>4.293117440124969</v>
      </c>
      <c r="T476" s="77">
        <v>4.3208852015364689</v>
      </c>
      <c r="U476" s="77">
        <v>4.3497273558347738</v>
      </c>
      <c r="V476" s="77">
        <v>4.3828245049152335</v>
      </c>
      <c r="W476" s="77">
        <v>4.4171175508463802</v>
      </c>
      <c r="X476" s="77">
        <v>4.4537046792728097</v>
      </c>
      <c r="Y476" s="77">
        <v>4.4929360702308978</v>
      </c>
      <c r="Z476" s="77">
        <v>4.5356250651252097</v>
      </c>
      <c r="AA476" s="77">
        <v>4.583972535888261</v>
      </c>
      <c r="AB476" s="77">
        <v>4.637149260081304</v>
      </c>
      <c r="AC476" s="77">
        <v>4.6930744041583896</v>
      </c>
      <c r="AD476" s="77">
        <v>4.7503244956622748</v>
      </c>
      <c r="AE476" s="77">
        <v>4.80799393813012</v>
      </c>
      <c r="AF476" s="77">
        <v>4.8602882312862103</v>
      </c>
      <c r="AG476" s="77">
        <v>4.90446502185313</v>
      </c>
      <c r="AH476" s="77">
        <v>4.9456146537869303</v>
      </c>
      <c r="AI476" s="77">
        <v>4.98568920352756</v>
      </c>
      <c r="AJ476" s="77">
        <v>5.0249519339984596</v>
      </c>
      <c r="AK476" s="77"/>
      <c r="AL476" s="77"/>
      <c r="AM476" s="77"/>
      <c r="AN476" s="77"/>
      <c r="AO476" s="77"/>
    </row>
    <row r="477" spans="1:41">
      <c r="A477" s="75" t="s">
        <v>494</v>
      </c>
      <c r="B477" s="75" t="s">
        <v>635</v>
      </c>
      <c r="C477" s="75" t="s">
        <v>683</v>
      </c>
      <c r="D477" s="75" t="s">
        <v>30</v>
      </c>
      <c r="E477" s="75" t="s">
        <v>683</v>
      </c>
      <c r="F477" s="75" t="s">
        <v>516</v>
      </c>
      <c r="G477" s="75" t="s">
        <v>54</v>
      </c>
      <c r="H477" s="76" t="s">
        <v>215</v>
      </c>
      <c r="I477" s="76" t="s">
        <v>517</v>
      </c>
      <c r="K477" s="77">
        <v>171.45147109169594</v>
      </c>
      <c r="L477" s="77">
        <v>174.87193365125296</v>
      </c>
      <c r="M477" s="77">
        <v>178.70811601030277</v>
      </c>
      <c r="N477" s="77">
        <v>181.07301212298498</v>
      </c>
      <c r="O477" s="77">
        <v>183.15090257598158</v>
      </c>
      <c r="P477" s="77">
        <v>185.28209046314672</v>
      </c>
      <c r="Q477" s="77">
        <v>187.33536104773998</v>
      </c>
      <c r="R477" s="77">
        <v>189.34706949392802</v>
      </c>
      <c r="S477" s="77">
        <v>191.45665086790152</v>
      </c>
      <c r="T477" s="77">
        <v>193.76191553375605</v>
      </c>
      <c r="U477" s="77">
        <v>196.23727270587332</v>
      </c>
      <c r="V477" s="77">
        <v>198.86203539047898</v>
      </c>
      <c r="W477" s="77">
        <v>201.65735690906459</v>
      </c>
      <c r="X477" s="77">
        <v>204.62917996230581</v>
      </c>
      <c r="Y477" s="77">
        <v>207.829843191149</v>
      </c>
      <c r="Z477" s="77">
        <v>211.29687367144652</v>
      </c>
      <c r="AA477" s="77">
        <v>215.09039319432429</v>
      </c>
      <c r="AB477" s="77">
        <v>219.21546844474005</v>
      </c>
      <c r="AC477" s="77">
        <v>223.56360024387141</v>
      </c>
      <c r="AD477" s="77">
        <v>228.04662008398427</v>
      </c>
      <c r="AE477" s="77">
        <v>232.60369563536236</v>
      </c>
      <c r="AF477" s="77">
        <v>236.91776437383555</v>
      </c>
      <c r="AG477" s="77">
        <v>240.82348437633695</v>
      </c>
      <c r="AH477" s="77">
        <v>244.57073671915262</v>
      </c>
      <c r="AI477" s="77">
        <v>248.2631967440152</v>
      </c>
      <c r="AJ477" s="77">
        <v>251.93024794062001</v>
      </c>
      <c r="AK477" s="77"/>
      <c r="AL477" s="77"/>
      <c r="AM477" s="77"/>
      <c r="AN477" s="77"/>
      <c r="AO477" s="77"/>
    </row>
    <row r="478" spans="1:41">
      <c r="A478" s="75" t="s">
        <v>494</v>
      </c>
      <c r="B478" s="75" t="s">
        <v>635</v>
      </c>
      <c r="C478" s="75" t="s">
        <v>683</v>
      </c>
      <c r="D478" s="75" t="s">
        <v>30</v>
      </c>
      <c r="E478" s="75" t="s">
        <v>683</v>
      </c>
      <c r="F478" s="75" t="s">
        <v>516</v>
      </c>
      <c r="G478" s="75" t="s">
        <v>28</v>
      </c>
      <c r="H478" s="76" t="s">
        <v>215</v>
      </c>
      <c r="K478" s="77">
        <v>171.45147109169594</v>
      </c>
      <c r="L478" s="77">
        <v>174.8719336512541</v>
      </c>
      <c r="M478" s="77">
        <v>178.70811601030303</v>
      </c>
      <c r="N478" s="77">
        <v>181.07301212298572</v>
      </c>
      <c r="O478" s="77">
        <v>183.15090257598266</v>
      </c>
      <c r="P478" s="77">
        <v>185.29856010574468</v>
      </c>
      <c r="Q478" s="77">
        <v>187.3498061313862</v>
      </c>
      <c r="R478" s="77">
        <v>189.34911439009559</v>
      </c>
      <c r="S478" s="77">
        <v>191.45343118816382</v>
      </c>
      <c r="T478" s="77">
        <v>193.8128779565773</v>
      </c>
      <c r="U478" s="77">
        <v>196.2754231560838</v>
      </c>
      <c r="V478" s="77">
        <v>198.68934381230042</v>
      </c>
      <c r="W478" s="77">
        <v>201.234580192387</v>
      </c>
      <c r="X478" s="77">
        <v>203.99867872734993</v>
      </c>
      <c r="Y478" s="77">
        <v>207.09032672297462</v>
      </c>
      <c r="Z478" s="77">
        <v>210.68269340896239</v>
      </c>
      <c r="AA478" s="77">
        <v>214.17970782238177</v>
      </c>
      <c r="AB478" s="77">
        <v>218.02426856995399</v>
      </c>
      <c r="AC478" s="77">
        <v>222.10354140523353</v>
      </c>
      <c r="AD478" s="77">
        <v>226.39585200465004</v>
      </c>
      <c r="AE478" s="77">
        <v>230.88767189322522</v>
      </c>
      <c r="AF478" s="77">
        <v>234.86329961504146</v>
      </c>
      <c r="AG478" s="77">
        <v>238.50651780822079</v>
      </c>
      <c r="AH478" s="77">
        <v>242.12495492843402</v>
      </c>
      <c r="AI478" s="77">
        <v>245.88575964343525</v>
      </c>
      <c r="AJ478" s="77">
        <v>250.13844703626401</v>
      </c>
      <c r="AK478" s="77"/>
      <c r="AL478" s="77"/>
      <c r="AM478" s="77"/>
      <c r="AN478" s="77"/>
      <c r="AO478" s="77"/>
    </row>
    <row r="479" spans="1:41">
      <c r="A479" s="75" t="s">
        <v>494</v>
      </c>
      <c r="B479" s="75" t="s">
        <v>636</v>
      </c>
      <c r="C479" s="75" t="s">
        <v>684</v>
      </c>
      <c r="D479" s="75" t="s">
        <v>30</v>
      </c>
      <c r="E479" s="75" t="s">
        <v>684</v>
      </c>
      <c r="F479" s="75" t="s">
        <v>516</v>
      </c>
      <c r="G479" s="75" t="s">
        <v>54</v>
      </c>
      <c r="H479" s="76" t="s">
        <v>215</v>
      </c>
      <c r="I479" s="76" t="s">
        <v>517</v>
      </c>
      <c r="K479" s="77">
        <v>2579.7297899729756</v>
      </c>
      <c r="L479" s="77">
        <v>2647.0297861129629</v>
      </c>
      <c r="M479" s="77">
        <v>2715.7182141396183</v>
      </c>
      <c r="N479" s="77">
        <v>2785.8187261372227</v>
      </c>
      <c r="O479" s="77">
        <v>2857.3553524941476</v>
      </c>
      <c r="P479" s="77">
        <v>2930.3525078654493</v>
      </c>
      <c r="Q479" s="77">
        <v>2973.7839270396444</v>
      </c>
      <c r="R479" s="77">
        <v>3017.685299633843</v>
      </c>
      <c r="S479" s="77">
        <v>3062.0590844444555</v>
      </c>
      <c r="T479" s="77">
        <v>3106.9077402678636</v>
      </c>
      <c r="U479" s="77">
        <v>3152.2337259004767</v>
      </c>
      <c r="V479" s="77">
        <v>3198.0395001387042</v>
      </c>
      <c r="W479" s="77">
        <v>3244.3275217789292</v>
      </c>
      <c r="X479" s="77">
        <v>3291.1002496175684</v>
      </c>
      <c r="Y479" s="77">
        <v>3338.3601424510189</v>
      </c>
      <c r="Z479" s="77">
        <v>3386.1096590756815</v>
      </c>
      <c r="AA479" s="77">
        <v>3431.7732415222968</v>
      </c>
      <c r="AB479" s="77">
        <v>3477.9145533254523</v>
      </c>
      <c r="AC479" s="77">
        <v>3524.536053281548</v>
      </c>
      <c r="AD479" s="77">
        <v>3571.6402001869797</v>
      </c>
      <c r="AE479" s="77">
        <v>3619.2294528381517</v>
      </c>
      <c r="AF479" s="77">
        <v>3667.3062700314636</v>
      </c>
      <c r="AG479" s="77">
        <v>3715.8731105633169</v>
      </c>
      <c r="AH479" s="77">
        <v>3764.932433230113</v>
      </c>
      <c r="AI479" s="77">
        <v>3814.486696828249</v>
      </c>
      <c r="AJ479" s="77">
        <v>3864.538360154138</v>
      </c>
      <c r="AK479" s="77"/>
      <c r="AL479" s="77"/>
      <c r="AM479" s="77"/>
      <c r="AN479" s="77"/>
      <c r="AO479" s="77"/>
    </row>
    <row r="480" spans="1:41">
      <c r="A480" s="75" t="s">
        <v>494</v>
      </c>
      <c r="B480" s="75" t="s">
        <v>636</v>
      </c>
      <c r="C480" s="75" t="s">
        <v>684</v>
      </c>
      <c r="D480" s="75" t="s">
        <v>30</v>
      </c>
      <c r="E480" s="75" t="s">
        <v>684</v>
      </c>
      <c r="F480" s="75" t="s">
        <v>516</v>
      </c>
      <c r="G480" s="75" t="s">
        <v>28</v>
      </c>
      <c r="H480" s="76" t="s">
        <v>215</v>
      </c>
      <c r="K480" s="77">
        <v>2579.7297899729756</v>
      </c>
      <c r="L480" s="77">
        <v>2647.0297861129629</v>
      </c>
      <c r="M480" s="77">
        <v>2715.7182141396183</v>
      </c>
      <c r="N480" s="77">
        <v>2785.8187261372227</v>
      </c>
      <c r="O480" s="77">
        <v>2857.3553524941476</v>
      </c>
      <c r="P480" s="77">
        <v>2930.3525078654493</v>
      </c>
      <c r="Q480" s="77">
        <v>2973.7839270396444</v>
      </c>
      <c r="R480" s="77">
        <v>3017.6852996338421</v>
      </c>
      <c r="S480" s="77">
        <v>3062.0590844444555</v>
      </c>
      <c r="T480" s="77">
        <v>3106.9077402678636</v>
      </c>
      <c r="U480" s="77">
        <v>3152.2337259004762</v>
      </c>
      <c r="V480" s="77">
        <v>3198.0395001386992</v>
      </c>
      <c r="W480" s="77">
        <v>3244.3275217789328</v>
      </c>
      <c r="X480" s="77">
        <v>3291.1002496175802</v>
      </c>
      <c r="Y480" s="77">
        <v>3338.3601424510312</v>
      </c>
      <c r="Z480" s="77">
        <v>3386.1096590756906</v>
      </c>
      <c r="AA480" s="77">
        <v>3431.7732415223045</v>
      </c>
      <c r="AB480" s="77">
        <v>3477.9145533254577</v>
      </c>
      <c r="AC480" s="77">
        <v>3524.5360532815421</v>
      </c>
      <c r="AD480" s="77">
        <v>3571.6402001869774</v>
      </c>
      <c r="AE480" s="77">
        <v>3619.2294528381517</v>
      </c>
      <c r="AF480" s="77">
        <v>3667.3062700314581</v>
      </c>
      <c r="AG480" s="77">
        <v>3715.8731105633151</v>
      </c>
      <c r="AH480" s="77">
        <v>3764.9324332301112</v>
      </c>
      <c r="AI480" s="77">
        <v>3814.4866968282504</v>
      </c>
      <c r="AJ480" s="77">
        <v>3864.538360154128</v>
      </c>
      <c r="AK480" s="77"/>
      <c r="AL480" s="77"/>
      <c r="AM480" s="77"/>
      <c r="AN480" s="77"/>
      <c r="AO480" s="77"/>
    </row>
    <row r="481" spans="1:36">
      <c r="A481" s="76" t="s">
        <v>238</v>
      </c>
      <c r="B481" s="76" t="s">
        <v>637</v>
      </c>
      <c r="C481" s="76" t="str">
        <f>VLOOKUP(B481,[3]codes!A:F,3,FALSE)</f>
        <v>Volllaststunden - Wind an Land</v>
      </c>
      <c r="D481" s="75" t="s">
        <v>13</v>
      </c>
      <c r="E481" s="75" t="s">
        <v>638</v>
      </c>
      <c r="F481" s="75" t="s">
        <v>639</v>
      </c>
      <c r="G481" s="75" t="s">
        <v>54</v>
      </c>
      <c r="H481" s="76" t="s">
        <v>241</v>
      </c>
      <c r="I481" s="76" t="s">
        <v>640</v>
      </c>
      <c r="K481" s="78">
        <v>1874.650662853363</v>
      </c>
      <c r="L481" s="78">
        <v>1911.595714857754</v>
      </c>
      <c r="M481" s="78">
        <v>1887.1211717460201</v>
      </c>
      <c r="N481" s="78">
        <v>1888.640604491103</v>
      </c>
      <c r="O481" s="78">
        <v>1892.870026369721</v>
      </c>
      <c r="P481" s="78">
        <v>1899.9697594368629</v>
      </c>
      <c r="Q481" s="78">
        <v>1903.418616896452</v>
      </c>
      <c r="R481" s="78">
        <v>1901.434458666449</v>
      </c>
      <c r="S481" s="78">
        <v>1898.800601169188</v>
      </c>
      <c r="T481" s="78">
        <v>1925.135456996619</v>
      </c>
      <c r="U481" s="78">
        <v>1929.060458164666</v>
      </c>
      <c r="Z481" s="78">
        <v>1963.740730285645</v>
      </c>
      <c r="AE481" s="78">
        <v>2114.8323059082031</v>
      </c>
      <c r="AJ481" s="78">
        <v>2252.8308868408199</v>
      </c>
    </row>
    <row r="482" spans="1:36">
      <c r="A482" s="76" t="s">
        <v>238</v>
      </c>
      <c r="B482" s="76" t="s">
        <v>641</v>
      </c>
      <c r="C482" s="76" t="str">
        <f>VLOOKUP(B482,[3]codes!A:F,3,FALSE)</f>
        <v>Volllaststunden - Wind auf See</v>
      </c>
      <c r="D482" s="75" t="s">
        <v>13</v>
      </c>
      <c r="E482" s="75" t="s">
        <v>642</v>
      </c>
      <c r="F482" s="75" t="s">
        <v>639</v>
      </c>
      <c r="G482" s="75" t="s">
        <v>54</v>
      </c>
      <c r="H482" s="76" t="s">
        <v>241</v>
      </c>
      <c r="I482" s="76" t="s">
        <v>640</v>
      </c>
      <c r="K482" s="78">
        <v>2932.1440942358381</v>
      </c>
      <c r="L482" s="78">
        <v>3092.9660704209591</v>
      </c>
      <c r="M482" s="78">
        <v>2976.8599397578059</v>
      </c>
      <c r="N482" s="78">
        <v>2711.7426443506652</v>
      </c>
      <c r="O482" s="78">
        <v>2939.2452224531812</v>
      </c>
      <c r="P482" s="78">
        <v>2485.310745495718</v>
      </c>
      <c r="Q482" s="78">
        <v>2492.8380753698211</v>
      </c>
      <c r="R482" s="78">
        <v>2594.7413450070731</v>
      </c>
      <c r="S482" s="78">
        <v>2460.1029004982779</v>
      </c>
      <c r="T482" s="78">
        <v>2394.2706614151712</v>
      </c>
      <c r="U482" s="78">
        <v>2373.0449740451409</v>
      </c>
      <c r="Z482" s="78">
        <v>2195.009573235573</v>
      </c>
      <c r="AE482" s="78">
        <v>2284.0358518849048</v>
      </c>
      <c r="AJ482" s="78">
        <v>2440.0935581752228</v>
      </c>
    </row>
    <row r="483" spans="1:36">
      <c r="A483" s="76" t="s">
        <v>238</v>
      </c>
      <c r="B483" s="76" t="s">
        <v>643</v>
      </c>
      <c r="C483" s="76" t="str">
        <f>VLOOKUP(B483,[3]codes!A:F,3,FALSE)</f>
        <v>Volllaststunden - Photovoltaik</v>
      </c>
      <c r="D483" s="75" t="s">
        <v>13</v>
      </c>
      <c r="E483" s="75" t="s">
        <v>644</v>
      </c>
      <c r="F483" s="75" t="s">
        <v>639</v>
      </c>
      <c r="G483" s="75" t="s">
        <v>54</v>
      </c>
      <c r="H483" s="76" t="s">
        <v>241</v>
      </c>
      <c r="I483" s="76" t="s">
        <v>640</v>
      </c>
      <c r="K483" s="78">
        <v>853.74789752010884</v>
      </c>
      <c r="L483" s="78">
        <v>851.90989341823695</v>
      </c>
      <c r="M483" s="78">
        <v>852.54773325700444</v>
      </c>
      <c r="N483" s="78">
        <v>852.78072280014146</v>
      </c>
      <c r="O483" s="78">
        <v>850.00920446102384</v>
      </c>
      <c r="P483" s="78">
        <v>850.70819554655054</v>
      </c>
      <c r="Q483" s="78">
        <v>849.6667421488828</v>
      </c>
      <c r="R483" s="78">
        <v>848.83870004443804</v>
      </c>
      <c r="S483" s="78">
        <v>847.69907240809573</v>
      </c>
      <c r="T483" s="78">
        <v>848.48568390281036</v>
      </c>
      <c r="U483" s="78">
        <v>849.07801808126999</v>
      </c>
      <c r="Z483" s="78">
        <v>822.62181759034843</v>
      </c>
      <c r="AE483" s="78">
        <v>819.59236145019531</v>
      </c>
      <c r="AJ483" s="78">
        <v>794.59236145019531</v>
      </c>
    </row>
    <row r="484" spans="1:36">
      <c r="A484" s="76" t="s">
        <v>238</v>
      </c>
      <c r="B484" s="76" t="s">
        <v>645</v>
      </c>
      <c r="C484" s="76" t="str">
        <f>VLOOKUP(B484,[3]codes!A:F,3,FALSE)</f>
        <v>Volllaststunden - Braunkohle</v>
      </c>
      <c r="D484" s="75" t="s">
        <v>13</v>
      </c>
      <c r="E484" s="75" t="s">
        <v>646</v>
      </c>
      <c r="F484" s="75" t="s">
        <v>639</v>
      </c>
      <c r="G484" s="75" t="s">
        <v>54</v>
      </c>
      <c r="H484" s="76" t="s">
        <v>241</v>
      </c>
      <c r="I484" s="76" t="s">
        <v>640</v>
      </c>
      <c r="K484" s="78">
        <v>4075.5523257559312</v>
      </c>
      <c r="L484" s="78">
        <v>3698.1356392241728</v>
      </c>
      <c r="M484" s="78">
        <v>2623.9232459317432</v>
      </c>
      <c r="N484" s="78">
        <v>1644.2891037390791</v>
      </c>
      <c r="O484" s="78">
        <v>469.47585100081238</v>
      </c>
      <c r="P484" s="78">
        <v>325.23060720828443</v>
      </c>
      <c r="Q484" s="78">
        <v>288.19399891605582</v>
      </c>
      <c r="R484" s="78">
        <v>277.43683297042628</v>
      </c>
      <c r="S484" s="78">
        <v>266.15047657491891</v>
      </c>
      <c r="T484" s="78">
        <v>259.76753369968549</v>
      </c>
      <c r="U484" s="78">
        <v>239.97540671824899</v>
      </c>
    </row>
    <row r="485" spans="1:36">
      <c r="A485" s="76" t="s">
        <v>238</v>
      </c>
      <c r="B485" s="76" t="s">
        <v>647</v>
      </c>
      <c r="C485" s="76" t="str">
        <f>VLOOKUP(B485,[3]codes!A:F,3,FALSE)</f>
        <v>Volllaststunden - Steinkohle</v>
      </c>
      <c r="D485" s="75" t="s">
        <v>13</v>
      </c>
      <c r="E485" s="75" t="s">
        <v>648</v>
      </c>
      <c r="F485" s="75" t="s">
        <v>639</v>
      </c>
      <c r="G485" s="75" t="s">
        <v>54</v>
      </c>
      <c r="H485" s="76" t="s">
        <v>241</v>
      </c>
      <c r="I485" s="76" t="s">
        <v>640</v>
      </c>
      <c r="K485" s="78">
        <v>1892.1493301495091</v>
      </c>
      <c r="L485" s="78">
        <v>1784.6117674214461</v>
      </c>
      <c r="M485" s="78">
        <v>1697.856748990411</v>
      </c>
      <c r="N485" s="78">
        <v>1577.5769771455621</v>
      </c>
      <c r="O485" s="78">
        <v>1515.8863233305631</v>
      </c>
      <c r="P485" s="78">
        <v>1398.751162496874</v>
      </c>
      <c r="Q485" s="78">
        <v>1149.532941496017</v>
      </c>
      <c r="R485" s="78">
        <v>1267.820975684017</v>
      </c>
      <c r="S485" s="78">
        <v>1044.991373414078</v>
      </c>
    </row>
    <row r="486" spans="1:36">
      <c r="A486" s="76" t="s">
        <v>238</v>
      </c>
      <c r="B486" s="76" t="s">
        <v>649</v>
      </c>
      <c r="C486" s="76" t="str">
        <f>VLOOKUP(B486,[3]codes!A:F,3,FALSE)</f>
        <v>Volllaststunden - Erdgas</v>
      </c>
      <c r="D486" s="75" t="s">
        <v>13</v>
      </c>
      <c r="E486" s="75" t="s">
        <v>650</v>
      </c>
      <c r="F486" s="75" t="s">
        <v>639</v>
      </c>
      <c r="G486" s="75" t="s">
        <v>54</v>
      </c>
      <c r="H486" s="76" t="s">
        <v>241</v>
      </c>
      <c r="I486" s="76" t="s">
        <v>640</v>
      </c>
      <c r="K486" s="78">
        <v>2599.5684377805078</v>
      </c>
      <c r="L486" s="78">
        <v>2631.519065435908</v>
      </c>
      <c r="M486" s="78">
        <v>2678.4798614825841</v>
      </c>
      <c r="N486" s="78">
        <v>2645.305227025427</v>
      </c>
      <c r="O486" s="78">
        <v>2665.0112858571169</v>
      </c>
      <c r="P486" s="78">
        <v>2760.085341132487</v>
      </c>
      <c r="Q486" s="78">
        <v>2724.869149714275</v>
      </c>
      <c r="R486" s="78">
        <v>2706.0409855127441</v>
      </c>
      <c r="S486" s="78">
        <v>2725.243960780916</v>
      </c>
      <c r="T486" s="78">
        <v>2705.9492096993749</v>
      </c>
      <c r="U486" s="78">
        <v>2609.7693707199469</v>
      </c>
      <c r="Z486" s="78">
        <v>2168.89010924484</v>
      </c>
      <c r="AE486" s="78">
        <v>1962.6194212731041</v>
      </c>
      <c r="AJ486" s="78">
        <v>1995.448566791307</v>
      </c>
    </row>
    <row r="487" spans="1:36">
      <c r="A487" s="76" t="s">
        <v>238</v>
      </c>
      <c r="B487" s="76" t="s">
        <v>637</v>
      </c>
      <c r="C487" s="76" t="str">
        <f>VLOOKUP(B487,[3]codes!A:F,3,FALSE)</f>
        <v>Volllaststunden - Wind an Land</v>
      </c>
      <c r="D487" s="75" t="s">
        <v>13</v>
      </c>
      <c r="E487" s="75" t="s">
        <v>638</v>
      </c>
      <c r="F487" s="75" t="s">
        <v>639</v>
      </c>
      <c r="G487" s="75" t="s">
        <v>28</v>
      </c>
      <c r="H487" s="76" t="s">
        <v>241</v>
      </c>
      <c r="I487" s="76" t="s">
        <v>640</v>
      </c>
      <c r="K487" s="78">
        <f>IF([10]Sheet1!L$34="","",[10]Sheet1!L$34)</f>
        <v>1870.9414206454551</v>
      </c>
      <c r="L487" s="78">
        <f>IF([10]Sheet1!M$34="","",[10]Sheet1!M$34)</f>
        <v>1903.1771227304091</v>
      </c>
      <c r="M487" s="78">
        <f>IF([10]Sheet1!N$34="","",[10]Sheet1!N$34)</f>
        <v>1874.7065262835631</v>
      </c>
      <c r="N487" s="78">
        <f>IF([10]Sheet1!O$34="","",[10]Sheet1!O$34)</f>
        <v>1877.336916480215</v>
      </c>
      <c r="O487" s="78">
        <f>IF([10]Sheet1!P$34="","",[10]Sheet1!P$34)</f>
        <v>1882.215333985609</v>
      </c>
      <c r="P487" s="78">
        <f>IF([10]Sheet1!Q$34="","",[10]Sheet1!Q$34)</f>
        <v>1885.7658078774359</v>
      </c>
      <c r="Q487" s="78">
        <f>IF([10]Sheet1!R$34="","",[10]Sheet1!R$34)</f>
        <v>1890.433023477241</v>
      </c>
      <c r="R487" s="78">
        <f>IF([10]Sheet1!S$34="","",[10]Sheet1!S$34)</f>
        <v>1888.411753725519</v>
      </c>
      <c r="S487" s="78">
        <f>IF([10]Sheet1!T$34="","",[10]Sheet1!T$34)</f>
        <v>1884.390750563909</v>
      </c>
      <c r="T487" s="78">
        <f>IF([10]Sheet1!U$34="","",[10]Sheet1!U$34)</f>
        <v>1905.9364266406101</v>
      </c>
      <c r="U487" s="78">
        <f>IF([10]Sheet1!V$34="","",[10]Sheet1!V$34)</f>
        <v>1903.21599273318</v>
      </c>
      <c r="V487" s="78">
        <f>IF([10]Sheet1!W$34="","",[10]Sheet1!W$34)</f>
        <v>1916.869896013259</v>
      </c>
      <c r="W487" s="78">
        <f>IF([10]Sheet1!X$34="","",[10]Sheet1!X$34)</f>
        <v>1936.3092422485349</v>
      </c>
      <c r="X487" s="78">
        <f>IF([10]Sheet1!Y$34="","",[10]Sheet1!Y$34)</f>
        <v>1979.501533508301</v>
      </c>
      <c r="Y487" s="78">
        <f>IF([10]Sheet1!Z$34="","",[10]Sheet1!Z$34)</f>
        <v>1982.686042785645</v>
      </c>
      <c r="Z487" s="78">
        <f>IF([10]Sheet1!AA$34="","",[10]Sheet1!AA$34)</f>
        <v>1989.183235168457</v>
      </c>
      <c r="AA487" s="78">
        <f>IF([10]Sheet1!AB$34="","",[10]Sheet1!AB$34)</f>
        <v>2009.373474121094</v>
      </c>
      <c r="AB487" s="78">
        <f>IF([10]Sheet1!AC$34="","",[10]Sheet1!AC$34)</f>
        <v>2032.7554702758789</v>
      </c>
      <c r="AC487" s="78">
        <f>IF([10]Sheet1!AD$34="","",[10]Sheet1!AD$34)</f>
        <v>2054.0958404541011</v>
      </c>
      <c r="AD487" s="78">
        <f>IF([10]Sheet1!AE$34="","",[10]Sheet1!AE$34)</f>
        <v>2078.8032531738281</v>
      </c>
      <c r="AE487" s="78">
        <f>IF([10]Sheet1!AF$34="","",[10]Sheet1!AF$34)</f>
        <v>2095.670890808105</v>
      </c>
    </row>
    <row r="488" spans="1:36">
      <c r="A488" s="76" t="s">
        <v>238</v>
      </c>
      <c r="B488" s="76" t="s">
        <v>641</v>
      </c>
      <c r="C488" s="76" t="str">
        <f>VLOOKUP(B488,[3]codes!A:F,3,FALSE)</f>
        <v>Volllaststunden - Wind auf See</v>
      </c>
      <c r="D488" s="75" t="s">
        <v>13</v>
      </c>
      <c r="E488" s="75" t="s">
        <v>642</v>
      </c>
      <c r="F488" s="75" t="s">
        <v>639</v>
      </c>
      <c r="G488" s="75" t="s">
        <v>28</v>
      </c>
      <c r="H488" s="76" t="s">
        <v>241</v>
      </c>
      <c r="I488" s="76" t="s">
        <v>640</v>
      </c>
      <c r="K488" s="78">
        <f>IF([10]Sheet1!L$35="","",[10]Sheet1!L$35)</f>
        <v>2911.7052163106819</v>
      </c>
      <c r="L488" s="78">
        <f>IF([10]Sheet1!M$35="","",[10]Sheet1!M$35)</f>
        <v>3094.82763998376</v>
      </c>
      <c r="M488" s="78">
        <f>IF([10]Sheet1!N$35="","",[10]Sheet1!N$35)</f>
        <v>3016.564524595743</v>
      </c>
      <c r="N488" s="78">
        <f>IF([10]Sheet1!O$35="","",[10]Sheet1!O$35)</f>
        <v>2759.3674897921651</v>
      </c>
      <c r="O488" s="78">
        <f>IF([10]Sheet1!P$35="","",[10]Sheet1!P$35)</f>
        <v>2987.4739581213321</v>
      </c>
      <c r="P488" s="78">
        <f>IF([10]Sheet1!Q$35="","",[10]Sheet1!Q$35)</f>
        <v>2563.1180886701532</v>
      </c>
      <c r="Q488" s="78">
        <f>IF([10]Sheet1!R$35="","",[10]Sheet1!R$35)</f>
        <v>2611.4776395439121</v>
      </c>
      <c r="R488" s="78">
        <f>IF([10]Sheet1!S$35="","",[10]Sheet1!S$35)</f>
        <v>2745.014445945747</v>
      </c>
      <c r="S488" s="78">
        <f>IF([10]Sheet1!T$35="","",[10]Sheet1!T$35)</f>
        <v>2631.729370123719</v>
      </c>
      <c r="T488" s="78">
        <f>IF([10]Sheet1!U$35="","",[10]Sheet1!U$35)</f>
        <v>2583.8984201272169</v>
      </c>
      <c r="U488" s="78">
        <f>IF([10]Sheet1!V$35="","",[10]Sheet1!V$35)</f>
        <v>2580.683066857227</v>
      </c>
      <c r="V488" s="78">
        <f>IF([10]Sheet1!W$35="","",[10]Sheet1!W$35)</f>
        <v>2502.299657550941</v>
      </c>
      <c r="W488" s="78">
        <f>IF([10]Sheet1!X$35="","",[10]Sheet1!X$35)</f>
        <v>2493.7608281247481</v>
      </c>
      <c r="X488" s="78">
        <f>IF([10]Sheet1!Y$35="","",[10]Sheet1!Y$35)</f>
        <v>2506.1921606412998</v>
      </c>
      <c r="Y488" s="78">
        <f>IF([10]Sheet1!Z$35="","",[10]Sheet1!Z$35)</f>
        <v>2539.3687152591542</v>
      </c>
      <c r="Z488" s="78">
        <f>IF([10]Sheet1!AA$35="","",[10]Sheet1!AA$35)</f>
        <v>2582.9346707498239</v>
      </c>
      <c r="AA488" s="78">
        <f>IF([10]Sheet1!AB$35="","",[10]Sheet1!AB$35)</f>
        <v>2654.4866631351379</v>
      </c>
      <c r="AB488" s="78">
        <f>IF([10]Sheet1!AC$35="","",[10]Sheet1!AC$35)</f>
        <v>2714.2481504304919</v>
      </c>
      <c r="AC488" s="78">
        <f>IF([10]Sheet1!AD$35="","",[10]Sheet1!AD$35)</f>
        <v>2743.0139404422912</v>
      </c>
      <c r="AD488" s="78">
        <f>IF([10]Sheet1!AE$35="","",[10]Sheet1!AE$35)</f>
        <v>2767.3635777166292</v>
      </c>
      <c r="AE488" s="78">
        <f>IF([10]Sheet1!AF$35="","",[10]Sheet1!AF$35)</f>
        <v>2800.3496065304121</v>
      </c>
    </row>
    <row r="489" spans="1:36">
      <c r="A489" s="76" t="s">
        <v>238</v>
      </c>
      <c r="B489" s="76" t="s">
        <v>643</v>
      </c>
      <c r="C489" s="76" t="str">
        <f>VLOOKUP(B489,[3]codes!A:F,3,FALSE)</f>
        <v>Volllaststunden - Photovoltaik</v>
      </c>
      <c r="D489" s="75" t="s">
        <v>13</v>
      </c>
      <c r="E489" s="75" t="s">
        <v>644</v>
      </c>
      <c r="F489" s="75" t="s">
        <v>639</v>
      </c>
      <c r="G489" s="75" t="s">
        <v>28</v>
      </c>
      <c r="H489" s="76" t="s">
        <v>241</v>
      </c>
      <c r="I489" s="76" t="s">
        <v>640</v>
      </c>
      <c r="K489" s="78">
        <f>IF([10]Sheet1!L$36="","",[10]Sheet1!L$36)</f>
        <v>853.69895735994123</v>
      </c>
      <c r="L489" s="78">
        <f>IF([10]Sheet1!M$36="","",[10]Sheet1!M$36)</f>
        <v>851.33472776210442</v>
      </c>
      <c r="M489" s="78">
        <f>IF([10]Sheet1!N$36="","",[10]Sheet1!N$36)</f>
        <v>851.19345922533387</v>
      </c>
      <c r="N489" s="78">
        <f>IF([10]Sheet1!O$36="","",[10]Sheet1!O$36)</f>
        <v>850.50120714073819</v>
      </c>
      <c r="O489" s="78">
        <f>IF([10]Sheet1!P$36="","",[10]Sheet1!P$36)</f>
        <v>846.39386916654882</v>
      </c>
      <c r="P489" s="78">
        <f>IF([10]Sheet1!Q$36="","",[10]Sheet1!Q$36)</f>
        <v>845.89362660092331</v>
      </c>
      <c r="Q489" s="78">
        <f>IF([10]Sheet1!R$36="","",[10]Sheet1!R$36)</f>
        <v>843.29475802629179</v>
      </c>
      <c r="R489" s="78">
        <f>IF([10]Sheet1!S$36="","",[10]Sheet1!S$36)</f>
        <v>840.11655014398025</v>
      </c>
      <c r="S489" s="78">
        <f>IF([10]Sheet1!T$36="","",[10]Sheet1!T$36)</f>
        <v>836.53043295251541</v>
      </c>
      <c r="T489" s="78">
        <f>IF([10]Sheet1!U$36="","",[10]Sheet1!U$36)</f>
        <v>835.68323324795176</v>
      </c>
      <c r="U489" s="78">
        <f>IF([10]Sheet1!V$36="","",[10]Sheet1!V$36)</f>
        <v>835.68232257209149</v>
      </c>
      <c r="V489" s="78">
        <f>IF([10]Sheet1!W$36="","",[10]Sheet1!W$36)</f>
        <v>831.37917174167205</v>
      </c>
      <c r="W489" s="78">
        <f>IF([10]Sheet1!X$36="","",[10]Sheet1!X$36)</f>
        <v>825.97556770817414</v>
      </c>
      <c r="X489" s="78">
        <f>IF([10]Sheet1!Y$36="","",[10]Sheet1!Y$36)</f>
        <v>811.34385406582487</v>
      </c>
      <c r="Y489" s="78">
        <f>IF([10]Sheet1!Z$36="","",[10]Sheet1!Z$36)</f>
        <v>800.17026071606779</v>
      </c>
      <c r="Z489" s="78">
        <f>IF([10]Sheet1!AA$36="","",[10]Sheet1!AA$36)</f>
        <v>792.15526443901854</v>
      </c>
      <c r="AA489" s="78">
        <f>IF([10]Sheet1!AB$36="","",[10]Sheet1!AB$36)</f>
        <v>811.67610168457031</v>
      </c>
      <c r="AB489" s="78">
        <f>IF([10]Sheet1!AC$36="","",[10]Sheet1!AC$36)</f>
        <v>814.91081237792969</v>
      </c>
      <c r="AC489" s="78">
        <f>IF([10]Sheet1!AD$36="","",[10]Sheet1!AD$36)</f>
        <v>813.34953308105469</v>
      </c>
      <c r="AD489" s="78">
        <f>IF([10]Sheet1!AE$36="","",[10]Sheet1!AE$36)</f>
        <v>812.01194763183594</v>
      </c>
      <c r="AE489" s="78">
        <f>IF([10]Sheet1!AF$36="","",[10]Sheet1!AF$36)</f>
        <v>808.33824157714844</v>
      </c>
    </row>
    <row r="490" spans="1:36">
      <c r="A490" s="76" t="s">
        <v>238</v>
      </c>
      <c r="B490" s="76" t="s">
        <v>645</v>
      </c>
      <c r="C490" s="76" t="str">
        <f>VLOOKUP(B490,[3]codes!A:F,3,FALSE)</f>
        <v>Volllaststunden - Braunkohle</v>
      </c>
      <c r="D490" s="75" t="s">
        <v>13</v>
      </c>
      <c r="E490" s="75" t="s">
        <v>646</v>
      </c>
      <c r="F490" s="75" t="s">
        <v>639</v>
      </c>
      <c r="G490" s="75" t="s">
        <v>28</v>
      </c>
      <c r="H490" s="76" t="s">
        <v>241</v>
      </c>
      <c r="I490" s="76" t="s">
        <v>640</v>
      </c>
      <c r="K490" s="78">
        <f>IF([10]Sheet1!L$37="","",[10]Sheet1!L$37)</f>
        <v>4215.508716998339</v>
      </c>
      <c r="L490" s="78">
        <f>IF([10]Sheet1!M$37="","",[10]Sheet1!M$37)</f>
        <v>3857.4922720127488</v>
      </c>
      <c r="M490" s="78">
        <f>IF([10]Sheet1!N$37="","",[10]Sheet1!N$37)</f>
        <v>2711.701709726889</v>
      </c>
      <c r="N490" s="78">
        <f>IF([10]Sheet1!O$37="","",[10]Sheet1!O$37)</f>
        <v>1692.0964154497481</v>
      </c>
      <c r="O490" s="78">
        <f>IF([10]Sheet1!P$37="","",[10]Sheet1!P$37)</f>
        <v>474.76729981335012</v>
      </c>
      <c r="P490" s="78">
        <f>IF([10]Sheet1!Q$37="","",[10]Sheet1!Q$37)</f>
        <v>296.02841579716181</v>
      </c>
      <c r="Q490" s="78">
        <f>IF([10]Sheet1!R$37="","",[10]Sheet1!R$37)</f>
        <v>246.94631811959019</v>
      </c>
      <c r="R490" s="78">
        <f>IF([10]Sheet1!S$37="","",[10]Sheet1!S$37)</f>
        <v>226.45874405109879</v>
      </c>
      <c r="S490" s="78">
        <f>IF([10]Sheet1!T$37="","",[10]Sheet1!T$37)</f>
        <v>219.99670126300089</v>
      </c>
      <c r="T490" s="78">
        <f>IF([10]Sheet1!U$37="","",[10]Sheet1!U$37)</f>
        <v>214.357470672321</v>
      </c>
      <c r="U490" s="78">
        <f>IF([10]Sheet1!V$37="","",[10]Sheet1!V$37)</f>
        <v>239.6537651381845</v>
      </c>
      <c r="V490" s="78">
        <f>IF([10]Sheet1!W$37="","",[10]Sheet1!W$37)</f>
        <v>274.2995410749902</v>
      </c>
      <c r="W490" s="78">
        <f>IF([10]Sheet1!X$37="","",[10]Sheet1!X$37)</f>
        <v>285.49540945797082</v>
      </c>
      <c r="X490" s="78">
        <f>IF([10]Sheet1!Y$37="","",[10]Sheet1!Y$37)</f>
        <v>351.07724460554721</v>
      </c>
      <c r="Y490" s="78" t="str">
        <f>IF([10]Sheet1!Z$37="","",[10]Sheet1!Z$37)</f>
        <v/>
      </c>
      <c r="Z490" s="78" t="str">
        <f>IF([10]Sheet1!AA$37="","",[10]Sheet1!AA$37)</f>
        <v/>
      </c>
      <c r="AA490" s="78" t="str">
        <f>IF([10]Sheet1!AB$37="","",[10]Sheet1!AB$37)</f>
        <v/>
      </c>
      <c r="AB490" s="78" t="str">
        <f>IF([10]Sheet1!AC$37="","",[10]Sheet1!AC$37)</f>
        <v/>
      </c>
      <c r="AC490" s="78" t="str">
        <f>IF([10]Sheet1!AD$37="","",[10]Sheet1!AD$37)</f>
        <v/>
      </c>
      <c r="AD490" s="78" t="str">
        <f>IF([10]Sheet1!AE$37="","",[10]Sheet1!AE$37)</f>
        <v/>
      </c>
      <c r="AE490" s="78" t="str">
        <f>IF([10]Sheet1!AF$37="","",[10]Sheet1!AF$37)</f>
        <v/>
      </c>
    </row>
    <row r="491" spans="1:36">
      <c r="A491" s="76" t="s">
        <v>238</v>
      </c>
      <c r="B491" s="76" t="s">
        <v>647</v>
      </c>
      <c r="C491" s="76" t="str">
        <f>VLOOKUP(B491,[3]codes!A:F,3,FALSE)</f>
        <v>Volllaststunden - Steinkohle</v>
      </c>
      <c r="D491" s="75" t="s">
        <v>13</v>
      </c>
      <c r="E491" s="75" t="s">
        <v>648</v>
      </c>
      <c r="F491" s="75" t="s">
        <v>639</v>
      </c>
      <c r="G491" s="75" t="s">
        <v>28</v>
      </c>
      <c r="H491" s="76" t="s">
        <v>241</v>
      </c>
      <c r="I491" s="76" t="s">
        <v>640</v>
      </c>
      <c r="K491" s="78">
        <f>IF([10]Sheet1!L$38="","",[10]Sheet1!L$38)</f>
        <v>1986.48076748484</v>
      </c>
      <c r="L491" s="78">
        <f>IF([10]Sheet1!M$38="","",[10]Sheet1!M$38)</f>
        <v>1822.499052802503</v>
      </c>
      <c r="M491" s="78">
        <f>IF([10]Sheet1!N$38="","",[10]Sheet1!N$38)</f>
        <v>1719.807750651488</v>
      </c>
      <c r="N491" s="78">
        <f>IF([10]Sheet1!O$38="","",[10]Sheet1!O$38)</f>
        <v>1586.5001905069209</v>
      </c>
      <c r="O491" s="78">
        <f>IF([10]Sheet1!P$38="","",[10]Sheet1!P$38)</f>
        <v>1504.426978354428</v>
      </c>
      <c r="P491" s="78">
        <f>IF([10]Sheet1!Q$38="","",[10]Sheet1!Q$38)</f>
        <v>1360.9775188327751</v>
      </c>
      <c r="Q491" s="78">
        <f>IF([10]Sheet1!R$38="","",[10]Sheet1!R$38)</f>
        <v>1100.538757122041</v>
      </c>
      <c r="R491" s="78">
        <f>IF([10]Sheet1!S$38="","",[10]Sheet1!S$38)</f>
        <v>1209.433230361497</v>
      </c>
      <c r="S491" s="78">
        <f>IF([10]Sheet1!T$38="","",[10]Sheet1!T$38)</f>
        <v>988.91018885143399</v>
      </c>
      <c r="T491" s="78" t="str">
        <f>IF([10]Sheet1!U$38="","",[10]Sheet1!U$38)</f>
        <v/>
      </c>
      <c r="U491" s="78" t="str">
        <f>IF([10]Sheet1!V$38="","",[10]Sheet1!V$38)</f>
        <v/>
      </c>
      <c r="V491" s="78" t="str">
        <f>IF([10]Sheet1!W$38="","",[10]Sheet1!W$38)</f>
        <v/>
      </c>
      <c r="W491" s="78" t="str">
        <f>IF([10]Sheet1!X$38="","",[10]Sheet1!X$38)</f>
        <v/>
      </c>
      <c r="X491" s="78" t="str">
        <f>IF([10]Sheet1!Y$38="","",[10]Sheet1!Y$38)</f>
        <v/>
      </c>
      <c r="Y491" s="78" t="str">
        <f>IF([10]Sheet1!Z$38="","",[10]Sheet1!Z$38)</f>
        <v/>
      </c>
      <c r="Z491" s="78" t="str">
        <f>IF([10]Sheet1!AA$38="","",[10]Sheet1!AA$38)</f>
        <v/>
      </c>
      <c r="AA491" s="78" t="str">
        <f>IF([10]Sheet1!AB$38="","",[10]Sheet1!AB$38)</f>
        <v/>
      </c>
      <c r="AB491" s="78" t="str">
        <f>IF([10]Sheet1!AC$38="","",[10]Sheet1!AC$38)</f>
        <v/>
      </c>
      <c r="AC491" s="78" t="str">
        <f>IF([10]Sheet1!AD$38="","",[10]Sheet1!AD$38)</f>
        <v/>
      </c>
      <c r="AD491" s="78" t="str">
        <f>IF([10]Sheet1!AE$38="","",[10]Sheet1!AE$38)</f>
        <v/>
      </c>
      <c r="AE491" s="78" t="str">
        <f>IF([10]Sheet1!AF$38="","",[10]Sheet1!AF$38)</f>
        <v/>
      </c>
    </row>
    <row r="492" spans="1:36">
      <c r="A492" s="76" t="s">
        <v>238</v>
      </c>
      <c r="B492" s="76" t="s">
        <v>649</v>
      </c>
      <c r="C492" s="76" t="str">
        <f>VLOOKUP(B492,[3]codes!A:F,3,FALSE)</f>
        <v>Volllaststunden - Erdgas</v>
      </c>
      <c r="D492" s="75" t="s">
        <v>13</v>
      </c>
      <c r="E492" s="75" t="s">
        <v>650</v>
      </c>
      <c r="F492" s="75" t="s">
        <v>639</v>
      </c>
      <c r="G492" s="75" t="s">
        <v>28</v>
      </c>
      <c r="H492" s="76" t="s">
        <v>241</v>
      </c>
      <c r="I492" s="76" t="s">
        <v>640</v>
      </c>
      <c r="K492" s="78">
        <f>IF([10]Sheet1!L$39="","",[10]Sheet1!L$39)</f>
        <v>2600.6654272186602</v>
      </c>
      <c r="L492" s="78">
        <f>IF([10]Sheet1!M$39="","",[10]Sheet1!M$39)</f>
        <v>2657.8880559001818</v>
      </c>
      <c r="M492" s="78">
        <f>IF([10]Sheet1!N$39="","",[10]Sheet1!N$39)</f>
        <v>2620.4284998871899</v>
      </c>
      <c r="N492" s="78">
        <f>IF([10]Sheet1!O$39="","",[10]Sheet1!O$39)</f>
        <v>2488.250113178789</v>
      </c>
      <c r="O492" s="78">
        <f>IF([10]Sheet1!P$39="","",[10]Sheet1!P$39)</f>
        <v>2436.428405841079</v>
      </c>
      <c r="P492" s="78">
        <f>IF([10]Sheet1!Q$39="","",[10]Sheet1!Q$39)</f>
        <v>2422.4134793420408</v>
      </c>
      <c r="Q492" s="78">
        <f>IF([10]Sheet1!R$39="","",[10]Sheet1!R$39)</f>
        <v>2285.7064116608849</v>
      </c>
      <c r="R492" s="78">
        <f>IF([10]Sheet1!S$39="","",[10]Sheet1!S$39)</f>
        <v>2265.0912866007529</v>
      </c>
      <c r="S492" s="78">
        <f>IF([10]Sheet1!T$39="","",[10]Sheet1!T$39)</f>
        <v>2252.2793366922178</v>
      </c>
      <c r="T492" s="78">
        <f>IF([10]Sheet1!U$39="","",[10]Sheet1!U$39)</f>
        <v>2261.8614090008</v>
      </c>
      <c r="U492" s="78">
        <f>IF([10]Sheet1!V$39="","",[10]Sheet1!V$39)</f>
        <v>2567.9013990967801</v>
      </c>
      <c r="V492" s="78">
        <f>IF([10]Sheet1!W$39="","",[10]Sheet1!W$39)</f>
        <v>2675.6853795351249</v>
      </c>
      <c r="W492" s="78">
        <f>IF([10]Sheet1!X$39="","",[10]Sheet1!X$39)</f>
        <v>2818.7253905393818</v>
      </c>
      <c r="X492" s="78">
        <f>IF([10]Sheet1!Y$39="","",[10]Sheet1!Y$39)</f>
        <v>3235.474372539139</v>
      </c>
      <c r="Y492" s="78">
        <f>IF([10]Sheet1!Z$39="","",[10]Sheet1!Z$39)</f>
        <v>3446.6101240057678</v>
      </c>
      <c r="Z492" s="78">
        <f>IF([10]Sheet1!AA$39="","",[10]Sheet1!AA$39)</f>
        <v>3836.944851054232</v>
      </c>
      <c r="AA492" s="78">
        <f>IF([10]Sheet1!AB$39="","",[10]Sheet1!AB$39)</f>
        <v>4297.2878029835792</v>
      </c>
      <c r="AB492" s="78" t="str">
        <f>IF([10]Sheet1!AC$39="","",[10]Sheet1!AC$39)</f>
        <v/>
      </c>
      <c r="AC492" s="78" t="str">
        <f>IF([10]Sheet1!AD$39="","",[10]Sheet1!AD$39)</f>
        <v/>
      </c>
      <c r="AD492" s="78" t="str">
        <f>IF([10]Sheet1!AE$39="","",[10]Sheet1!AE$39)</f>
        <v/>
      </c>
      <c r="AE492" s="78" t="str">
        <f>IF([10]Sheet1!AF$39="","",[10]Sheet1!AF$39)</f>
        <v/>
      </c>
    </row>
    <row r="493" spans="1:36">
      <c r="A493" s="76" t="s">
        <v>384</v>
      </c>
      <c r="B493" s="76" t="s">
        <v>651</v>
      </c>
      <c r="C493" s="76" t="str">
        <f>VLOOKUP(B493,[3]codes!A:F,3,FALSE)</f>
        <v>Sanierungsrate Wohngebäude</v>
      </c>
      <c r="D493" s="75" t="s">
        <v>26</v>
      </c>
      <c r="E493" s="75" t="s">
        <v>652</v>
      </c>
      <c r="F493" s="75" t="s">
        <v>56</v>
      </c>
      <c r="G493" s="75" t="s">
        <v>54</v>
      </c>
      <c r="H493" s="76" t="s">
        <v>387</v>
      </c>
      <c r="I493" s="76" t="s">
        <v>653</v>
      </c>
      <c r="P493" s="77">
        <v>1.37</v>
      </c>
      <c r="Z493" s="78">
        <v>1.7</v>
      </c>
    </row>
    <row r="494" spans="1:36">
      <c r="A494" s="76" t="s">
        <v>384</v>
      </c>
      <c r="B494" s="76" t="s">
        <v>651</v>
      </c>
      <c r="C494" s="76" t="str">
        <f>VLOOKUP(B494,[3]codes!A:F,3,FALSE)</f>
        <v>Sanierungsrate Wohngebäude</v>
      </c>
      <c r="D494" s="75" t="s">
        <v>26</v>
      </c>
      <c r="E494" s="75" t="s">
        <v>652</v>
      </c>
      <c r="F494" s="75" t="s">
        <v>654</v>
      </c>
      <c r="G494" s="75" t="s">
        <v>28</v>
      </c>
      <c r="H494" s="76" t="s">
        <v>389</v>
      </c>
      <c r="I494" s="76" t="s">
        <v>655</v>
      </c>
      <c r="K494" s="77">
        <f>[13]Indic!K45</f>
        <v>1.5763475271320369</v>
      </c>
      <c r="L494" s="77">
        <f>[13]Indic!L45</f>
        <v>1.5763475271320369</v>
      </c>
      <c r="M494" s="77">
        <f>[13]Indic!M45</f>
        <v>1.5763475271320369</v>
      </c>
      <c r="N494" s="77">
        <f>[13]Indic!N45</f>
        <v>1.5763475271320369</v>
      </c>
      <c r="O494" s="77">
        <f>[13]Indic!O45</f>
        <v>1.5763475271320369</v>
      </c>
      <c r="P494" s="77">
        <f>[13]Indic!P45</f>
        <v>2.0546668853035381</v>
      </c>
      <c r="Q494" s="77">
        <f>[13]Indic!Q45</f>
        <v>2.0546668853035381</v>
      </c>
      <c r="R494" s="77">
        <f>[13]Indic!R45</f>
        <v>2.0546668853035381</v>
      </c>
      <c r="S494" s="77">
        <f>[13]Indic!S45</f>
        <v>2.0546668853035381</v>
      </c>
      <c r="T494" s="77">
        <f>[13]Indic!T45</f>
        <v>2.0546668853035381</v>
      </c>
      <c r="U494" s="77">
        <f>[13]Indic!U45</f>
        <v>2.0546668853035381</v>
      </c>
      <c r="V494" s="77">
        <f>[13]Indic!V45</f>
        <v>2.0546668853035381</v>
      </c>
      <c r="W494" s="77">
        <f>[13]Indic!W45</f>
        <v>2.0546668853035381</v>
      </c>
      <c r="X494" s="77">
        <f>[13]Indic!X45</f>
        <v>2.0546668853035381</v>
      </c>
      <c r="Y494" s="77">
        <f>[13]Indic!Y45</f>
        <v>2.0546668853035381</v>
      </c>
      <c r="Z494" s="77">
        <f>[13]Indic!Z45</f>
        <v>2.0492797340684357</v>
      </c>
      <c r="AA494" s="77">
        <f>[13]Indic!AA45</f>
        <v>2.0492797340684357</v>
      </c>
      <c r="AB494" s="77">
        <f>[13]Indic!AB45</f>
        <v>2.0492797340684357</v>
      </c>
      <c r="AC494" s="77">
        <f>[13]Indic!AC45</f>
        <v>2.0492797340684357</v>
      </c>
      <c r="AD494" s="77">
        <f>[13]Indic!AD45</f>
        <v>2.0492797340684357</v>
      </c>
      <c r="AE494" s="77">
        <f>[13]Indic!AE45</f>
        <v>2.0492797340684357</v>
      </c>
    </row>
    <row r="495" spans="1:36">
      <c r="A495" s="76" t="s">
        <v>384</v>
      </c>
      <c r="B495" s="76" t="s">
        <v>656</v>
      </c>
      <c r="C495" s="76" t="str">
        <f>VLOOKUP(B495,[3]codes!A:F,3,FALSE)</f>
        <v>Sanierungsrate Nichtwohngebäude</v>
      </c>
      <c r="D495" s="75" t="s">
        <v>26</v>
      </c>
      <c r="E495" s="75" t="s">
        <v>657</v>
      </c>
      <c r="F495" s="75" t="s">
        <v>56</v>
      </c>
      <c r="G495" s="75" t="s">
        <v>54</v>
      </c>
      <c r="H495" s="76" t="s">
        <v>387</v>
      </c>
      <c r="I495" s="76" t="s">
        <v>653</v>
      </c>
      <c r="P495" s="78">
        <v>0.7</v>
      </c>
      <c r="Z495" s="78">
        <v>1.5</v>
      </c>
    </row>
    <row r="496" spans="1:36">
      <c r="A496" s="76" t="s">
        <v>384</v>
      </c>
      <c r="B496" s="76" t="s">
        <v>656</v>
      </c>
      <c r="C496" s="76" t="str">
        <f>VLOOKUP(B496,[3]codes!A:F,3,FALSE)</f>
        <v>Sanierungsrate Nichtwohngebäude</v>
      </c>
      <c r="D496" s="75" t="s">
        <v>26</v>
      </c>
      <c r="E496" s="75" t="s">
        <v>657</v>
      </c>
      <c r="F496" s="75" t="s">
        <v>654</v>
      </c>
      <c r="G496" s="75" t="s">
        <v>28</v>
      </c>
      <c r="H496" s="76" t="s">
        <v>389</v>
      </c>
      <c r="I496" s="76" t="s">
        <v>655</v>
      </c>
      <c r="K496" s="77">
        <f>[13]Indic!K47</f>
        <v>1.4000000000000001</v>
      </c>
      <c r="L496" s="77">
        <f>[13]Indic!L47</f>
        <v>1.4000000000000001</v>
      </c>
      <c r="M496" s="77">
        <f>[13]Indic!M47</f>
        <v>1.4000000000000001</v>
      </c>
      <c r="N496" s="77">
        <f>[13]Indic!N47</f>
        <v>1.4000000000000001</v>
      </c>
      <c r="O496" s="77">
        <f>[13]Indic!O47</f>
        <v>1.4000000000000001</v>
      </c>
      <c r="P496" s="77">
        <f>[13]Indic!P47</f>
        <v>1.8102927916142577</v>
      </c>
      <c r="Q496" s="77">
        <f>[13]Indic!Q47</f>
        <v>1.8102927916142577</v>
      </c>
      <c r="R496" s="77">
        <f>[13]Indic!R47</f>
        <v>1.8102927916142577</v>
      </c>
      <c r="S496" s="77">
        <f>[13]Indic!S47</f>
        <v>1.8102927916142577</v>
      </c>
      <c r="T496" s="77">
        <f>[13]Indic!T47</f>
        <v>1.8102927916142577</v>
      </c>
      <c r="U496" s="77">
        <f>[13]Indic!U47</f>
        <v>1.8102927916142577</v>
      </c>
      <c r="V496" s="77">
        <f>[13]Indic!V47</f>
        <v>1.8102927916142577</v>
      </c>
      <c r="W496" s="77">
        <f>[13]Indic!W47</f>
        <v>1.8102927916142577</v>
      </c>
      <c r="X496" s="77">
        <f>[13]Indic!X47</f>
        <v>1.8102927916142577</v>
      </c>
      <c r="Y496" s="77">
        <f>[13]Indic!Y47</f>
        <v>1.8102927916142577</v>
      </c>
      <c r="Z496" s="77">
        <f>[13]Indic!Z47</f>
        <v>1.2222086272801782</v>
      </c>
      <c r="AA496" s="77">
        <f>[13]Indic!AA47</f>
        <v>1.2222086272801782</v>
      </c>
      <c r="AB496" s="77">
        <f>[13]Indic!AB47</f>
        <v>1.2222086272801782</v>
      </c>
      <c r="AC496" s="77">
        <f>[13]Indic!AC47</f>
        <v>1.2222086272801782</v>
      </c>
      <c r="AD496" s="77">
        <f>[13]Indic!AD47</f>
        <v>1.2222086272801782</v>
      </c>
      <c r="AE496" s="77">
        <f>[13]Indic!AE47</f>
        <v>1.2222086272801782</v>
      </c>
    </row>
    <row r="497" spans="1:36">
      <c r="A497" s="76" t="s">
        <v>384</v>
      </c>
      <c r="B497" s="76" t="s">
        <v>658</v>
      </c>
      <c r="C497" s="76" t="str">
        <f>VLOOKUP(B497,[3]codes!A:F,3,FALSE)</f>
        <v>Fossile Ölheizungen im Bestand [Anzahl Gebäude]</v>
      </c>
      <c r="D497" s="75" t="s">
        <v>26</v>
      </c>
      <c r="E497" s="75" t="s">
        <v>659</v>
      </c>
      <c r="F497" s="75" t="s">
        <v>80</v>
      </c>
      <c r="G497" s="75" t="s">
        <v>54</v>
      </c>
      <c r="H497" s="76" t="s">
        <v>387</v>
      </c>
      <c r="I497" s="76" t="s">
        <v>660</v>
      </c>
      <c r="K497" s="78">
        <v>4613752.9375</v>
      </c>
      <c r="L497" s="78">
        <v>4445851.140625</v>
      </c>
      <c r="M497" s="78">
        <v>4263791.6806640625</v>
      </c>
      <c r="N497" s="78">
        <v>4077115.6953125</v>
      </c>
      <c r="O497" s="78">
        <v>3879470.953125</v>
      </c>
      <c r="P497" s="78">
        <v>3652627.5302734375</v>
      </c>
      <c r="Q497" s="78">
        <v>3452873.4169921875</v>
      </c>
      <c r="R497" s="78">
        <v>3221285.1811523438</v>
      </c>
      <c r="S497" s="78">
        <v>2991810.3515625</v>
      </c>
      <c r="T497" s="78">
        <v>2789591.3847045898</v>
      </c>
      <c r="U497" s="78">
        <v>2580734.7755813599</v>
      </c>
      <c r="V497" s="78">
        <v>2344580.5660247803</v>
      </c>
      <c r="W497" s="78">
        <v>2138010.5903167725</v>
      </c>
      <c r="X497" s="78">
        <v>1931619.6869354248</v>
      </c>
      <c r="Y497" s="78">
        <v>1737685.5077133179</v>
      </c>
      <c r="Z497" s="78">
        <v>1519914.6953573227</v>
      </c>
      <c r="AA497" s="78">
        <v>1309990.7729528844</v>
      </c>
      <c r="AB497" s="78">
        <v>1097444.5009088088</v>
      </c>
      <c r="AC497" s="78">
        <v>916202.39327835571</v>
      </c>
      <c r="AD497" s="78">
        <v>749719.60286301002</v>
      </c>
      <c r="AE497" s="78">
        <v>608461.25649722386</v>
      </c>
      <c r="AF497" s="78">
        <v>489871.29544433858</v>
      </c>
      <c r="AG497" s="78">
        <v>386739.35011648759</v>
      </c>
      <c r="AH497" s="78">
        <v>297877.71728773136</v>
      </c>
      <c r="AI497" s="78">
        <v>215624.61180329043</v>
      </c>
      <c r="AJ497" s="78">
        <v>154307.74069368839</v>
      </c>
    </row>
    <row r="498" spans="1:36">
      <c r="A498" s="76" t="s">
        <v>384</v>
      </c>
      <c r="B498" s="76" t="s">
        <v>661</v>
      </c>
      <c r="C498" s="75" t="s">
        <v>662</v>
      </c>
      <c r="D498" s="75" t="s">
        <v>26</v>
      </c>
      <c r="E498" s="75" t="s">
        <v>662</v>
      </c>
      <c r="F498" s="75" t="s">
        <v>609</v>
      </c>
      <c r="G498" s="75" t="s">
        <v>28</v>
      </c>
      <c r="H498" s="76" t="s">
        <v>389</v>
      </c>
      <c r="I498" s="76" t="s">
        <v>663</v>
      </c>
      <c r="K498" s="78">
        <f>[13]Indic!K49</f>
        <v>4.3</v>
      </c>
      <c r="L498" s="78">
        <f>[13]Indic!L49</f>
        <v>4.2</v>
      </c>
      <c r="M498" s="78">
        <f>[13]Indic!M49</f>
        <v>4</v>
      </c>
      <c r="N498" s="78">
        <f>[13]Indic!N49</f>
        <v>3.8</v>
      </c>
      <c r="O498" s="78">
        <f>[13]Indic!O49</f>
        <v>3.6</v>
      </c>
      <c r="P498" s="78">
        <f>[13]Indic!P49</f>
        <v>3.4</v>
      </c>
      <c r="Q498" s="78">
        <f>[13]Indic!Q49</f>
        <v>3.1</v>
      </c>
      <c r="R498" s="78">
        <f>[13]Indic!R49</f>
        <v>2.9</v>
      </c>
      <c r="S498" s="78">
        <f>[13]Indic!S49</f>
        <v>2.7</v>
      </c>
      <c r="T498" s="78">
        <f>[13]Indic!T49</f>
        <v>2.5</v>
      </c>
      <c r="U498" s="78">
        <f>[13]Indic!U49</f>
        <v>2.2999999999999998</v>
      </c>
      <c r="V498" s="78">
        <f>[13]Indic!V49</f>
        <v>2</v>
      </c>
      <c r="W498" s="78">
        <f>[13]Indic!W49</f>
        <v>1.8</v>
      </c>
      <c r="X498" s="78">
        <f>[13]Indic!X49</f>
        <v>1.6</v>
      </c>
      <c r="Y498" s="78">
        <f>[13]Indic!Y49</f>
        <v>1.4</v>
      </c>
      <c r="Z498" s="78">
        <f>[13]Indic!Z49</f>
        <v>1.1000000000000001</v>
      </c>
      <c r="AA498" s="78">
        <f>[13]Indic!AA49</f>
        <v>0.7</v>
      </c>
      <c r="AB498" s="78">
        <f>[13]Indic!AB49</f>
        <v>0.4</v>
      </c>
      <c r="AC498" s="78">
        <f>[13]Indic!AC49</f>
        <v>0.1</v>
      </c>
      <c r="AD498" s="78">
        <f>[13]Indic!AD49</f>
        <v>0.1</v>
      </c>
      <c r="AE498" s="78">
        <f>[13]Indic!AE49</f>
        <v>0</v>
      </c>
    </row>
    <row r="499" spans="1:36">
      <c r="A499" s="76" t="s">
        <v>238</v>
      </c>
      <c r="B499" s="76" t="s">
        <v>664</v>
      </c>
      <c r="C499" s="76" t="str">
        <f>VLOOKUP(B499,[3]codes!A:F,3,FALSE)</f>
        <v>THG-Emissionen - Effort Sharing</v>
      </c>
      <c r="D499" s="75" t="s">
        <v>13</v>
      </c>
      <c r="E499" s="75" t="s">
        <v>665</v>
      </c>
      <c r="F499" s="75" t="s">
        <v>53</v>
      </c>
      <c r="G499" s="75" t="s">
        <v>54</v>
      </c>
      <c r="H499" s="76" t="s">
        <v>55</v>
      </c>
      <c r="K499" s="78">
        <f>[2]Berichtstabellen!BJ$265</f>
        <v>28.2330898068696</v>
      </c>
      <c r="L499" s="78">
        <f>[2]Berichtstabellen!BK$265</f>
        <v>27.761911234965311</v>
      </c>
      <c r="M499" s="78">
        <f>[2]Berichtstabellen!BL$265</f>
        <v>27.944912580627346</v>
      </c>
      <c r="N499" s="78">
        <f>[2]Berichtstabellen!BM$265</f>
        <v>27.613818747213415</v>
      </c>
      <c r="O499" s="78">
        <f>[2]Berichtstabellen!BN$265</f>
        <v>27.40462367077663</v>
      </c>
      <c r="P499" s="78">
        <f>[2]Berichtstabellen!BO$265</f>
        <v>28.315049051606579</v>
      </c>
      <c r="Q499" s="78">
        <f>[2]Berichtstabellen!BP$265</f>
        <v>28.424852460193975</v>
      </c>
      <c r="R499" s="78">
        <f>[2]Berichtstabellen!BQ$265</f>
        <v>28.519672381334509</v>
      </c>
      <c r="S499" s="78">
        <f>[2]Berichtstabellen!BR$265</f>
        <v>28.676699133152589</v>
      </c>
      <c r="T499" s="78">
        <f>[2]Berichtstabellen!BS$265</f>
        <v>28.530331870351667</v>
      </c>
      <c r="U499" s="78">
        <f>[2]Berichtstabellen!BT$265</f>
        <v>28.162509718538885</v>
      </c>
      <c r="V499" s="78">
        <f>[2]Berichtstabellen!BU$265</f>
        <v>27.663894894499506</v>
      </c>
      <c r="W499" s="78">
        <f>[2]Berichtstabellen!BV$265</f>
        <v>27.004693017405152</v>
      </c>
      <c r="X499" s="78">
        <f>[2]Berichtstabellen!BW$265</f>
        <v>26.307831952226316</v>
      </c>
      <c r="Y499" s="78">
        <f>[2]Berichtstabellen!BX$265</f>
        <v>25.6057877606166</v>
      </c>
      <c r="Z499" s="78">
        <f>[2]Berichtstabellen!BY$265</f>
        <v>24.882939671007762</v>
      </c>
      <c r="AA499" s="78">
        <f>[2]Berichtstabellen!BZ$265</f>
        <v>24.631141681768682</v>
      </c>
      <c r="AB499" s="78">
        <f>[2]Berichtstabellen!CA$265</f>
        <v>24.338863416662992</v>
      </c>
      <c r="AC499" s="78">
        <f>[2]Berichtstabellen!CB$265</f>
        <v>24.027909056181382</v>
      </c>
      <c r="AD499" s="78">
        <f>[2]Berichtstabellen!CC$265</f>
        <v>23.688878288958076</v>
      </c>
      <c r="AE499" s="78">
        <f>[2]Berichtstabellen!CD$265</f>
        <v>23.31984186441986</v>
      </c>
      <c r="AF499" s="78">
        <f>[2]Berichtstabellen!CE$265</f>
        <v>23.363256510745902</v>
      </c>
      <c r="AG499" s="78">
        <f>[2]Berichtstabellen!CF$265</f>
        <v>23.397215114363849</v>
      </c>
      <c r="AH499" s="78">
        <f>[2]Berichtstabellen!CG$265</f>
        <v>23.401933522603585</v>
      </c>
      <c r="AI499" s="78">
        <f>[2]Berichtstabellen!CH$265</f>
        <v>23.335435916399735</v>
      </c>
      <c r="AJ499" s="78">
        <f>[2]Berichtstabellen!CI$265</f>
        <v>23.289423215592379</v>
      </c>
    </row>
    <row r="500" spans="1:36">
      <c r="A500" s="76" t="s">
        <v>238</v>
      </c>
      <c r="B500" s="76" t="s">
        <v>666</v>
      </c>
      <c r="C500" s="76" t="str">
        <f>VLOOKUP(B500,[3]codes!A:F,3,FALSE)</f>
        <v>THG-Emissionen - BEHG</v>
      </c>
      <c r="D500" s="75" t="s">
        <v>13</v>
      </c>
      <c r="E500" s="75" t="s">
        <v>667</v>
      </c>
      <c r="F500" s="75" t="s">
        <v>53</v>
      </c>
      <c r="G500" s="75" t="s">
        <v>54</v>
      </c>
      <c r="H500" s="76" t="s">
        <v>55</v>
      </c>
      <c r="K500" s="78">
        <f>[2]Berichtstabellen!BJ$266</f>
        <v>21.612031263691236</v>
      </c>
      <c r="L500" s="78">
        <f>[2]Berichtstabellen!BK$266</f>
        <v>21.41611848506388</v>
      </c>
      <c r="M500" s="78">
        <f>[2]Berichtstabellen!BL$266</f>
        <v>21.813870315694476</v>
      </c>
      <c r="N500" s="78">
        <f>[2]Berichtstabellen!BM$266</f>
        <v>21.815315590943463</v>
      </c>
      <c r="O500" s="78">
        <f>[2]Berichtstabellen!BN$266</f>
        <v>21.958491248711475</v>
      </c>
      <c r="P500" s="78">
        <f>[2]Berichtstabellen!BO$266</f>
        <v>22.95079582243444</v>
      </c>
      <c r="Q500" s="78">
        <f>[2]Berichtstabellen!BP$266</f>
        <v>23.22846311885916</v>
      </c>
      <c r="R500" s="78">
        <f>[2]Berichtstabellen!BQ$266</f>
        <v>23.48957863872393</v>
      </c>
      <c r="S500" s="78">
        <f>[2]Berichtstabellen!BR$266</f>
        <v>23.84393519211908</v>
      </c>
      <c r="T500" s="78">
        <f>[2]Berichtstabellen!BS$266</f>
        <v>23.90351587358801</v>
      </c>
      <c r="U500" s="78">
        <f>[2]Berichtstabellen!BT$266</f>
        <v>23.753080287775287</v>
      </c>
      <c r="V500" s="78">
        <f>[2]Berichtstabellen!BU$266</f>
        <v>23.400878400937266</v>
      </c>
      <c r="W500" s="78">
        <f>[2]Berichtstabellen!BV$266</f>
        <v>22.903962811535202</v>
      </c>
      <c r="X500" s="78">
        <f>[2]Berichtstabellen!BW$266</f>
        <v>22.373692714890094</v>
      </c>
      <c r="Y500" s="78">
        <f>[2]Berichtstabellen!BX$266</f>
        <v>21.831536792430839</v>
      </c>
      <c r="Z500" s="78">
        <f>[2]Berichtstabellen!BY$266</f>
        <v>21.275414499092324</v>
      </c>
      <c r="AA500" s="78">
        <f>[2]Berichtstabellen!BZ$266</f>
        <v>21.097667929814211</v>
      </c>
      <c r="AB500" s="78">
        <f>[2]Berichtstabellen!CA$266</f>
        <v>20.883640950702965</v>
      </c>
      <c r="AC500" s="78">
        <f>[2]Berichtstabellen!CB$266</f>
        <v>20.651211886416039</v>
      </c>
      <c r="AD500" s="78">
        <f>[2]Berichtstabellen!CC$266</f>
        <v>20.395542144899714</v>
      </c>
      <c r="AE500" s="78">
        <f>[2]Berichtstabellen!CD$266</f>
        <v>20.141313153204084</v>
      </c>
      <c r="AF500" s="78">
        <f>[2]Berichtstabellen!CE$266</f>
        <v>20.18241771800313</v>
      </c>
      <c r="AG500" s="78">
        <f>[2]Berichtstabellen!CF$266</f>
        <v>20.215627579818445</v>
      </c>
      <c r="AH500" s="78">
        <f>[2]Berichtstabellen!CG$266</f>
        <v>20.219517527078541</v>
      </c>
      <c r="AI500" s="78">
        <f>[2]Berichtstabellen!CH$266</f>
        <v>20.170152335656645</v>
      </c>
      <c r="AJ500" s="78">
        <f>[2]Berichtstabellen!CI$266</f>
        <v>20.136416090304934</v>
      </c>
    </row>
    <row r="501" spans="1:36">
      <c r="A501" s="76" t="s">
        <v>238</v>
      </c>
      <c r="B501" s="76" t="s">
        <v>664</v>
      </c>
      <c r="C501" s="76" t="str">
        <f>VLOOKUP(B501,[3]codes!A:F,3,FALSE)</f>
        <v>THG-Emissionen - Effort Sharing</v>
      </c>
      <c r="D501" s="75" t="s">
        <v>13</v>
      </c>
      <c r="E501" s="75" t="s">
        <v>665</v>
      </c>
      <c r="F501" s="75" t="s">
        <v>53</v>
      </c>
      <c r="G501" s="75" t="s">
        <v>28</v>
      </c>
      <c r="H501" s="76" t="s">
        <v>55</v>
      </c>
      <c r="J501" s="76" t="s">
        <v>69</v>
      </c>
    </row>
    <row r="502" spans="1:36">
      <c r="A502" s="76" t="s">
        <v>238</v>
      </c>
      <c r="B502" s="76" t="s">
        <v>666</v>
      </c>
      <c r="C502" s="76" t="str">
        <f>VLOOKUP(B502,[3]codes!A:F,3,FALSE)</f>
        <v>THG-Emissionen - BEHG</v>
      </c>
      <c r="D502" s="75" t="s">
        <v>13</v>
      </c>
      <c r="E502" s="75" t="s">
        <v>667</v>
      </c>
      <c r="F502" s="75" t="s">
        <v>53</v>
      </c>
      <c r="G502" s="75" t="s">
        <v>28</v>
      </c>
      <c r="H502" s="76" t="s">
        <v>55</v>
      </c>
      <c r="J502" s="76" t="s">
        <v>69</v>
      </c>
    </row>
    <row r="503" spans="1:36">
      <c r="A503" s="76" t="s">
        <v>304</v>
      </c>
      <c r="B503" s="76" t="s">
        <v>664</v>
      </c>
      <c r="C503" s="76" t="str">
        <f>VLOOKUP(B503,[3]codes!A:F,3,FALSE)</f>
        <v>THG-Emissionen - Effort Sharing</v>
      </c>
      <c r="D503" s="75" t="s">
        <v>25</v>
      </c>
      <c r="E503" s="75" t="s">
        <v>665</v>
      </c>
      <c r="F503" s="75" t="s">
        <v>53</v>
      </c>
      <c r="G503" s="75" t="s">
        <v>54</v>
      </c>
      <c r="H503" s="76" t="s">
        <v>55</v>
      </c>
      <c r="K503" s="78">
        <f>[2]Berichtstabellen!BJ$270</f>
        <v>35.248874113808242</v>
      </c>
      <c r="L503" s="78">
        <f>[2]Berichtstabellen!BK$270</f>
        <v>34.001213329696029</v>
      </c>
      <c r="M503" s="78">
        <f>[2]Berichtstabellen!BL$270</f>
        <v>32.380103017251457</v>
      </c>
      <c r="N503" s="78">
        <f>[2]Berichtstabellen!BM$270</f>
        <v>30.493671696033459</v>
      </c>
      <c r="O503" s="78">
        <f>[2]Berichtstabellen!BN$270</f>
        <v>29.004154575413011</v>
      </c>
      <c r="P503" s="78">
        <f>[2]Berichtstabellen!BO$270</f>
        <v>27.576580489869755</v>
      </c>
      <c r="Q503" s="78">
        <f>[2]Berichtstabellen!BP$270</f>
        <v>26.472820870613049</v>
      </c>
      <c r="R503" s="78">
        <f>[2]Berichtstabellen!BQ$270</f>
        <v>25.823903973478579</v>
      </c>
      <c r="S503" s="78">
        <f>[2]Berichtstabellen!BR$270</f>
        <v>25.287396607612337</v>
      </c>
      <c r="T503" s="78">
        <f>[2]Berichtstabellen!BS$270</f>
        <v>24.510613752010485</v>
      </c>
      <c r="U503" s="78">
        <f>[2]Berichtstabellen!BT$270</f>
        <v>22.753381385442054</v>
      </c>
      <c r="V503" s="78">
        <f>[2]Berichtstabellen!BU$270</f>
        <v>21.530034913351997</v>
      </c>
      <c r="W503" s="78">
        <f>[2]Berichtstabellen!BV$270</f>
        <v>21.037485791233976</v>
      </c>
      <c r="X503" s="78">
        <f>[2]Berichtstabellen!BW$270</f>
        <v>20.705781391858451</v>
      </c>
      <c r="Y503" s="78">
        <f>[2]Berichtstabellen!BX$270</f>
        <v>20.421311667450418</v>
      </c>
      <c r="Z503" s="78">
        <f>[2]Berichtstabellen!BY$270</f>
        <v>20.170574066933312</v>
      </c>
      <c r="AA503" s="78">
        <f>[2]Berichtstabellen!BZ$270</f>
        <v>19.815900340309582</v>
      </c>
      <c r="AB503" s="78">
        <f>[2]Berichtstabellen!CA$270</f>
        <v>19.62414498202962</v>
      </c>
      <c r="AC503" s="78">
        <f>[2]Berichtstabellen!CB$270</f>
        <v>19.467274893264381</v>
      </c>
      <c r="AD503" s="78">
        <f>[2]Berichtstabellen!CC$270</f>
        <v>19.34929848127085</v>
      </c>
      <c r="AE503" s="78">
        <f>[2]Berichtstabellen!CD$270</f>
        <v>19.233562280456589</v>
      </c>
      <c r="AF503" s="78">
        <f>[2]Berichtstabellen!CE$270</f>
        <v>19.150183740938722</v>
      </c>
      <c r="AG503" s="78">
        <f>[2]Berichtstabellen!CF$270</f>
        <v>19.043225994475478</v>
      </c>
      <c r="AH503" s="78">
        <f>[2]Berichtstabellen!CG$270</f>
        <v>18.987485261649788</v>
      </c>
      <c r="AI503" s="78">
        <f>[2]Berichtstabellen!CH$270</f>
        <v>19.015090679019302</v>
      </c>
      <c r="AJ503" s="78">
        <f>[2]Berichtstabellen!CI$270</f>
        <v>19.075157915871394</v>
      </c>
    </row>
    <row r="504" spans="1:36">
      <c r="A504" s="76" t="s">
        <v>304</v>
      </c>
      <c r="B504" s="76" t="s">
        <v>666</v>
      </c>
      <c r="C504" s="76" t="str">
        <f>VLOOKUP(B504,[3]codes!A:F,3,FALSE)</f>
        <v>THG-Emissionen - BEHG</v>
      </c>
      <c r="D504" s="75" t="s">
        <v>25</v>
      </c>
      <c r="E504" s="75" t="s">
        <v>667</v>
      </c>
      <c r="F504" s="75" t="s">
        <v>53</v>
      </c>
      <c r="G504" s="75" t="s">
        <v>54</v>
      </c>
      <c r="H504" s="76" t="s">
        <v>55</v>
      </c>
      <c r="K504" s="78">
        <f>[2]Berichtstabellen!BJ$271</f>
        <v>25.594589831324598</v>
      </c>
      <c r="L504" s="78">
        <f>[2]Berichtstabellen!BK$271</f>
        <v>25.170025341520109</v>
      </c>
      <c r="M504" s="78">
        <f>[2]Berichtstabellen!BL$271</f>
        <v>24.342922797844675</v>
      </c>
      <c r="N504" s="78">
        <f>[2]Berichtstabellen!BM$271</f>
        <v>23.30406883392871</v>
      </c>
      <c r="O504" s="78">
        <f>[2]Berichtstabellen!BN$271</f>
        <v>22.790602966175069</v>
      </c>
      <c r="P504" s="78">
        <f>[2]Berichtstabellen!BO$271</f>
        <v>21.920631065544807</v>
      </c>
      <c r="Q504" s="78">
        <f>[2]Berichtstabellen!BP$271</f>
        <v>21.2132799461289</v>
      </c>
      <c r="R504" s="78">
        <f>[2]Berichtstabellen!BQ$271</f>
        <v>20.875390818814953</v>
      </c>
      <c r="S504" s="78">
        <f>[2]Berichtstabellen!BR$271</f>
        <v>20.605187068021216</v>
      </c>
      <c r="T504" s="78">
        <f>[2]Berichtstabellen!BS$271</f>
        <v>20.167979203325658</v>
      </c>
      <c r="U504" s="78">
        <f>[2]Berichtstabellen!BT$271</f>
        <v>18.740828434633297</v>
      </c>
      <c r="V504" s="78">
        <f>[2]Berichtstabellen!BU$271</f>
        <v>17.656377625450574</v>
      </c>
      <c r="W504" s="78">
        <f>[2]Berichtstabellen!BV$271</f>
        <v>17.296622426404607</v>
      </c>
      <c r="X504" s="78">
        <f>[2]Berichtstabellen!BW$271</f>
        <v>17.092656222888625</v>
      </c>
      <c r="Y504" s="78">
        <f>[2]Berichtstabellen!BX$271</f>
        <v>16.92378813265347</v>
      </c>
      <c r="Z504" s="78">
        <f>[2]Berichtstabellen!BY$271</f>
        <v>16.773946533404448</v>
      </c>
      <c r="AA504" s="78">
        <f>[2]Berichtstabellen!BZ$271</f>
        <v>16.476289293804761</v>
      </c>
      <c r="AB504" s="78">
        <f>[2]Berichtstabellen!CA$271</f>
        <v>16.309507724555068</v>
      </c>
      <c r="AC504" s="78">
        <f>[2]Berichtstabellen!CB$271</f>
        <v>16.161583868050016</v>
      </c>
      <c r="AD504" s="78">
        <f>[2]Berichtstabellen!CC$271</f>
        <v>16.066351494310311</v>
      </c>
      <c r="AE504" s="78">
        <f>[2]Berichtstabellen!CD$271</f>
        <v>15.976309019777174</v>
      </c>
      <c r="AF504" s="78">
        <f>[2]Berichtstabellen!CE$271</f>
        <v>15.896560528935414</v>
      </c>
      <c r="AG504" s="78">
        <f>[2]Berichtstabellen!CF$271</f>
        <v>15.805632212478443</v>
      </c>
      <c r="AH504" s="78">
        <f>[2]Berichtstabellen!CG$271</f>
        <v>15.757338089839976</v>
      </c>
      <c r="AI504" s="78">
        <f>[2]Berichtstabellen!CH$271</f>
        <v>15.7902867397503</v>
      </c>
      <c r="AJ504" s="78">
        <f>[2]Berichtstabellen!CI$271</f>
        <v>15.865880255674151</v>
      </c>
    </row>
    <row r="505" spans="1:36">
      <c r="A505" s="76" t="s">
        <v>304</v>
      </c>
      <c r="B505" s="76" t="s">
        <v>664</v>
      </c>
      <c r="C505" s="76" t="str">
        <f>VLOOKUP(B505,[3]codes!A:F,3,FALSE)</f>
        <v>THG-Emissionen - Effort Sharing</v>
      </c>
      <c r="D505" s="75" t="s">
        <v>25</v>
      </c>
      <c r="E505" s="75" t="s">
        <v>665</v>
      </c>
      <c r="F505" s="75" t="s">
        <v>53</v>
      </c>
      <c r="G505" s="75" t="s">
        <v>28</v>
      </c>
      <c r="H505" s="76" t="s">
        <v>55</v>
      </c>
      <c r="J505" s="76" t="s">
        <v>69</v>
      </c>
    </row>
    <row r="506" spans="1:36">
      <c r="A506" s="76" t="s">
        <v>304</v>
      </c>
      <c r="B506" s="76" t="s">
        <v>666</v>
      </c>
      <c r="C506" s="76" t="str">
        <f>VLOOKUP(B506,[3]codes!A:F,3,FALSE)</f>
        <v>THG-Emissionen - BEHG</v>
      </c>
      <c r="D506" s="75" t="s">
        <v>25</v>
      </c>
      <c r="E506" s="75" t="s">
        <v>667</v>
      </c>
      <c r="F506" s="75" t="s">
        <v>53</v>
      </c>
      <c r="G506" s="75" t="s">
        <v>28</v>
      </c>
      <c r="H506" s="76" t="s">
        <v>55</v>
      </c>
      <c r="J506" s="76" t="s">
        <v>69</v>
      </c>
    </row>
    <row r="507" spans="1:36">
      <c r="A507" s="76" t="s">
        <v>384</v>
      </c>
      <c r="B507" s="76" t="s">
        <v>664</v>
      </c>
      <c r="C507" s="76" t="str">
        <f>VLOOKUP(B507,[3]codes!A:F,3,FALSE)</f>
        <v>THG-Emissionen - Effort Sharing</v>
      </c>
      <c r="D507" s="75" t="s">
        <v>26</v>
      </c>
      <c r="E507" s="75" t="s">
        <v>665</v>
      </c>
      <c r="F507" s="75" t="s">
        <v>53</v>
      </c>
      <c r="G507" s="75" t="s">
        <v>54</v>
      </c>
      <c r="H507" s="76" t="s">
        <v>55</v>
      </c>
      <c r="K507" s="78">
        <f>[2]Berichtstabellen!BJ$275</f>
        <v>108.83251261506851</v>
      </c>
      <c r="L507" s="78">
        <f>[2]Berichtstabellen!BK$275</f>
        <v>105.02349842559696</v>
      </c>
      <c r="M507" s="78">
        <f>[2]Berichtstabellen!BL$275</f>
        <v>101.01475731356487</v>
      </c>
      <c r="N507" s="78">
        <f>[2]Berichtstabellen!BM$275</f>
        <v>95.592568570356832</v>
      </c>
      <c r="O507" s="78">
        <f>[2]Berichtstabellen!BN$275</f>
        <v>84.637052471355503</v>
      </c>
      <c r="P507" s="78">
        <f>[2]Berichtstabellen!BO$275</f>
        <v>76.422112458474359</v>
      </c>
      <c r="Q507" s="78">
        <f>[2]Berichtstabellen!BP$275</f>
        <v>69.490994309091107</v>
      </c>
      <c r="R507" s="78">
        <f>[2]Berichtstabellen!BQ$275</f>
        <v>62.686287847813617</v>
      </c>
      <c r="S507" s="78">
        <f>[2]Berichtstabellen!BR$275</f>
        <v>56.753527839541455</v>
      </c>
      <c r="T507" s="78">
        <f>[2]Berichtstabellen!BS$275</f>
        <v>51.627054634560423</v>
      </c>
      <c r="U507" s="78">
        <f>[2]Berichtstabellen!BT$275</f>
        <v>43.473952359593774</v>
      </c>
      <c r="V507" s="78">
        <f>[2]Berichtstabellen!BU$275</f>
        <v>39.233823349959131</v>
      </c>
      <c r="W507" s="78">
        <f>[2]Berichtstabellen!BV$275</f>
        <v>36.241685913953887</v>
      </c>
      <c r="X507" s="78">
        <f>[2]Berichtstabellen!BW$275</f>
        <v>33.434408029075875</v>
      </c>
      <c r="Y507" s="78">
        <f>[2]Berichtstabellen!BX$275</f>
        <v>30.985057021983817</v>
      </c>
      <c r="Z507" s="78">
        <f>[2]Berichtstabellen!BY$275</f>
        <v>26.109733781990649</v>
      </c>
      <c r="AA507" s="78">
        <f>[2]Berichtstabellen!BZ$275</f>
        <v>22.940839978938023</v>
      </c>
      <c r="AB507" s="78">
        <f>[2]Berichtstabellen!CA$275</f>
        <v>19.764730586561882</v>
      </c>
      <c r="AC507" s="78">
        <f>[2]Berichtstabellen!CB$275</f>
        <v>17.1774005873603</v>
      </c>
      <c r="AD507" s="78">
        <f>[2]Berichtstabellen!CC$275</f>
        <v>14.650638187914478</v>
      </c>
      <c r="AE507" s="78">
        <f>[2]Berichtstabellen!CD$275</f>
        <v>8.931764504736865</v>
      </c>
      <c r="AF507" s="78">
        <f>[2]Berichtstabellen!CE$275</f>
        <v>7.7100420027338918</v>
      </c>
      <c r="AG507" s="78">
        <f>[2]Berichtstabellen!CF$275</f>
        <v>6.6253682390420403</v>
      </c>
      <c r="AH507" s="78">
        <f>[2]Berichtstabellen!CG$275</f>
        <v>5.5373507223937972</v>
      </c>
      <c r="AI507" s="78">
        <f>[2]Berichtstabellen!CH$275</f>
        <v>4.7376968021036108</v>
      </c>
      <c r="AJ507" s="78">
        <f>[2]Berichtstabellen!CI$275</f>
        <v>4.2660016194786774</v>
      </c>
    </row>
    <row r="508" spans="1:36">
      <c r="A508" s="76" t="s">
        <v>384</v>
      </c>
      <c r="B508" s="76" t="s">
        <v>666</v>
      </c>
      <c r="C508" s="76" t="str">
        <f>VLOOKUP(B508,[3]codes!A:F,3,FALSE)</f>
        <v>THG-Emissionen - BEHG</v>
      </c>
      <c r="D508" s="75" t="s">
        <v>26</v>
      </c>
      <c r="E508" s="75" t="s">
        <v>667</v>
      </c>
      <c r="F508" s="75" t="s">
        <v>53</v>
      </c>
      <c r="G508" s="75" t="s">
        <v>54</v>
      </c>
      <c r="H508" s="76" t="s">
        <v>55</v>
      </c>
      <c r="K508" s="78">
        <f>[2]Berichtstabellen!BJ$276</f>
        <v>107.50824839196285</v>
      </c>
      <c r="L508" s="78">
        <f>[2]Berichtstabellen!BK$276</f>
        <v>103.73212719238057</v>
      </c>
      <c r="M508" s="78">
        <f>[2]Berichtstabellen!BL$276</f>
        <v>99.767129045691249</v>
      </c>
      <c r="N508" s="78">
        <f>[2]Berichtstabellen!BM$276</f>
        <v>94.377331043636104</v>
      </c>
      <c r="O508" s="78">
        <f>[2]Berichtstabellen!BN$276</f>
        <v>83.441525009239186</v>
      </c>
      <c r="P508" s="78">
        <f>[2]Berichtstabellen!BO$276</f>
        <v>74.998605720120892</v>
      </c>
      <c r="Q508" s="78">
        <f>[2]Berichtstabellen!BP$276</f>
        <v>68.078174107774885</v>
      </c>
      <c r="R508" s="78">
        <f>[2]Berichtstabellen!BQ$276</f>
        <v>61.290474440519041</v>
      </c>
      <c r="S508" s="78">
        <f>[2]Berichtstabellen!BR$276</f>
        <v>55.384801766378921</v>
      </c>
      <c r="T508" s="78">
        <f>[2]Berichtstabellen!BS$276</f>
        <v>50.285831267213283</v>
      </c>
      <c r="U508" s="78">
        <f>[2]Berichtstabellen!BT$276</f>
        <v>41.854034746513875</v>
      </c>
      <c r="V508" s="78">
        <f>[2]Berichtstabellen!BU$276</f>
        <v>37.651416983203148</v>
      </c>
      <c r="W508" s="78">
        <f>[2]Berichtstabellen!BV$276</f>
        <v>34.696700053213412</v>
      </c>
      <c r="X508" s="78">
        <f>[2]Berichtstabellen!BW$276</f>
        <v>31.926620973083569</v>
      </c>
      <c r="Y508" s="78">
        <f>[2]Berichtstabellen!BX$276</f>
        <v>29.512744952759927</v>
      </c>
      <c r="Z508" s="78">
        <f>[2]Berichtstabellen!BY$276</f>
        <v>24.471475006636926</v>
      </c>
      <c r="AA508" s="78">
        <f>[2]Berichtstabellen!BZ$276</f>
        <v>21.364012601085776</v>
      </c>
      <c r="AB508" s="78">
        <f>[2]Berichtstabellen!CA$276</f>
        <v>18.227990138314894</v>
      </c>
      <c r="AC508" s="78">
        <f>[2]Berichtstabellen!CB$276</f>
        <v>15.686702178226895</v>
      </c>
      <c r="AD508" s="78">
        <f>[2]Berichtstabellen!CC$276</f>
        <v>13.215025069924705</v>
      </c>
      <c r="AE508" s="78">
        <f>[2]Berichtstabellen!CD$276</f>
        <v>7.2618091597852592</v>
      </c>
      <c r="AF508" s="78">
        <f>[2]Berichtstabellen!CE$276</f>
        <v>6.1328966674384162</v>
      </c>
      <c r="AG508" s="78">
        <f>[2]Berichtstabellen!CF$276</f>
        <v>5.1475204420460878</v>
      </c>
      <c r="AH508" s="78">
        <f>[2]Berichtstabellen!CG$276</f>
        <v>4.1666654338423958</v>
      </c>
      <c r="AI508" s="78">
        <f>[2]Berichtstabellen!CH$276</f>
        <v>3.4856794548841061</v>
      </c>
      <c r="AJ508" s="78">
        <f>[2]Berichtstabellen!CI$276</f>
        <v>3.141031539851757</v>
      </c>
    </row>
    <row r="509" spans="1:36">
      <c r="A509" s="76" t="s">
        <v>384</v>
      </c>
      <c r="B509" s="76" t="s">
        <v>664</v>
      </c>
      <c r="C509" s="76" t="str">
        <f>VLOOKUP(B509,[3]codes!A:F,3,FALSE)</f>
        <v>THG-Emissionen - Effort Sharing</v>
      </c>
      <c r="D509" s="75" t="s">
        <v>26</v>
      </c>
      <c r="E509" s="75" t="s">
        <v>665</v>
      </c>
      <c r="F509" s="75" t="s">
        <v>53</v>
      </c>
      <c r="G509" s="75" t="s">
        <v>28</v>
      </c>
      <c r="H509" s="76" t="s">
        <v>55</v>
      </c>
      <c r="J509" s="76" t="s">
        <v>69</v>
      </c>
    </row>
    <row r="510" spans="1:36">
      <c r="A510" s="76" t="s">
        <v>384</v>
      </c>
      <c r="B510" s="76" t="s">
        <v>666</v>
      </c>
      <c r="C510" s="76" t="str">
        <f>VLOOKUP(B510,[3]codes!A:F,3,FALSE)</f>
        <v>THG-Emissionen - BEHG</v>
      </c>
      <c r="D510" s="75" t="s">
        <v>26</v>
      </c>
      <c r="E510" s="75" t="s">
        <v>667</v>
      </c>
      <c r="F510" s="75" t="s">
        <v>53</v>
      </c>
      <c r="G510" s="75" t="s">
        <v>28</v>
      </c>
      <c r="H510" s="76" t="s">
        <v>55</v>
      </c>
      <c r="J510" s="76" t="s">
        <v>69</v>
      </c>
    </row>
    <row r="511" spans="1:36">
      <c r="A511" s="76" t="s">
        <v>494</v>
      </c>
      <c r="B511" s="76" t="s">
        <v>664</v>
      </c>
      <c r="C511" s="76" t="str">
        <f>VLOOKUP(B511,[3]codes!A:F,3,FALSE)</f>
        <v>THG-Emissionen - Effort Sharing</v>
      </c>
      <c r="D511" s="75" t="s">
        <v>30</v>
      </c>
      <c r="E511" s="75" t="s">
        <v>665</v>
      </c>
      <c r="F511" s="75" t="s">
        <v>53</v>
      </c>
      <c r="G511" s="75" t="s">
        <v>54</v>
      </c>
      <c r="H511" s="76" t="s">
        <v>55</v>
      </c>
      <c r="K511" s="78">
        <f>[2]Berichtstabellen!BJ$280</f>
        <v>139.96680778738147</v>
      </c>
      <c r="L511" s="78">
        <f>[2]Berichtstabellen!BK$280</f>
        <v>135.00264739593371</v>
      </c>
      <c r="M511" s="78">
        <f>[2]Berichtstabellen!BL$280</f>
        <v>131.70522651936673</v>
      </c>
      <c r="N511" s="78">
        <f>[2]Berichtstabellen!BM$280</f>
        <v>124.87627789529196</v>
      </c>
      <c r="O511" s="78">
        <f>[2]Berichtstabellen!BN$280</f>
        <v>119.11804844501528</v>
      </c>
      <c r="P511" s="78">
        <f>[2]Berichtstabellen!BO$280</f>
        <v>114.04873919596552</v>
      </c>
      <c r="Q511" s="78">
        <f>[2]Berichtstabellen!BP$280</f>
        <v>103.80576617538902</v>
      </c>
      <c r="R511" s="78">
        <f>[2]Berichtstabellen!BQ$280</f>
        <v>94.457813889305783</v>
      </c>
      <c r="S511" s="78">
        <f>[2]Berichtstabellen!BR$280</f>
        <v>84.712269363949162</v>
      </c>
      <c r="T511" s="78">
        <f>[2]Berichtstabellen!BS$280</f>
        <v>74.793116719842757</v>
      </c>
      <c r="U511" s="78">
        <f>[2]Berichtstabellen!BT$280</f>
        <v>64.78965142728903</v>
      </c>
      <c r="V511" s="78">
        <f>[2]Berichtstabellen!BU$280</f>
        <v>55.589245239973692</v>
      </c>
      <c r="W511" s="78">
        <f>[2]Berichtstabellen!BV$280</f>
        <v>47.704087912257002</v>
      </c>
      <c r="X511" s="78">
        <f>[2]Berichtstabellen!BW$280</f>
        <v>40.933368189954599</v>
      </c>
      <c r="Y511" s="78">
        <f>[2]Berichtstabellen!BX$280</f>
        <v>35.030062729075908</v>
      </c>
      <c r="Z511" s="78">
        <f>[2]Berichtstabellen!BY$280</f>
        <v>29.89816882231964</v>
      </c>
      <c r="AA511" s="78">
        <f>[2]Berichtstabellen!BZ$280</f>
        <v>25.572873853856532</v>
      </c>
      <c r="AB511" s="78">
        <f>[2]Berichtstabellen!CA$280</f>
        <v>21.895576970122473</v>
      </c>
      <c r="AC511" s="78">
        <f>[2]Berichtstabellen!CB$280</f>
        <v>18.817116431831604</v>
      </c>
      <c r="AD511" s="78">
        <f>[2]Berichtstabellen!CC$280</f>
        <v>16.18498289571372</v>
      </c>
      <c r="AE511" s="78">
        <f>[2]Berichtstabellen!CD$280</f>
        <v>13.925020716693279</v>
      </c>
      <c r="AF511" s="78">
        <f>[2]Berichtstabellen!CE$280</f>
        <v>12.267068743182067</v>
      </c>
      <c r="AG511" s="78">
        <f>[2]Berichtstabellen!CF$280</f>
        <v>10.706269282146762</v>
      </c>
      <c r="AH511" s="78">
        <f>[2]Berichtstabellen!CG$280</f>
        <v>9.4688526724808373</v>
      </c>
      <c r="AI511" s="78">
        <f>[2]Berichtstabellen!CH$280</f>
        <v>8.4035194541036269</v>
      </c>
      <c r="AJ511" s="78">
        <f>[2]Berichtstabellen!CI$280</f>
        <v>7.6123851983894539</v>
      </c>
    </row>
    <row r="512" spans="1:36">
      <c r="A512" s="76" t="s">
        <v>494</v>
      </c>
      <c r="B512" s="76" t="s">
        <v>666</v>
      </c>
      <c r="C512" s="76" t="str">
        <f>VLOOKUP(B512,[3]codes!A:F,3,FALSE)</f>
        <v>THG-Emissionen - BEHG</v>
      </c>
      <c r="D512" s="75" t="s">
        <v>30</v>
      </c>
      <c r="E512" s="75" t="s">
        <v>667</v>
      </c>
      <c r="F512" s="75" t="s">
        <v>53</v>
      </c>
      <c r="G512" s="75" t="s">
        <v>54</v>
      </c>
      <c r="H512" s="76" t="s">
        <v>55</v>
      </c>
      <c r="K512" s="78">
        <f>[2]Berichtstabellen!BJ$281</f>
        <v>137.099566852002</v>
      </c>
      <c r="L512" s="78">
        <f>[2]Berichtstabellen!BK$281</f>
        <v>132.2581485547025</v>
      </c>
      <c r="M512" s="78">
        <f>[2]Berichtstabellen!BL$281</f>
        <v>129.0481514536333</v>
      </c>
      <c r="N512" s="78">
        <f>[2]Berichtstabellen!BM$281</f>
        <v>122.14095015590445</v>
      </c>
      <c r="O512" s="78">
        <f>[2]Berichtstabellen!BN$281</f>
        <v>116.45892283087524</v>
      </c>
      <c r="P512" s="78">
        <f>[2]Berichtstabellen!BO$281</f>
        <v>111.45816671465619</v>
      </c>
      <c r="Q512" s="78">
        <f>[2]Berichtstabellen!BP$281</f>
        <v>101.36390576730068</v>
      </c>
      <c r="R512" s="78">
        <f>[2]Berichtstabellen!BQ$281</f>
        <v>92.143622430373782</v>
      </c>
      <c r="S512" s="78">
        <f>[2]Berichtstabellen!BR$281</f>
        <v>82.521551386503702</v>
      </c>
      <c r="T512" s="78">
        <f>[2]Berichtstabellen!BS$281</f>
        <v>72.726208468963037</v>
      </c>
      <c r="U512" s="78">
        <f>[2]Berichtstabellen!BT$281</f>
        <v>62.842733659322022</v>
      </c>
      <c r="V512" s="78">
        <f>[2]Berichtstabellen!BU$281</f>
        <v>53.752502780553534</v>
      </c>
      <c r="W512" s="78">
        <f>[2]Berichtstabellen!BV$281</f>
        <v>45.960811989719218</v>
      </c>
      <c r="X512" s="78">
        <f>[2]Berichtstabellen!BW$281</f>
        <v>39.27412981425509</v>
      </c>
      <c r="Y512" s="78">
        <f>[2]Berichtstabellen!BX$281</f>
        <v>33.442074531905178</v>
      </c>
      <c r="Z512" s="78">
        <f>[2]Berichtstabellen!BY$281</f>
        <v>28.373226632239579</v>
      </c>
      <c r="AA512" s="78">
        <f>[2]Berichtstabellen!BZ$281</f>
        <v>24.102081665364889</v>
      </c>
      <c r="AB512" s="78">
        <f>[2]Berichtstabellen!CA$281</f>
        <v>20.471009613989004</v>
      </c>
      <c r="AC512" s="78">
        <f>[2]Berichtstabellen!CB$281</f>
        <v>17.433709738757255</v>
      </c>
      <c r="AD512" s="78">
        <f>[2]Berichtstabellen!CC$281</f>
        <v>14.836047808585942</v>
      </c>
      <c r="AE512" s="78">
        <f>[2]Berichtstabellen!CD$281</f>
        <v>12.606759736260084</v>
      </c>
      <c r="AF512" s="78">
        <f>[2]Berichtstabellen!CE$281</f>
        <v>10.974511285846663</v>
      </c>
      <c r="AG512" s="78">
        <f>[2]Berichtstabellen!CF$281</f>
        <v>9.437252288194605</v>
      </c>
      <c r="AH512" s="78">
        <f>[2]Berichtstabellen!CG$281</f>
        <v>8.2198274157912294</v>
      </c>
      <c r="AI512" s="78">
        <f>[2]Berichtstabellen!CH$281</f>
        <v>7.1728046571052548</v>
      </c>
      <c r="AJ512" s="78">
        <f>[2]Berichtstabellen!CI$281</f>
        <v>6.3968937653763893</v>
      </c>
    </row>
    <row r="513" spans="1:36">
      <c r="A513" s="76" t="s">
        <v>494</v>
      </c>
      <c r="B513" s="76" t="s">
        <v>664</v>
      </c>
      <c r="C513" s="76" t="str">
        <f>VLOOKUP(B513,[3]codes!A:F,3,FALSE)</f>
        <v>THG-Emissionen - Effort Sharing</v>
      </c>
      <c r="D513" s="75" t="s">
        <v>30</v>
      </c>
      <c r="E513" s="75" t="s">
        <v>665</v>
      </c>
      <c r="F513" s="75" t="s">
        <v>53</v>
      </c>
      <c r="G513" s="75" t="s">
        <v>28</v>
      </c>
      <c r="H513" s="76" t="s">
        <v>55</v>
      </c>
      <c r="J513" s="76" t="s">
        <v>69</v>
      </c>
    </row>
    <row r="514" spans="1:36">
      <c r="A514" s="76" t="s">
        <v>494</v>
      </c>
      <c r="B514" s="76" t="s">
        <v>666</v>
      </c>
      <c r="C514" s="76" t="str">
        <f>VLOOKUP(B514,[3]codes!A:F,3,FALSE)</f>
        <v>THG-Emissionen - BEHG</v>
      </c>
      <c r="D514" s="75" t="s">
        <v>30</v>
      </c>
      <c r="E514" s="75" t="s">
        <v>667</v>
      </c>
      <c r="F514" s="75" t="s">
        <v>53</v>
      </c>
      <c r="G514" s="75" t="s">
        <v>28</v>
      </c>
      <c r="H514" s="76" t="s">
        <v>55</v>
      </c>
      <c r="J514" s="76" t="s">
        <v>69</v>
      </c>
    </row>
    <row r="515" spans="1:36">
      <c r="A515" s="76" t="s">
        <v>555</v>
      </c>
      <c r="B515" s="76" t="s">
        <v>664</v>
      </c>
      <c r="C515" s="76" t="str">
        <f>VLOOKUP(B515,[3]codes!A:F,3,FALSE)</f>
        <v>THG-Emissionen - Effort Sharing</v>
      </c>
      <c r="D515" s="75" t="s">
        <v>31</v>
      </c>
      <c r="E515" s="75" t="s">
        <v>665</v>
      </c>
      <c r="F515" s="75" t="s">
        <v>53</v>
      </c>
      <c r="G515" s="75" t="s">
        <v>54</v>
      </c>
      <c r="H515" s="76" t="s">
        <v>55</v>
      </c>
      <c r="K515" s="78">
        <f>[2]Berichtstabellen!BJ$285</f>
        <v>60.470596747390388</v>
      </c>
      <c r="L515" s="78">
        <f>[2]Berichtstabellen!BK$285</f>
        <v>59.781324941279685</v>
      </c>
      <c r="M515" s="78">
        <f>[2]Berichtstabellen!BL$285</f>
        <v>59.27301096742201</v>
      </c>
      <c r="N515" s="78">
        <f>[2]Berichtstabellen!BM$285</f>
        <v>58.828135451333935</v>
      </c>
      <c r="O515" s="78">
        <f>[2]Berichtstabellen!BN$285</f>
        <v>58.213768568270424</v>
      </c>
      <c r="P515" s="78">
        <f>[2]Berichtstabellen!BO$285</f>
        <v>57.69250743431715</v>
      </c>
      <c r="Q515" s="78">
        <f>[2]Berichtstabellen!BP$285</f>
        <v>57.304528479499744</v>
      </c>
      <c r="R515" s="78">
        <f>[2]Berichtstabellen!BQ$285</f>
        <v>56.766015038631188</v>
      </c>
      <c r="S515" s="78">
        <f>[2]Berichtstabellen!BR$285</f>
        <v>56.242796550446215</v>
      </c>
      <c r="T515" s="78">
        <f>[2]Berichtstabellen!BS$285</f>
        <v>55.712004254548688</v>
      </c>
      <c r="U515" s="78">
        <f>[2]Berichtstabellen!BT$285</f>
        <v>55.184398025589829</v>
      </c>
      <c r="V515" s="78">
        <f>[2]Berichtstabellen!BU$285</f>
        <v>55.028668414842642</v>
      </c>
      <c r="W515" s="78">
        <f>[2]Berichtstabellen!BV$285</f>
        <v>54.864513719769519</v>
      </c>
      <c r="X515" s="78">
        <f>[2]Berichtstabellen!BW$285</f>
        <v>54.705482008417491</v>
      </c>
      <c r="Y515" s="78">
        <f>[2]Berichtstabellen!BX$285</f>
        <v>54.545496143554125</v>
      </c>
      <c r="Z515" s="78">
        <f>[2]Berichtstabellen!BY$285</f>
        <v>54.372145713660842</v>
      </c>
      <c r="AA515" s="78">
        <f>[2]Berichtstabellen!BZ$285</f>
        <v>54.205086061635704</v>
      </c>
      <c r="AB515" s="78">
        <f>[2]Berichtstabellen!CA$285</f>
        <v>54.038533077392607</v>
      </c>
      <c r="AC515" s="78">
        <f>[2]Berichtstabellen!CB$285</f>
        <v>53.860195445864647</v>
      </c>
      <c r="AD515" s="78">
        <f>[2]Berichtstabellen!CC$285</f>
        <v>53.678690932363232</v>
      </c>
      <c r="AE515" s="78">
        <f>[2]Berichtstabellen!CD$285</f>
        <v>53.501965043161931</v>
      </c>
      <c r="AF515" s="78">
        <f>[2]Berichtstabellen!CE$285</f>
        <v>53.352921392005612</v>
      </c>
      <c r="AG515" s="78">
        <f>[2]Berichtstabellen!CF$285</f>
        <v>53.194907273823347</v>
      </c>
      <c r="AH515" s="78">
        <f>[2]Berichtstabellen!CG$285</f>
        <v>53.049545420791532</v>
      </c>
      <c r="AI515" s="78">
        <f>[2]Berichtstabellen!CH$285</f>
        <v>52.87527736810388</v>
      </c>
      <c r="AJ515" s="78">
        <f>[2]Berichtstabellen!CI$285</f>
        <v>52.709021001386212</v>
      </c>
    </row>
    <row r="516" spans="1:36">
      <c r="A516" s="76" t="s">
        <v>555</v>
      </c>
      <c r="B516" s="76" t="s">
        <v>666</v>
      </c>
      <c r="C516" s="76" t="str">
        <f>VLOOKUP(B516,[3]codes!A:F,3,FALSE)</f>
        <v>THG-Emissionen - BEHG</v>
      </c>
      <c r="D516" s="75" t="s">
        <v>31</v>
      </c>
      <c r="E516" s="75" t="s">
        <v>667</v>
      </c>
      <c r="F516" s="75" t="s">
        <v>53</v>
      </c>
      <c r="G516" s="75" t="s">
        <v>54</v>
      </c>
      <c r="H516" s="76" t="s">
        <v>55</v>
      </c>
      <c r="K516" s="78">
        <f>[2]Berichtstabellen!BJ$286</f>
        <v>7.4214930139236337</v>
      </c>
      <c r="L516" s="78">
        <f>[2]Berichtstabellen!BK$286</f>
        <v>7.1372165147346642</v>
      </c>
      <c r="M516" s="78">
        <f>[2]Berichtstabellen!BL$286</f>
        <v>7.032330509047533</v>
      </c>
      <c r="N516" s="78">
        <f>[2]Berichtstabellen!BM$286</f>
        <v>6.9905190111953299</v>
      </c>
      <c r="O516" s="78">
        <f>[2]Berichtstabellen!BN$286</f>
        <v>6.7725221916275267</v>
      </c>
      <c r="P516" s="78">
        <f>[2]Berichtstabellen!BO$286</f>
        <v>6.6629912254763184</v>
      </c>
      <c r="Q516" s="78">
        <f>[2]Berichtstabellen!BP$286</f>
        <v>6.6496160491838552</v>
      </c>
      <c r="R516" s="78">
        <f>[2]Berichtstabellen!BQ$286</f>
        <v>6.4902182004028015</v>
      </c>
      <c r="S516" s="78">
        <f>[2]Berichtstabellen!BR$286</f>
        <v>6.3459825546781907</v>
      </c>
      <c r="T516" s="78">
        <f>[2]Berichtstabellen!BS$286</f>
        <v>6.1935452340012569</v>
      </c>
      <c r="U516" s="78">
        <f>[2]Berichtstabellen!BT$286</f>
        <v>6.0436202020559424</v>
      </c>
      <c r="V516" s="78">
        <f>[2]Berichtstabellen!BU$286</f>
        <v>5.9017924142807132</v>
      </c>
      <c r="W516" s="78">
        <f>[2]Berichtstabellen!BV$286</f>
        <v>5.7522450498347659</v>
      </c>
      <c r="X516" s="78">
        <f>[2]Berichtstabellen!BW$286</f>
        <v>5.6073568674875318</v>
      </c>
      <c r="Y516" s="78">
        <f>[2]Berichtstabellen!BX$286</f>
        <v>5.4600636404883529</v>
      </c>
      <c r="Z516" s="78">
        <f>[2]Berichtstabellen!BY$286</f>
        <v>5.2980914834966821</v>
      </c>
      <c r="AA516" s="78">
        <f>[2]Berichtstabellen!BZ$286</f>
        <v>5.1515584960337284</v>
      </c>
      <c r="AB516" s="78">
        <f>[2]Berichtstabellen!CA$286</f>
        <v>5.0125073239998823</v>
      </c>
      <c r="AC516" s="78">
        <f>[2]Berichtstabellen!CB$286</f>
        <v>4.8571637366043356</v>
      </c>
      <c r="AD516" s="78">
        <f>[2]Berichtstabellen!CC$286</f>
        <v>4.6980904077530203</v>
      </c>
      <c r="AE516" s="78">
        <f>[2]Berichtstabellen!CD$286</f>
        <v>4.5415952664341646</v>
      </c>
      <c r="AF516" s="78">
        <f>[2]Berichtstabellen!CE$286</f>
        <v>4.3682862778028086</v>
      </c>
      <c r="AG516" s="78">
        <f>[2]Berichtstabellen!CF$286</f>
        <v>4.1982194399974828</v>
      </c>
      <c r="AH516" s="78">
        <f>[2]Berichtstabellen!CG$286</f>
        <v>4.038527448301612</v>
      </c>
      <c r="AI516" s="78">
        <f>[2]Berichtstabellen!CH$286</f>
        <v>3.8457157224509415</v>
      </c>
      <c r="AJ516" s="78">
        <f>[2]Berichtstabellen!CI$286</f>
        <v>3.6519457425310193</v>
      </c>
    </row>
    <row r="517" spans="1:36">
      <c r="A517" s="76" t="s">
        <v>555</v>
      </c>
      <c r="B517" s="76" t="s">
        <v>664</v>
      </c>
      <c r="C517" s="76" t="str">
        <f>VLOOKUP(B517,[3]codes!A:F,3,FALSE)</f>
        <v>THG-Emissionen - Effort Sharing</v>
      </c>
      <c r="D517" s="75" t="s">
        <v>31</v>
      </c>
      <c r="E517" s="75" t="s">
        <v>665</v>
      </c>
      <c r="F517" s="75" t="s">
        <v>53</v>
      </c>
      <c r="G517" s="75" t="s">
        <v>28</v>
      </c>
      <c r="H517" s="76" t="s">
        <v>55</v>
      </c>
      <c r="J517" s="76" t="s">
        <v>69</v>
      </c>
    </row>
    <row r="518" spans="1:36">
      <c r="A518" s="76" t="s">
        <v>555</v>
      </c>
      <c r="B518" s="76" t="s">
        <v>666</v>
      </c>
      <c r="C518" s="76" t="str">
        <f>VLOOKUP(B518,[3]codes!A:F,3,FALSE)</f>
        <v>THG-Emissionen - BEHG</v>
      </c>
      <c r="D518" s="75" t="s">
        <v>31</v>
      </c>
      <c r="E518" s="75" t="s">
        <v>667</v>
      </c>
      <c r="F518" s="75" t="s">
        <v>53</v>
      </c>
      <c r="G518" s="75" t="s">
        <v>28</v>
      </c>
      <c r="H518" s="76" t="s">
        <v>55</v>
      </c>
      <c r="J518" s="76" t="s">
        <v>69</v>
      </c>
    </row>
    <row r="519" spans="1:36">
      <c r="A519" s="76" t="s">
        <v>77</v>
      </c>
      <c r="B519" s="76" t="s">
        <v>664</v>
      </c>
      <c r="C519" s="76" t="str">
        <f>VLOOKUP(B519,[3]codes!A:F,3,FALSE)</f>
        <v>THG-Emissionen - Effort Sharing</v>
      </c>
      <c r="D519" s="75" t="s">
        <v>61</v>
      </c>
      <c r="E519" s="75" t="s">
        <v>665</v>
      </c>
      <c r="F519" s="75" t="s">
        <v>53</v>
      </c>
      <c r="G519" s="75" t="s">
        <v>54</v>
      </c>
      <c r="H519" s="76" t="s">
        <v>55</v>
      </c>
      <c r="K519" s="78">
        <f>[2]Berichtstabellen!BJ$290</f>
        <v>5.0562186645578597</v>
      </c>
      <c r="L519" s="78">
        <f>[2]Berichtstabellen!BK$290</f>
        <v>4.8979381383217238</v>
      </c>
      <c r="M519" s="78">
        <f>[2]Berichtstabellen!BL$290</f>
        <v>4.7475571756694679</v>
      </c>
      <c r="N519" s="78">
        <f>[2]Berichtstabellen!BM$290</f>
        <v>4.6074996028705648</v>
      </c>
      <c r="O519" s="78">
        <f>[2]Berichtstabellen!BN$290</f>
        <v>4.4748484006724336</v>
      </c>
      <c r="P519" s="78">
        <f>[2]Berichtstabellen!BO$290</f>
        <v>4.3460762216035409</v>
      </c>
      <c r="Q519" s="78">
        <f>[2]Berichtstabellen!BP$290</f>
        <v>4.2451892297144838</v>
      </c>
      <c r="R519" s="78">
        <f>[2]Berichtstabellen!BQ$290</f>
        <v>4.145854862907326</v>
      </c>
      <c r="S519" s="78">
        <f>[2]Berichtstabellen!BR$290</f>
        <v>4.0555986828946358</v>
      </c>
      <c r="T519" s="78">
        <f>[2]Berichtstabellen!BS$290</f>
        <v>3.973191257081286</v>
      </c>
      <c r="U519" s="78">
        <f>[2]Berichtstabellen!BT$290</f>
        <v>3.8973548474900044</v>
      </c>
      <c r="V519" s="78">
        <f>[2]Berichtstabellen!BU$290</f>
        <v>3.8281009204860283</v>
      </c>
      <c r="W519" s="78">
        <f>[2]Berichtstabellen!BV$290</f>
        <v>3.7659472554403814</v>
      </c>
      <c r="X519" s="78">
        <f>[2]Berichtstabellen!BW$290</f>
        <v>3.7104310561553779</v>
      </c>
      <c r="Y519" s="78">
        <f>[2]Berichtstabellen!BX$290</f>
        <v>3.6607745039458597</v>
      </c>
      <c r="Z519" s="78">
        <f>[2]Berichtstabellen!BY$290</f>
        <v>3.6249685991319347</v>
      </c>
      <c r="AA519" s="78">
        <f>[2]Berichtstabellen!BZ$290</f>
        <v>3.5869467677617228</v>
      </c>
      <c r="AB519" s="78">
        <f>[2]Berichtstabellen!CA$290</f>
        <v>3.5535225660240228</v>
      </c>
      <c r="AC519" s="78">
        <f>[2]Berichtstabellen!CB$290</f>
        <v>3.5240345858656434</v>
      </c>
      <c r="AD519" s="78">
        <f>[2]Berichtstabellen!CC$290</f>
        <v>3.4982122777384612</v>
      </c>
      <c r="AE519" s="78">
        <f>[2]Berichtstabellen!CD$290</f>
        <v>3.4705668583898728</v>
      </c>
      <c r="AF519" s="78">
        <f>[2]Berichtstabellen!CE$290</f>
        <v>3.4458720404148062</v>
      </c>
      <c r="AG519" s="78">
        <f>[2]Berichtstabellen!CF$290</f>
        <v>3.4234923736840996</v>
      </c>
      <c r="AH519" s="78">
        <f>[2]Berichtstabellen!CG$290</f>
        <v>3.4034778305984306</v>
      </c>
      <c r="AI519" s="78">
        <f>[2]Berichtstabellen!CH$290</f>
        <v>3.3854119850905304</v>
      </c>
      <c r="AJ519" s="78">
        <f>[2]Berichtstabellen!CI$290</f>
        <v>3.369118254077466</v>
      </c>
    </row>
    <row r="520" spans="1:36">
      <c r="A520" s="76" t="s">
        <v>77</v>
      </c>
      <c r="B520" s="76" t="s">
        <v>666</v>
      </c>
      <c r="C520" s="76" t="str">
        <f>VLOOKUP(B520,[3]codes!A:F,3,FALSE)</f>
        <v>THG-Emissionen - BEHG</v>
      </c>
      <c r="D520" s="75" t="s">
        <v>61</v>
      </c>
      <c r="E520" s="75" t="s">
        <v>667</v>
      </c>
      <c r="F520" s="75" t="s">
        <v>53</v>
      </c>
      <c r="G520" s="75" t="s">
        <v>54</v>
      </c>
      <c r="H520" s="76" t="s">
        <v>55</v>
      </c>
      <c r="K520" s="78">
        <v>0</v>
      </c>
      <c r="L520" s="78">
        <v>0</v>
      </c>
      <c r="M520" s="78">
        <v>0</v>
      </c>
      <c r="N520" s="78">
        <v>0</v>
      </c>
      <c r="O520" s="78">
        <v>0</v>
      </c>
      <c r="P520" s="78">
        <v>0</v>
      </c>
      <c r="Q520" s="78">
        <v>0</v>
      </c>
      <c r="R520" s="78">
        <v>0</v>
      </c>
      <c r="S520" s="78">
        <v>0</v>
      </c>
      <c r="T520" s="78">
        <v>0</v>
      </c>
      <c r="U520" s="78">
        <v>0</v>
      </c>
      <c r="V520" s="78">
        <v>0</v>
      </c>
      <c r="W520" s="78">
        <v>0</v>
      </c>
      <c r="X520" s="78">
        <v>0</v>
      </c>
      <c r="Y520" s="78">
        <v>0</v>
      </c>
      <c r="Z520" s="78">
        <v>0</v>
      </c>
      <c r="AA520" s="78">
        <v>0</v>
      </c>
      <c r="AB520" s="78">
        <v>0</v>
      </c>
      <c r="AC520" s="78">
        <v>0</v>
      </c>
      <c r="AD520" s="78">
        <v>0</v>
      </c>
      <c r="AE520" s="78">
        <v>0</v>
      </c>
      <c r="AF520" s="78">
        <v>0</v>
      </c>
      <c r="AG520" s="78">
        <v>0</v>
      </c>
      <c r="AH520" s="78">
        <v>0</v>
      </c>
      <c r="AI520" s="78">
        <v>0</v>
      </c>
      <c r="AJ520" s="78">
        <v>0</v>
      </c>
    </row>
    <row r="521" spans="1:36">
      <c r="A521" s="76" t="s">
        <v>77</v>
      </c>
      <c r="B521" s="76" t="s">
        <v>664</v>
      </c>
      <c r="C521" s="76" t="str">
        <f>VLOOKUP(B521,[3]codes!A:F,3,FALSE)</f>
        <v>THG-Emissionen - Effort Sharing</v>
      </c>
      <c r="D521" s="75" t="s">
        <v>61</v>
      </c>
      <c r="E521" s="75" t="s">
        <v>665</v>
      </c>
      <c r="F521" s="75" t="s">
        <v>53</v>
      </c>
      <c r="G521" s="75" t="s">
        <v>28</v>
      </c>
      <c r="H521" s="76" t="s">
        <v>55</v>
      </c>
      <c r="J521" s="76" t="s">
        <v>69</v>
      </c>
    </row>
    <row r="522" spans="1:36">
      <c r="A522" s="76" t="s">
        <v>77</v>
      </c>
      <c r="B522" s="76" t="s">
        <v>666</v>
      </c>
      <c r="C522" s="76" t="str">
        <f>VLOOKUP(B522,[3]codes!A:F,3,FALSE)</f>
        <v>THG-Emissionen - BEHG</v>
      </c>
      <c r="D522" s="75" t="s">
        <v>61</v>
      </c>
      <c r="E522" s="75" t="s">
        <v>667</v>
      </c>
      <c r="F522" s="75" t="s">
        <v>53</v>
      </c>
      <c r="G522" s="75" t="s">
        <v>28</v>
      </c>
      <c r="H522" s="76" t="s">
        <v>55</v>
      </c>
      <c r="J522" s="76" t="s">
        <v>69</v>
      </c>
    </row>
    <row r="523" spans="1:36">
      <c r="A523" s="76" t="s">
        <v>104</v>
      </c>
      <c r="B523" s="76" t="s">
        <v>105</v>
      </c>
      <c r="C523" s="76" t="s">
        <v>668</v>
      </c>
      <c r="D523" s="76" t="s">
        <v>33</v>
      </c>
      <c r="E523" s="76" t="s">
        <v>106</v>
      </c>
      <c r="F523" s="76" t="s">
        <v>107</v>
      </c>
      <c r="G523" s="75" t="s">
        <v>28</v>
      </c>
      <c r="H523" s="76" t="s">
        <v>669</v>
      </c>
      <c r="K523" s="79">
        <f>[5]Abb_Flächen_2!AL37</f>
        <v>10.898595580692428</v>
      </c>
      <c r="L523" s="79">
        <f>[5]Abb_Flächen_2!AM37</f>
        <v>10.908449383102138</v>
      </c>
      <c r="M523" s="79">
        <f>[5]Abb_Flächen_2!AN37</f>
        <v>10.918545413184924</v>
      </c>
      <c r="N523" s="79">
        <f>[5]Abb_Flächen_2!AO37</f>
        <v>10.928883670940786</v>
      </c>
      <c r="O523" s="79">
        <f>[5]Abb_Flächen_2!AP37</f>
        <v>10.939464156369723</v>
      </c>
      <c r="P523" s="79">
        <f>[5]Abb_Flächen_2!AQ37</f>
        <v>10.950286869471734</v>
      </c>
      <c r="Q523" s="79">
        <f>[5]Abb_Flächen_2!AR37</f>
        <v>10.96920041795115</v>
      </c>
      <c r="R523" s="79">
        <f>[5]Abb_Flächen_2!AS37</f>
        <v>10.988204801807967</v>
      </c>
      <c r="S523" s="79">
        <f>[5]Abb_Flächen_2!AT37</f>
        <v>11.007300021042191</v>
      </c>
      <c r="T523" s="79">
        <f>[5]Abb_Flächen_2!AU37</f>
        <v>11.026486075653816</v>
      </c>
      <c r="U523" s="79">
        <f>[5]Abb_Flächen_2!AV37</f>
        <v>11.045762965642844</v>
      </c>
      <c r="V523" s="79">
        <f>[5]Abb_Flächen_2!AW37</f>
        <v>11.065130691009276</v>
      </c>
      <c r="W523" s="79">
        <f>[5]Abb_Flächen_2!AX37</f>
        <v>11.084589251753108</v>
      </c>
      <c r="X523" s="79">
        <f>[5]Abb_Flächen_2!AY37</f>
        <v>11.104138647874345</v>
      </c>
      <c r="Y523" s="79">
        <f>[5]Abb_Flächen_2!AZ37</f>
        <v>11.123778879372987</v>
      </c>
      <c r="Z523" s="79">
        <f>[5]Abb_Flächen_2!BA37</f>
        <v>11.143509946249029</v>
      </c>
      <c r="AA523" s="79">
        <f>[5]Abb_Flächen_2!BB37</f>
        <v>11.163331848502477</v>
      </c>
      <c r="AB523" s="79">
        <f>[5]Abb_Flächen_2!BC37</f>
        <v>11.183244586133325</v>
      </c>
      <c r="AC523" s="79">
        <f>[5]Abb_Flächen_2!BD37</f>
        <v>11.20324815914158</v>
      </c>
      <c r="AD523" s="79">
        <f>[5]Abb_Flächen_2!BE37</f>
        <v>11.223342567527236</v>
      </c>
      <c r="AE523" s="79">
        <f>[5]Abb_Flächen_2!BF37</f>
        <v>11.243527811290297</v>
      </c>
      <c r="AF523" s="79">
        <f>[5]Abb_Flächen_2!BG37</f>
        <v>11.263794806893019</v>
      </c>
      <c r="AG523" s="79">
        <f>[5]Abb_Flächen_2!BH37</f>
        <v>11.284143554335405</v>
      </c>
      <c r="AH523" s="79">
        <f>[5]Abb_Flächen_2!BI37</f>
        <v>11.304574053617452</v>
      </c>
      <c r="AI523" s="79">
        <f>[5]Abb_Flächen_2!BJ37</f>
        <v>11.325086304739164</v>
      </c>
      <c r="AJ523" s="79">
        <f>[5]Abb_Flächen_2!BK37</f>
        <v>11.345680307700537</v>
      </c>
    </row>
    <row r="524" spans="1:36">
      <c r="A524" s="76" t="s">
        <v>104</v>
      </c>
      <c r="B524" s="76" t="s">
        <v>105</v>
      </c>
      <c r="C524" s="76" t="s">
        <v>668</v>
      </c>
      <c r="D524" s="76" t="s">
        <v>33</v>
      </c>
      <c r="E524" s="76" t="s">
        <v>106</v>
      </c>
      <c r="F524" s="76" t="s">
        <v>107</v>
      </c>
      <c r="G524" s="75" t="s">
        <v>54</v>
      </c>
      <c r="H524" s="76" t="s">
        <v>108</v>
      </c>
      <c r="K524" s="79">
        <f>[14]Indic!K53</f>
        <v>10.896561</v>
      </c>
      <c r="L524" s="79">
        <f>[14]Indic!L53</f>
        <v>10.902323000000001</v>
      </c>
      <c r="M524" s="79">
        <f>[14]Indic!M53</f>
        <v>10.908065000000001</v>
      </c>
      <c r="N524" s="79">
        <f>[14]Indic!N53</f>
        <v>10.913792000000001</v>
      </c>
      <c r="O524" s="79">
        <f>[14]Indic!O53</f>
        <v>10.919510000000001</v>
      </c>
      <c r="P524" s="79">
        <f>[14]Indic!P53</f>
        <v>10.925214</v>
      </c>
      <c r="Q524" s="79">
        <f>[14]Indic!Q53</f>
        <v>10.930899999999999</v>
      </c>
      <c r="R524" s="79">
        <f>[14]Indic!R53</f>
        <v>10.936565999999999</v>
      </c>
      <c r="S524" s="79">
        <f>[14]Indic!S53</f>
        <v>10.942223</v>
      </c>
      <c r="T524" s="79">
        <f>[14]Indic!T53</f>
        <v>10.947868</v>
      </c>
      <c r="U524" s="79">
        <f>[14]Indic!U53</f>
        <v>10.953499000000001</v>
      </c>
      <c r="V524" s="79">
        <f>[14]Indic!V53</f>
        <v>10.959182999999999</v>
      </c>
      <c r="W524" s="79">
        <f>[14]Indic!W53</f>
        <v>10.964850999999999</v>
      </c>
      <c r="X524" s="79">
        <f>[14]Indic!X53</f>
        <v>10.970497</v>
      </c>
      <c r="Y524" s="79">
        <f>[14]Indic!Y53</f>
        <v>10.976138000000001</v>
      </c>
      <c r="Z524" s="79">
        <f>[14]Indic!Z53</f>
        <v>10.98176</v>
      </c>
      <c r="AA524" s="79">
        <f>[14]Indic!AA53</f>
        <v>10.987537</v>
      </c>
      <c r="AB524" s="79">
        <f>[14]Indic!AB53</f>
        <v>10.993292</v>
      </c>
      <c r="AC524" s="79">
        <f>[14]Indic!AC53</f>
        <v>10.999024</v>
      </c>
      <c r="AD524" s="79">
        <f>[14]Indic!AD53</f>
        <v>11.004752</v>
      </c>
      <c r="AE524" s="79">
        <f>[14]Indic!AE53</f>
        <v>11.010467</v>
      </c>
      <c r="AF524" s="79">
        <f>[14]Indic!AF53</f>
        <v>11.016450000000001</v>
      </c>
      <c r="AG524" s="79">
        <f>[14]Indic!AG53</f>
        <v>11.022418999999999</v>
      </c>
      <c r="AH524" s="79">
        <f>[14]Indic!AH53</f>
        <v>11.028359999999999</v>
      </c>
      <c r="AI524" s="79">
        <f>[14]Indic!AI53</f>
        <v>11.03429</v>
      </c>
      <c r="AJ524" s="79">
        <f>[14]Indic!AJ53</f>
        <v>11.040213</v>
      </c>
    </row>
    <row r="525" spans="1:36">
      <c r="A525" s="76" t="s">
        <v>104</v>
      </c>
      <c r="B525" s="76" t="s">
        <v>109</v>
      </c>
      <c r="C525" s="76" t="s">
        <v>670</v>
      </c>
      <c r="D525" s="76" t="s">
        <v>33</v>
      </c>
      <c r="E525" s="76" t="s">
        <v>110</v>
      </c>
      <c r="F525" s="76" t="s">
        <v>107</v>
      </c>
      <c r="G525" s="75" t="s">
        <v>28</v>
      </c>
      <c r="H525" s="76" t="s">
        <v>669</v>
      </c>
      <c r="J525" s="76" t="s">
        <v>671</v>
      </c>
      <c r="K525" s="79">
        <f>[5]Abb_Flächen_2!AL38+[5]Abb_Flächen_2!AL39</f>
        <v>12.25694404140747</v>
      </c>
      <c r="L525" s="79">
        <f>[5]Abb_Flächen_2!AM38+[5]Abb_Flächen_2!AM39</f>
        <v>12.221323469570452</v>
      </c>
      <c r="M525" s="79">
        <f>[5]Abb_Flächen_2!AN38+[5]Abb_Flächen_2!AN39</f>
        <v>12.185255315461191</v>
      </c>
      <c r="N525" s="79">
        <f>[5]Abb_Flächen_2!AO38+[5]Abb_Flächen_2!AO39</f>
        <v>12.149296356552927</v>
      </c>
      <c r="O525" s="79">
        <f>[5]Abb_Flächen_2!AP38+[5]Abb_Flächen_2!AP39</f>
        <v>12.114245892143646</v>
      </c>
      <c r="P525" s="79">
        <f>[5]Abb_Flächen_2!AQ38+[5]Abb_Flächen_2!AQ39</f>
        <v>12.079839435355423</v>
      </c>
      <c r="Q525" s="79">
        <f>[5]Abb_Flächen_2!AR38+[5]Abb_Flächen_2!AR39</f>
        <v>11.973092143403226</v>
      </c>
      <c r="R525" s="79">
        <f>[5]Abb_Flächen_2!AS38+[5]Abb_Flächen_2!AS39</f>
        <v>11.867296478226148</v>
      </c>
      <c r="S525" s="79">
        <f>[5]Abb_Flächen_2!AT38+[5]Abb_Flächen_2!AT39</f>
        <v>11.762870250777752</v>
      </c>
      <c r="T525" s="79">
        <f>[5]Abb_Flächen_2!AU38+[5]Abb_Flächen_2!AU39</f>
        <v>11.659736797480745</v>
      </c>
      <c r="U525" s="79">
        <f>[5]Abb_Flächen_2!AV38+[5]Abb_Flächen_2!AV39</f>
        <v>11.557916787638955</v>
      </c>
      <c r="V525" s="79">
        <f>[5]Abb_Flächen_2!AW38+[5]Abb_Flächen_2!AW39</f>
        <v>11.452912850805371</v>
      </c>
      <c r="W525" s="79">
        <f>[5]Abb_Flächen_2!AX38+[5]Abb_Flächen_2!AX39</f>
        <v>11.348572868939366</v>
      </c>
      <c r="X525" s="79">
        <f>[5]Abb_Flächen_2!AY38+[5]Abb_Flächen_2!AY39</f>
        <v>11.24498940101978</v>
      </c>
      <c r="Y525" s="79">
        <f>[5]Abb_Flächen_2!AZ38+[5]Abb_Flächen_2!AZ39</f>
        <v>11.142142327633104</v>
      </c>
      <c r="Z525" s="79">
        <f>[5]Abb_Flächen_2!BA38+[5]Abb_Flächen_2!BA39</f>
        <v>11.039990899719418</v>
      </c>
      <c r="AA525" s="79">
        <f>[5]Abb_Flächen_2!BB38+[5]Abb_Flächen_2!BB39</f>
        <v>10.954089732025855</v>
      </c>
      <c r="AB525" s="79">
        <f>[5]Abb_Flächen_2!BC38+[5]Abb_Flächen_2!BC39</f>
        <v>10.868422925840427</v>
      </c>
      <c r="AC525" s="79">
        <f>[5]Abb_Flächen_2!BD38+[5]Abb_Flächen_2!BD39</f>
        <v>10.78299048116312</v>
      </c>
      <c r="AD525" s="79">
        <f>[5]Abb_Flächen_2!BE38+[5]Abb_Flächen_2!BE39</f>
        <v>10.697792397993931</v>
      </c>
      <c r="AE525" s="79">
        <f>[5]Abb_Flächen_2!BF38+[5]Abb_Flächen_2!BF39</f>
        <v>10.612828676332869</v>
      </c>
      <c r="AF525" s="79">
        <f>[5]Abb_Flächen_2!BG38+[5]Abb_Flächen_2!BG39</f>
        <v>10.564047541188135</v>
      </c>
      <c r="AG525" s="79">
        <f>[5]Abb_Flächen_2!BH38+[5]Abb_Flächen_2!BH39</f>
        <v>10.515477331400712</v>
      </c>
      <c r="AH525" s="79">
        <f>[5]Abb_Flächen_2!BI38+[5]Abb_Flächen_2!BI39</f>
        <v>10.467118046970601</v>
      </c>
      <c r="AI525" s="79">
        <f>[5]Abb_Flächen_2!BJ38+[5]Abb_Flächen_2!BJ39</f>
        <v>10.418969687897803</v>
      </c>
      <c r="AJ525" s="79">
        <f>[5]Abb_Flächen_2!BK38+[5]Abb_Flächen_2!BK39</f>
        <v>10.371032254182316</v>
      </c>
    </row>
    <row r="526" spans="1:36">
      <c r="A526" s="76" t="s">
        <v>104</v>
      </c>
      <c r="B526" s="76" t="s">
        <v>109</v>
      </c>
      <c r="C526" s="76" t="s">
        <v>670</v>
      </c>
      <c r="D526" s="76" t="s">
        <v>33</v>
      </c>
      <c r="E526" s="76" t="s">
        <v>110</v>
      </c>
      <c r="F526" s="76" t="s">
        <v>107</v>
      </c>
      <c r="G526" s="75" t="s">
        <v>54</v>
      </c>
      <c r="H526" s="76" t="s">
        <v>108</v>
      </c>
      <c r="K526" s="79">
        <f>[14]Indic!K55</f>
        <v>12.258475000000001</v>
      </c>
      <c r="L526" s="79">
        <f>[14]Indic!L55</f>
        <v>12.230798999999999</v>
      </c>
      <c r="M526" s="79">
        <f>[14]Indic!M55</f>
        <v>12.203137</v>
      </c>
      <c r="N526" s="79">
        <f>[14]Indic!N55</f>
        <v>12.175476</v>
      </c>
      <c r="O526" s="79">
        <f>[14]Indic!O55</f>
        <v>12.147835000000001</v>
      </c>
      <c r="P526" s="79">
        <f>[14]Indic!P55</f>
        <v>12.120201</v>
      </c>
      <c r="Q526" s="79">
        <f>[14]Indic!Q55</f>
        <v>12.098635</v>
      </c>
      <c r="R526" s="79">
        <f>[14]Indic!R55</f>
        <v>12.077104</v>
      </c>
      <c r="S526" s="79">
        <f>[14]Indic!S55</f>
        <v>12.055574</v>
      </c>
      <c r="T526" s="79">
        <f>[14]Indic!T55</f>
        <v>12.034045000000001</v>
      </c>
      <c r="U526" s="79">
        <f>[14]Indic!U55</f>
        <v>12.012529000000001</v>
      </c>
      <c r="V526" s="79">
        <f>[14]Indic!V55</f>
        <v>11.996008</v>
      </c>
      <c r="W526" s="79">
        <f>[14]Indic!W55</f>
        <v>11.979504</v>
      </c>
      <c r="X526" s="79">
        <f>[14]Indic!X55</f>
        <v>11.963001</v>
      </c>
      <c r="Y526" s="79">
        <f>[14]Indic!Y55</f>
        <v>11.946524</v>
      </c>
      <c r="Z526" s="79">
        <f>[14]Indic!Z55</f>
        <v>11.930044000000001</v>
      </c>
      <c r="AA526" s="79">
        <f>[14]Indic!AA55</f>
        <v>11.917927000000001</v>
      </c>
      <c r="AB526" s="79">
        <f>[14]Indic!AB55</f>
        <v>11.905832</v>
      </c>
      <c r="AC526" s="79">
        <f>[14]Indic!AC55</f>
        <v>11.893736000000001</v>
      </c>
      <c r="AD526" s="79">
        <f>[14]Indic!AD55</f>
        <v>11.881644</v>
      </c>
      <c r="AE526" s="79">
        <f>[14]Indic!AE55</f>
        <v>11.86956</v>
      </c>
      <c r="AF526" s="79">
        <f>[14]Indic!AF55</f>
        <v>11.859768000000001</v>
      </c>
      <c r="AG526" s="79">
        <f>[14]Indic!AG55</f>
        <v>11.849982000000001</v>
      </c>
      <c r="AH526" s="79">
        <f>[14]Indic!AH55</f>
        <v>11.840195</v>
      </c>
      <c r="AI526" s="79">
        <f>[14]Indic!AI55</f>
        <v>11.83043</v>
      </c>
      <c r="AJ526" s="79">
        <f>[14]Indic!AJ55</f>
        <v>11.820665999999999</v>
      </c>
    </row>
    <row r="527" spans="1:36">
      <c r="A527" s="76" t="s">
        <v>104</v>
      </c>
      <c r="B527" s="76" t="s">
        <v>672</v>
      </c>
      <c r="C527" s="76" t="s">
        <v>673</v>
      </c>
      <c r="D527" s="76" t="s">
        <v>33</v>
      </c>
      <c r="E527" s="76" t="s">
        <v>674</v>
      </c>
      <c r="F527" s="76" t="s">
        <v>107</v>
      </c>
      <c r="G527" s="75" t="s">
        <v>28</v>
      </c>
      <c r="H527" s="76" t="s">
        <v>669</v>
      </c>
      <c r="J527" s="76" t="s">
        <v>675</v>
      </c>
      <c r="K527" s="79">
        <f>[5]Abb_Flächen_2!AL40</f>
        <v>0</v>
      </c>
      <c r="L527" s="79">
        <f>[5]Abb_Flächen_2!AM40</f>
        <v>7.2000000000000007E-3</v>
      </c>
      <c r="M527" s="79">
        <f>[5]Abb_Flächen_2!AN40</f>
        <v>1.4400000000000001E-2</v>
      </c>
      <c r="N527" s="79">
        <f>[5]Abb_Flächen_2!AO40</f>
        <v>2.1600000000000005E-2</v>
      </c>
      <c r="O527" s="79">
        <f>[5]Abb_Flächen_2!AP40</f>
        <v>2.8800000000000003E-2</v>
      </c>
      <c r="P527" s="79">
        <f>[5]Abb_Flächen_2!AQ40</f>
        <v>3.6000000000000004E-2</v>
      </c>
      <c r="Q527" s="79">
        <f>[5]Abb_Flächen_2!AR40</f>
        <v>9.2399999999999996E-2</v>
      </c>
      <c r="R527" s="79">
        <f>[5]Abb_Flächen_2!AS40</f>
        <v>0.14879999999999999</v>
      </c>
      <c r="S527" s="79">
        <f>[5]Abb_Flächen_2!AT40</f>
        <v>0.20519999999999999</v>
      </c>
      <c r="T527" s="79">
        <f>[5]Abb_Flächen_2!AU40</f>
        <v>0.2616</v>
      </c>
      <c r="U527" s="79">
        <f>[5]Abb_Flächen_2!AV40</f>
        <v>0.318</v>
      </c>
      <c r="V527" s="79">
        <f>[5]Abb_Flächen_2!AW40</f>
        <v>0.3952</v>
      </c>
      <c r="W527" s="79">
        <f>[5]Abb_Flächen_2!AX40</f>
        <v>0.47239999999999999</v>
      </c>
      <c r="X527" s="79">
        <f>[5]Abb_Flächen_2!AY40</f>
        <v>0.54959999999999998</v>
      </c>
      <c r="Y527" s="79">
        <f>[5]Abb_Flächen_2!AZ40</f>
        <v>0.62680000000000002</v>
      </c>
      <c r="Z527" s="79">
        <f>[5]Abb_Flächen_2!BA40</f>
        <v>0.70399999999999996</v>
      </c>
      <c r="AA527" s="79">
        <f>[5]Abb_Flächen_2!BB40</f>
        <v>0.7752</v>
      </c>
      <c r="AB527" s="79">
        <f>[5]Abb_Flächen_2!BC40</f>
        <v>0.84640000000000004</v>
      </c>
      <c r="AC527" s="79">
        <f>[5]Abb_Flächen_2!BD40</f>
        <v>0.91759999999999997</v>
      </c>
      <c r="AD527" s="79">
        <f>[5]Abb_Flächen_2!BE40</f>
        <v>0.98880000000000001</v>
      </c>
      <c r="AE527" s="79">
        <f>[5]Abb_Flächen_2!BF40</f>
        <v>1.06</v>
      </c>
      <c r="AF527" s="79">
        <f>[5]Abb_Flächen_2!BG40</f>
        <v>1.0940000000000001</v>
      </c>
      <c r="AG527" s="79">
        <f>[5]Abb_Flächen_2!BH40</f>
        <v>1.1279999999999999</v>
      </c>
      <c r="AH527" s="79">
        <f>[5]Abb_Flächen_2!BI40</f>
        <v>1.1619999999999999</v>
      </c>
      <c r="AI527" s="79">
        <f>[5]Abb_Flächen_2!BJ40</f>
        <v>1.196</v>
      </c>
      <c r="AJ527" s="79">
        <f>[5]Abb_Flächen_2!BK40</f>
        <v>1.23</v>
      </c>
    </row>
    <row r="528" spans="1:36">
      <c r="A528" s="76" t="s">
        <v>104</v>
      </c>
      <c r="B528" s="76" t="s">
        <v>111</v>
      </c>
      <c r="C528" s="76" t="s">
        <v>676</v>
      </c>
      <c r="D528" s="76" t="s">
        <v>33</v>
      </c>
      <c r="E528" s="76" t="s">
        <v>112</v>
      </c>
      <c r="F528" s="76" t="s">
        <v>107</v>
      </c>
      <c r="G528" s="75" t="s">
        <v>28</v>
      </c>
      <c r="H528" s="76" t="s">
        <v>669</v>
      </c>
      <c r="J528" s="76" t="s">
        <v>677</v>
      </c>
      <c r="K528" s="79">
        <f>[5]Abb_Flächen_2!AL41+[5]Abb_Flächen_2!AL42</f>
        <v>6.8073430754388129</v>
      </c>
      <c r="L528" s="79">
        <f>[5]Abb_Flächen_2!AM41+[5]Abb_Flächen_2!AM42</f>
        <v>6.7887881411549778</v>
      </c>
      <c r="M528" s="79">
        <f>[5]Abb_Flächen_2!AN41+[5]Abb_Flächen_2!AN42</f>
        <v>6.7708252399484774</v>
      </c>
      <c r="N528" s="79">
        <f>[5]Abb_Flächen_2!AO41+[5]Abb_Flächen_2!AO42</f>
        <v>6.7534543718193216</v>
      </c>
      <c r="O528" s="79">
        <f>[5]Abb_Flächen_2!AP41+[5]Abb_Flächen_2!AP42</f>
        <v>6.7366755367675006</v>
      </c>
      <c r="P528" s="79">
        <f>[5]Abb_Flächen_2!AQ41+[5]Abb_Flächen_2!AQ42</f>
        <v>6.7204887347930216</v>
      </c>
      <c r="Q528" s="79">
        <f>[5]Abb_Flächen_2!AR41+[5]Abb_Flächen_2!AR42</f>
        <v>6.6146248884253946</v>
      </c>
      <c r="R528" s="79">
        <f>[5]Abb_Flächen_2!AS41+[5]Abb_Flächen_2!AS42</f>
        <v>6.5089830544617673</v>
      </c>
      <c r="S528" s="79">
        <f>[5]Abb_Flächen_2!AT41+[5]Abb_Flächen_2!AT42</f>
        <v>6.4035632329021439</v>
      </c>
      <c r="T528" s="79">
        <f>[5]Abb_Flächen_2!AU41+[5]Abb_Flächen_2!AU42</f>
        <v>6.298365423746521</v>
      </c>
      <c r="U528" s="79">
        <f>[5]Abb_Flächen_2!AV41+[5]Abb_Flächen_2!AV42</f>
        <v>6.193389626994902</v>
      </c>
      <c r="V528" s="79">
        <f>[5]Abb_Flächen_2!AW41+[5]Abb_Flächen_2!AW42</f>
        <v>6.1277894811378761</v>
      </c>
      <c r="W528" s="79">
        <f>[5]Abb_Flächen_2!AX41+[5]Abb_Flächen_2!AX42</f>
        <v>6.0624113476848533</v>
      </c>
      <c r="X528" s="79">
        <f>[5]Abb_Flächen_2!AY41+[5]Abb_Flächen_2!AY42</f>
        <v>5.9972552266358337</v>
      </c>
      <c r="Y528" s="79">
        <f>[5]Abb_Flächen_2!AZ41+[5]Abb_Flächen_2!AZ42</f>
        <v>5.9323211179908144</v>
      </c>
      <c r="Z528" s="79">
        <f>[5]Abb_Flächen_2!BA41+[5]Abb_Flächen_2!BA42</f>
        <v>5.8676090217497974</v>
      </c>
      <c r="AA528" s="79">
        <f>[5]Abb_Flächen_2!BB41+[5]Abb_Flächen_2!BB42</f>
        <v>5.8232517280947924</v>
      </c>
      <c r="AB528" s="79">
        <f>[5]Abb_Flächen_2!BC41+[5]Abb_Flächen_2!BC42</f>
        <v>5.7791164468437932</v>
      </c>
      <c r="AC528" s="79">
        <f>[5]Abb_Flächen_2!BD41+[5]Abb_Flächen_2!BD42</f>
        <v>5.7352031779967927</v>
      </c>
      <c r="AD528" s="79">
        <f>[5]Abb_Flächen_2!BE41+[5]Abb_Flächen_2!BE42</f>
        <v>5.6915119215537944</v>
      </c>
      <c r="AE528" s="79">
        <f>[5]Abb_Flächen_2!BF41+[5]Abb_Flächen_2!BF42</f>
        <v>5.6480426775148</v>
      </c>
      <c r="AF528" s="79">
        <f>[5]Abb_Flächen_2!BG41+[5]Abb_Flächen_2!BG42</f>
        <v>5.6342052038352763</v>
      </c>
      <c r="AG528" s="79">
        <f>[5]Abb_Flächen_2!BH41+[5]Abb_Flächen_2!BH42</f>
        <v>5.6205675413193559</v>
      </c>
      <c r="AH528" s="79">
        <f>[5]Abb_Flächen_2!BI41+[5]Abb_Flächen_2!BI42</f>
        <v>5.6071296899670351</v>
      </c>
      <c r="AI528" s="79">
        <f>[5]Abb_Flächen_2!BJ41+[5]Abb_Flächen_2!BJ42</f>
        <v>5.5938916497783193</v>
      </c>
      <c r="AJ528" s="79">
        <f>[5]Abb_Flächen_2!BK41+[5]Abb_Flächen_2!BK42</f>
        <v>5.5808534207532032</v>
      </c>
    </row>
    <row r="529" spans="1:36">
      <c r="A529" s="76" t="s">
        <v>104</v>
      </c>
      <c r="B529" s="76" t="s">
        <v>111</v>
      </c>
      <c r="C529" s="76" t="s">
        <v>676</v>
      </c>
      <c r="D529" s="76" t="s">
        <v>33</v>
      </c>
      <c r="E529" s="76" t="s">
        <v>112</v>
      </c>
      <c r="F529" s="76" t="s">
        <v>107</v>
      </c>
      <c r="G529" s="75" t="s">
        <v>54</v>
      </c>
      <c r="H529" s="76" t="s">
        <v>108</v>
      </c>
      <c r="K529" s="79">
        <f>[14]Indic!K57</f>
        <v>6.8489630000000004</v>
      </c>
      <c r="L529" s="79">
        <f>[14]Indic!L57</f>
        <v>6.8532890000000002</v>
      </c>
      <c r="M529" s="79">
        <f>[14]Indic!M57</f>
        <v>6.8576240000000004</v>
      </c>
      <c r="N529" s="79">
        <f>[14]Indic!N57</f>
        <v>6.8619779999999997</v>
      </c>
      <c r="O529" s="79">
        <f>[14]Indic!O57</f>
        <v>6.8663460000000001</v>
      </c>
      <c r="P529" s="79">
        <f>[14]Indic!P57</f>
        <v>6.8707099999999999</v>
      </c>
      <c r="Q529" s="79">
        <f>[14]Indic!Q57</f>
        <v>6.8735939999999998</v>
      </c>
      <c r="R529" s="79">
        <f>[14]Indic!R57</f>
        <v>6.8764750000000001</v>
      </c>
      <c r="S529" s="79">
        <f>[14]Indic!S57</f>
        <v>6.8793680000000004</v>
      </c>
      <c r="T529" s="79">
        <f>[14]Indic!T57</f>
        <v>6.8822910000000004</v>
      </c>
      <c r="U529" s="79">
        <f>[14]Indic!U57</f>
        <v>6.8852159999999998</v>
      </c>
      <c r="V529" s="79">
        <f>[14]Indic!V57</f>
        <v>6.8872730000000004</v>
      </c>
      <c r="W529" s="79">
        <f>[14]Indic!W57</f>
        <v>6.8893279999999999</v>
      </c>
      <c r="X529" s="79">
        <f>[14]Indic!X57</f>
        <v>6.8914</v>
      </c>
      <c r="Y529" s="79">
        <f>[14]Indic!Y57</f>
        <v>6.8934579999999999</v>
      </c>
      <c r="Z529" s="79">
        <f>[14]Indic!Z57</f>
        <v>6.8955349999999997</v>
      </c>
      <c r="AA529" s="79">
        <f>[14]Indic!AA57</f>
        <v>6.8968720000000001</v>
      </c>
      <c r="AB529" s="79">
        <f>[14]Indic!AB57</f>
        <v>6.8982060000000001</v>
      </c>
      <c r="AC529" s="79">
        <f>[14]Indic!AC57</f>
        <v>6.8995540000000002</v>
      </c>
      <c r="AD529" s="79">
        <f>[14]Indic!AD57</f>
        <v>6.9009099999999997</v>
      </c>
      <c r="AE529" s="79">
        <f>[14]Indic!AE57</f>
        <v>6.902266</v>
      </c>
      <c r="AF529" s="79">
        <f>[14]Indic!AF57</f>
        <v>6.9047140000000002</v>
      </c>
      <c r="AG529" s="79">
        <f>[14]Indic!AG57</f>
        <v>6.9071699999999998</v>
      </c>
      <c r="AH529" s="79">
        <f>[14]Indic!AH57</f>
        <v>6.909637</v>
      </c>
      <c r="AI529" s="79">
        <f>[14]Indic!AI57</f>
        <v>6.9120970000000002</v>
      </c>
      <c r="AJ529" s="79">
        <f>[14]Indic!AJ57</f>
        <v>6.9145640000000004</v>
      </c>
    </row>
    <row r="530" spans="1:36">
      <c r="A530" s="76" t="s">
        <v>104</v>
      </c>
      <c r="B530" s="76" t="s">
        <v>113</v>
      </c>
      <c r="C530" s="76" t="s">
        <v>678</v>
      </c>
      <c r="D530" s="76" t="s">
        <v>33</v>
      </c>
      <c r="E530" s="76" t="s">
        <v>114</v>
      </c>
      <c r="F530" s="76" t="s">
        <v>107</v>
      </c>
      <c r="G530" s="75" t="s">
        <v>28</v>
      </c>
      <c r="H530" s="76" t="s">
        <v>669</v>
      </c>
      <c r="K530" s="79">
        <f>[5]Abb_Flächen_2!AL45+[5]Abb_Flächen_2!AL46</f>
        <v>4.9526553122408759</v>
      </c>
      <c r="L530" s="79">
        <f>[5]Abb_Flächen_2!AM45+[5]Abb_Flächen_2!AM46</f>
        <v>4.975386184953642</v>
      </c>
      <c r="M530" s="79">
        <f>[5]Abb_Flächen_2!AN45+[5]Abb_Flächen_2!AN46</f>
        <v>4.9977296039603125</v>
      </c>
      <c r="N530" s="79">
        <f>[5]Abb_Flächen_2!AO45+[5]Abb_Flächen_2!AO46</f>
        <v>5.0191287917876535</v>
      </c>
      <c r="O530" s="79">
        <f>[5]Abb_Flächen_2!AP45+[5]Abb_Flächen_2!AP46</f>
        <v>5.0387844491376708</v>
      </c>
      <c r="P530" s="79">
        <f>[5]Abb_Flächen_2!AQ45+[5]Abb_Flächen_2!AQ46</f>
        <v>5.0569610628883046</v>
      </c>
      <c r="Q530" s="79">
        <f>[5]Abb_Flächen_2!AR45+[5]Abb_Flächen_2!AR46</f>
        <v>5.0735529540526896</v>
      </c>
      <c r="R530" s="79">
        <f>[5]Abb_Flächen_2!AS45+[5]Abb_Flächen_2!AS46</f>
        <v>5.0888800799500657</v>
      </c>
      <c r="S530" s="79">
        <f>[5]Abb_Flächen_2!AT45+[5]Abb_Flächen_2!AT46</f>
        <v>5.1025246296268998</v>
      </c>
      <c r="T530" s="79">
        <f>[5]Abb_Flächen_2!AU45+[5]Abb_Flächen_2!AU46</f>
        <v>5.114563266660463</v>
      </c>
      <c r="U530" s="79">
        <f>[5]Abb_Flächen_2!AV45+[5]Abb_Flächen_2!AV46</f>
        <v>5.1249753217469358</v>
      </c>
      <c r="V530" s="79">
        <f>[5]Abb_Flächen_2!AW45+[5]Abb_Flächen_2!AW46</f>
        <v>5.1345561023376867</v>
      </c>
      <c r="W530" s="79">
        <f>[5]Abb_Flächen_2!AX45+[5]Abb_Flächen_2!AX46</f>
        <v>5.1431597894689833</v>
      </c>
      <c r="X530" s="79">
        <f>[5]Abb_Flächen_2!AY45+[5]Abb_Flächen_2!AY46</f>
        <v>5.1506938241619844</v>
      </c>
      <c r="Y530" s="79">
        <f>[5]Abb_Flächen_2!AZ45+[5]Abb_Flächen_2!AZ46</f>
        <v>5.1571783258301984</v>
      </c>
      <c r="Z530" s="79">
        <f>[5]Abb_Flächen_2!BA45+[5]Abb_Flächen_2!BA46</f>
        <v>5.1626540435335473</v>
      </c>
      <c r="AA530" s="79">
        <f>[5]Abb_Flächen_2!BB45+[5]Abb_Flächen_2!BB46</f>
        <v>5.1675822612368991</v>
      </c>
      <c r="AB530" s="79">
        <f>[5]Abb_Flächen_2!BC45+[5]Abb_Flächen_2!BC46</f>
        <v>5.1719629789402468</v>
      </c>
      <c r="AC530" s="79">
        <f>[5]Abb_Flächen_2!BD45+[5]Abb_Flächen_2!BD46</f>
        <v>5.1757961966435984</v>
      </c>
      <c r="AD530" s="79">
        <f>[5]Abb_Flächen_2!BE45+[5]Abb_Flächen_2!BE46</f>
        <v>5.1790819143469466</v>
      </c>
      <c r="AE530" s="79">
        <f>[5]Abb_Flächen_2!BF45+[5]Abb_Flächen_2!BF46</f>
        <v>5.181820132050297</v>
      </c>
      <c r="AF530" s="79">
        <f>[5]Abb_Flächen_2!BG45+[5]Abb_Flächen_2!BG46</f>
        <v>5.1840655997536444</v>
      </c>
      <c r="AG530" s="79">
        <f>[5]Abb_Flächen_2!BH45+[5]Abb_Flächen_2!BH46</f>
        <v>5.1858183174569943</v>
      </c>
      <c r="AH530" s="79">
        <f>[5]Abb_Flächen_2!BI45+[5]Abb_Flächen_2!BI46</f>
        <v>5.1870782851603456</v>
      </c>
      <c r="AI530" s="79">
        <f>[5]Abb_Flächen_2!BJ45+[5]Abb_Flächen_2!BJ46</f>
        <v>5.1878455028636949</v>
      </c>
      <c r="AJ530" s="79">
        <f>[5]Abb_Flächen_2!BK45+[5]Abb_Flächen_2!BK46</f>
        <v>5.1881199705670422</v>
      </c>
    </row>
    <row r="531" spans="1:36">
      <c r="A531" s="76" t="s">
        <v>104</v>
      </c>
      <c r="B531" s="76" t="s">
        <v>113</v>
      </c>
      <c r="C531" s="76" t="s">
        <v>678</v>
      </c>
      <c r="D531" s="76" t="s">
        <v>33</v>
      </c>
      <c r="E531" s="76" t="s">
        <v>114</v>
      </c>
      <c r="F531" s="76" t="s">
        <v>107</v>
      </c>
      <c r="G531" s="75" t="s">
        <v>54</v>
      </c>
      <c r="H531" s="76" t="s">
        <v>108</v>
      </c>
      <c r="K531" s="79">
        <f>[14]Indic!K59</f>
        <v>4.9295059999999999</v>
      </c>
      <c r="L531" s="79">
        <f>[14]Indic!L59</f>
        <v>4.9449509999999997</v>
      </c>
      <c r="M531" s="79">
        <f>[14]Indic!M59</f>
        <v>4.9603809999999999</v>
      </c>
      <c r="N531" s="79">
        <f>[14]Indic!N59</f>
        <v>4.9758040000000001</v>
      </c>
      <c r="O531" s="79">
        <f>[14]Indic!O59</f>
        <v>4.9912070000000002</v>
      </c>
      <c r="P531" s="79">
        <f>[14]Indic!P59</f>
        <v>5.0066069999999998</v>
      </c>
      <c r="Q531" s="79">
        <f>[14]Indic!Q59</f>
        <v>5.0177440000000004</v>
      </c>
      <c r="R531" s="79">
        <f>[14]Indic!R59</f>
        <v>5.0288649999999997</v>
      </c>
      <c r="S531" s="79">
        <f>[14]Indic!S59</f>
        <v>5.0399700000000003</v>
      </c>
      <c r="T531" s="79">
        <f>[14]Indic!T59</f>
        <v>5.0510679999999999</v>
      </c>
      <c r="U531" s="79">
        <f>[14]Indic!U59</f>
        <v>5.0621559999999999</v>
      </c>
      <c r="V531" s="79">
        <f>[14]Indic!V59</f>
        <v>5.0693089999999996</v>
      </c>
      <c r="W531" s="79">
        <f>[14]Indic!W59</f>
        <v>5.0764589999999998</v>
      </c>
      <c r="X531" s="79">
        <f>[14]Indic!X59</f>
        <v>5.0836009999999998</v>
      </c>
      <c r="Y531" s="79">
        <f>[14]Indic!Y59</f>
        <v>5.0907369999999998</v>
      </c>
      <c r="Z531" s="79">
        <f>[14]Indic!Z59</f>
        <v>5.0978700000000003</v>
      </c>
      <c r="AA531" s="79">
        <f>[14]Indic!AA59</f>
        <v>5.1014280000000003</v>
      </c>
      <c r="AB531" s="79">
        <f>[14]Indic!AB59</f>
        <v>5.1049850000000001</v>
      </c>
      <c r="AC531" s="79">
        <f>[14]Indic!AC59</f>
        <v>5.1085479999999999</v>
      </c>
      <c r="AD531" s="79">
        <f>[14]Indic!AD59</f>
        <v>5.1121040000000004</v>
      </c>
      <c r="AE531" s="79">
        <f>[14]Indic!AE59</f>
        <v>5.1156550000000003</v>
      </c>
      <c r="AF531" s="79">
        <f>[14]Indic!AF59</f>
        <v>5.115729</v>
      </c>
      <c r="AG531" s="79">
        <f>[14]Indic!AG59</f>
        <v>5.1157950000000003</v>
      </c>
      <c r="AH531" s="79">
        <f>[14]Indic!AH59</f>
        <v>5.1158729999999997</v>
      </c>
      <c r="AI531" s="79">
        <f>[14]Indic!AI59</f>
        <v>5.1159470000000002</v>
      </c>
      <c r="AJ531" s="79">
        <f>[14]Indic!AJ59</f>
        <v>5.1160139999999998</v>
      </c>
    </row>
    <row r="532" spans="1:36">
      <c r="A532" s="76" t="s">
        <v>104</v>
      </c>
      <c r="B532" s="76" t="s">
        <v>115</v>
      </c>
      <c r="C532" s="76" t="s">
        <v>679</v>
      </c>
      <c r="D532" s="76" t="s">
        <v>33</v>
      </c>
      <c r="E532" s="76" t="s">
        <v>116</v>
      </c>
      <c r="F532" s="76" t="s">
        <v>107</v>
      </c>
      <c r="G532" s="75" t="s">
        <v>28</v>
      </c>
      <c r="H532" s="76" t="s">
        <v>669</v>
      </c>
      <c r="J532" s="76" t="s">
        <v>680</v>
      </c>
      <c r="K532" s="79">
        <f>[5]Abb_Flächen_2!AL43+[5]Abb_Flächen_2!AL44</f>
        <v>0.83737086839856445</v>
      </c>
      <c r="L532" s="79">
        <f>[5]Abb_Flächen_2!AM43+[5]Abb_Flächen_2!AM44</f>
        <v>0.85182710681491625</v>
      </c>
      <c r="M532" s="79">
        <f>[5]Abb_Flächen_2!AN43+[5]Abb_Flächen_2!AN44</f>
        <v>0.86628379057183547</v>
      </c>
      <c r="N532" s="79">
        <f>[5]Abb_Flächen_2!AO43+[5]Abb_Flächen_2!AO44</f>
        <v>0.880740919669322</v>
      </c>
      <c r="O532" s="79">
        <f>[5]Abb_Flächen_2!AP43+[5]Abb_Flächen_2!AP44</f>
        <v>0.89519849410737617</v>
      </c>
      <c r="P532" s="79">
        <f>[5]Abb_Flächen_2!AQ43+[5]Abb_Flächen_2!AQ44</f>
        <v>0.90965651388599766</v>
      </c>
      <c r="Q532" s="79">
        <f>[5]Abb_Flächen_2!AR43+[5]Abb_Flächen_2!AR44</f>
        <v>1.0304261767228298</v>
      </c>
      <c r="R532" s="79">
        <f>[5]Abb_Flächen_2!AS43+[5]Abb_Flächen_2!AS44</f>
        <v>1.1511960065623743</v>
      </c>
      <c r="S532" s="79">
        <f>[5]Abb_Flächen_2!AT43+[5]Abb_Flächen_2!AT44</f>
        <v>1.2719660034046318</v>
      </c>
      <c r="T532" s="79">
        <f>[5]Abb_Flächen_2!AU43+[5]Abb_Flächen_2!AU44</f>
        <v>1.3927361672496019</v>
      </c>
      <c r="U532" s="79">
        <f>[5]Abb_Flächen_2!AV43+[5]Abb_Flächen_2!AV44</f>
        <v>1.5135064980972848</v>
      </c>
      <c r="V532" s="79">
        <f>[5]Abb_Flächen_2!AW43+[5]Abb_Flächen_2!AW44</f>
        <v>1.5780254204527258</v>
      </c>
      <c r="W532" s="79">
        <f>[5]Abb_Flächen_2!AX43+[5]Abb_Flächen_2!AX44</f>
        <v>1.6425445098108788</v>
      </c>
      <c r="X532" s="79">
        <f>[5]Abb_Flächen_2!AY43+[5]Abb_Flächen_2!AY44</f>
        <v>1.7070637661717449</v>
      </c>
      <c r="Y532" s="79">
        <f>[5]Abb_Flächen_2!AZ43+[5]Abb_Flächen_2!AZ44</f>
        <v>1.771583189535324</v>
      </c>
      <c r="Z532" s="79">
        <f>[5]Abb_Flächen_2!BA43+[5]Abb_Flächen_2!BA44</f>
        <v>1.8361027799016159</v>
      </c>
      <c r="AA532" s="79">
        <f>[5]Abb_Flächen_2!BB43+[5]Abb_Flächen_2!BB44</f>
        <v>1.8704738483766081</v>
      </c>
      <c r="AB532" s="79">
        <f>[5]Abb_Flächen_2!BC43+[5]Abb_Flächen_2!BC44</f>
        <v>1.9048450838543127</v>
      </c>
      <c r="AC532" s="79">
        <f>[5]Abb_Flächen_2!BD43+[5]Abb_Flächen_2!BD44</f>
        <v>1.9392164863347308</v>
      </c>
      <c r="AD532" s="79">
        <f>[5]Abb_Flächen_2!BE43+[5]Abb_Flächen_2!BE44</f>
        <v>1.9735880558178613</v>
      </c>
      <c r="AE532" s="79">
        <f>[5]Abb_Flächen_2!BF43+[5]Abb_Flächen_2!BF44</f>
        <v>2.0079597923037049</v>
      </c>
      <c r="AF532" s="79">
        <f>[5]Abb_Flächen_2!BG43+[5]Abb_Flächen_2!BG44</f>
        <v>2.0141280587371027</v>
      </c>
      <c r="AG532" s="79">
        <f>[5]Abb_Flächen_2!BH43+[5]Abb_Flächen_2!BH44</f>
        <v>2.020296475472942</v>
      </c>
      <c r="AH532" s="79">
        <f>[5]Abb_Flächen_2!BI43+[5]Abb_Flächen_2!BI44</f>
        <v>2.0264650425112225</v>
      </c>
      <c r="AI532" s="79">
        <f>[5]Abb_Flächen_2!BJ43+[5]Abb_Flächen_2!BJ44</f>
        <v>2.0326337598519451</v>
      </c>
      <c r="AJ532" s="79">
        <f>[5]Abb_Flächen_2!BK43+[5]Abb_Flächen_2!BK44</f>
        <v>2.0388026274951088</v>
      </c>
    </row>
    <row r="533" spans="1:36">
      <c r="A533" s="76" t="s">
        <v>104</v>
      </c>
      <c r="B533" s="76" t="s">
        <v>115</v>
      </c>
      <c r="C533" s="76" t="s">
        <v>679</v>
      </c>
      <c r="D533" s="76" t="s">
        <v>33</v>
      </c>
      <c r="E533" s="76" t="s">
        <v>116</v>
      </c>
      <c r="F533" s="76" t="s">
        <v>107</v>
      </c>
      <c r="G533" s="75" t="s">
        <v>54</v>
      </c>
      <c r="H533" s="76" t="s">
        <v>108</v>
      </c>
      <c r="K533" s="79">
        <f>[14]Indic!K61</f>
        <v>0.81989800000000002</v>
      </c>
      <c r="L533" s="79">
        <f>[14]Indic!L61</f>
        <v>0.82222300000000004</v>
      </c>
      <c r="M533" s="79">
        <f>[14]Indic!M61</f>
        <v>0.82455000000000001</v>
      </c>
      <c r="N533" s="79">
        <f>[14]Indic!N61</f>
        <v>0.82687500000000003</v>
      </c>
      <c r="O533" s="79">
        <f>[14]Indic!O61</f>
        <v>0.82918800000000004</v>
      </c>
      <c r="P533" s="79">
        <f>[14]Indic!P61</f>
        <v>0.83150900000000005</v>
      </c>
      <c r="Q533" s="79">
        <f>[14]Indic!Q61</f>
        <v>0.83353600000000005</v>
      </c>
      <c r="R533" s="79">
        <f>[14]Indic!R61</f>
        <v>0.83555800000000002</v>
      </c>
      <c r="S533" s="79">
        <f>[14]Indic!S61</f>
        <v>0.837584</v>
      </c>
      <c r="T533" s="79">
        <f>[14]Indic!T61</f>
        <v>0.83959600000000001</v>
      </c>
      <c r="U533" s="79">
        <f>[14]Indic!U61</f>
        <v>0.84161200000000003</v>
      </c>
      <c r="V533" s="79">
        <f>[14]Indic!V61</f>
        <v>0.84339799999999998</v>
      </c>
      <c r="W533" s="79">
        <f>[14]Indic!W61</f>
        <v>0.84517799999999998</v>
      </c>
      <c r="X533" s="79">
        <f>[14]Indic!X61</f>
        <v>0.84696199999999999</v>
      </c>
      <c r="Y533" s="79">
        <f>[14]Indic!Y61</f>
        <v>0.84874000000000005</v>
      </c>
      <c r="Z533" s="79">
        <f>[14]Indic!Z61</f>
        <v>0.85051900000000002</v>
      </c>
      <c r="AA533" s="79">
        <f>[14]Indic!AA61</f>
        <v>0.85211099999999995</v>
      </c>
      <c r="AB533" s="79">
        <f>[14]Indic!AB61</f>
        <v>0.85369700000000004</v>
      </c>
      <c r="AC533" s="79">
        <f>[14]Indic!AC61</f>
        <v>0.85528300000000002</v>
      </c>
      <c r="AD533" s="79">
        <f>[14]Indic!AD61</f>
        <v>0.85686200000000001</v>
      </c>
      <c r="AE533" s="79">
        <f>[14]Indic!AE61</f>
        <v>0.85844799999999999</v>
      </c>
      <c r="AF533" s="79">
        <f>[14]Indic!AF61</f>
        <v>0.85987199999999997</v>
      </c>
      <c r="AG533" s="79">
        <f>[14]Indic!AG61</f>
        <v>0.86129599999999995</v>
      </c>
      <c r="AH533" s="79">
        <f>[14]Indic!AH61</f>
        <v>0.86272099999999996</v>
      </c>
      <c r="AI533" s="79">
        <f>[14]Indic!AI61</f>
        <v>0.86414199999999997</v>
      </c>
      <c r="AJ533" s="79">
        <f>[14]Indic!AJ61</f>
        <v>0.86556500000000003</v>
      </c>
    </row>
    <row r="534" spans="1:36">
      <c r="A534" s="76" t="s">
        <v>104</v>
      </c>
      <c r="B534" s="76" t="s">
        <v>117</v>
      </c>
      <c r="C534" s="76" t="s">
        <v>681</v>
      </c>
      <c r="D534" s="76" t="s">
        <v>33</v>
      </c>
      <c r="E534" s="76" t="s">
        <v>118</v>
      </c>
      <c r="F534" s="76" t="s">
        <v>107</v>
      </c>
      <c r="G534" s="75" t="s">
        <v>28</v>
      </c>
      <c r="H534" s="76" t="s">
        <v>669</v>
      </c>
      <c r="K534" s="79">
        <f>[5]Abb_Flächen_2!AL47</f>
        <v>3.7213121821855079E-2</v>
      </c>
      <c r="L534" s="79">
        <f>[5]Abb_Flächen_2!AM47</f>
        <v>3.714771440387981E-2</v>
      </c>
      <c r="M534" s="79">
        <f>[5]Abb_Flächen_2!AN47</f>
        <v>3.7082636873258398E-2</v>
      </c>
      <c r="N534" s="79">
        <f>[5]Abb_Flächen_2!AO47</f>
        <v>3.7017889229990872E-2</v>
      </c>
      <c r="O534" s="79">
        <f>[5]Abb_Flächen_2!AP47</f>
        <v>3.6953471474077203E-2</v>
      </c>
      <c r="P534" s="79">
        <f>[5]Abb_Flächen_2!AQ47</f>
        <v>3.6889383605517405E-2</v>
      </c>
      <c r="Q534" s="79">
        <f>[5]Abb_Flächen_2!AR47</f>
        <v>3.6825419444715304E-2</v>
      </c>
      <c r="R534" s="79">
        <f>[5]Abb_Flächen_2!AS47</f>
        <v>3.6761578991670908E-2</v>
      </c>
      <c r="S534" s="79">
        <f>[5]Abb_Flächen_2!AT47</f>
        <v>3.6697862246384216E-2</v>
      </c>
      <c r="T534" s="79">
        <f>[5]Abb_Flächen_2!AU47</f>
        <v>3.6634269208855222E-2</v>
      </c>
      <c r="U534" s="79">
        <f>[5]Abb_Flächen_2!AV47</f>
        <v>3.6570799879083925E-2</v>
      </c>
      <c r="V534" s="79">
        <f>[5]Abb_Flächen_2!AW47</f>
        <v>3.6507454257070332E-2</v>
      </c>
      <c r="W534" s="79">
        <f>[5]Abb_Flächen_2!AX47</f>
        <v>3.6444232342814444E-2</v>
      </c>
      <c r="X534" s="79">
        <f>[5]Abb_Flächen_2!AY47</f>
        <v>3.6381134136316252E-2</v>
      </c>
      <c r="Y534" s="79">
        <f>[5]Abb_Flächen_2!AZ47</f>
        <v>3.6318159637575759E-2</v>
      </c>
      <c r="Z534" s="79">
        <f>[5]Abb_Flächen_2!BA47</f>
        <v>3.6255308846592969E-2</v>
      </c>
      <c r="AA534" s="79">
        <f>[5]Abb_Flächen_2!BB47</f>
        <v>3.6192581763367884E-2</v>
      </c>
      <c r="AB534" s="79">
        <f>[5]Abb_Flächen_2!BC47</f>
        <v>3.612997838790049E-2</v>
      </c>
      <c r="AC534" s="79">
        <f>[5]Abb_Flächen_2!BD47</f>
        <v>3.6067498720190799E-2</v>
      </c>
      <c r="AD534" s="79">
        <f>[5]Abb_Flächen_2!BE47</f>
        <v>3.6005142760238813E-2</v>
      </c>
      <c r="AE534" s="79">
        <f>[5]Abb_Flächen_2!BF47</f>
        <v>3.5942910508044532E-2</v>
      </c>
      <c r="AF534" s="79">
        <f>[5]Abb_Flächen_2!BG47</f>
        <v>3.5880789592832175E-2</v>
      </c>
      <c r="AG534" s="79">
        <f>[5]Abb_Flächen_2!BH47</f>
        <v>3.5818780014601745E-2</v>
      </c>
      <c r="AH534" s="79">
        <f>[5]Abb_Flächen_2!BI47</f>
        <v>3.5756881773353247E-2</v>
      </c>
      <c r="AI534" s="79">
        <f>[5]Abb_Flächen_2!BJ47</f>
        <v>3.5695094869086688E-2</v>
      </c>
      <c r="AJ534" s="79">
        <f>[5]Abb_Flächen_2!BK47</f>
        <v>3.5633419301802055E-2</v>
      </c>
    </row>
    <row r="535" spans="1:36">
      <c r="A535" s="76" t="s">
        <v>104</v>
      </c>
      <c r="B535" s="76" t="s">
        <v>117</v>
      </c>
      <c r="C535" s="76" t="s">
        <v>681</v>
      </c>
      <c r="D535" s="76" t="s">
        <v>33</v>
      </c>
      <c r="E535" s="76" t="s">
        <v>118</v>
      </c>
      <c r="F535" s="76" t="s">
        <v>107</v>
      </c>
      <c r="G535" s="75" t="s">
        <v>54</v>
      </c>
      <c r="H535" s="76" t="s">
        <v>108</v>
      </c>
      <c r="K535" s="79">
        <f>[14]Indic!K63</f>
        <v>3.6719000000000002E-2</v>
      </c>
      <c r="L535" s="79">
        <f>[14]Indic!L63</f>
        <v>3.6537E-2</v>
      </c>
      <c r="M535" s="79">
        <f>[14]Indic!M63</f>
        <v>3.6365000000000001E-2</v>
      </c>
      <c r="N535" s="79">
        <f>[14]Indic!N63</f>
        <v>3.6197E-2</v>
      </c>
      <c r="O535" s="79">
        <f>[14]Indic!O63</f>
        <v>3.6035999999999999E-2</v>
      </c>
      <c r="P535" s="79">
        <f>[14]Indic!P63</f>
        <v>3.5881000000000003E-2</v>
      </c>
      <c r="Q535" s="79">
        <f>[14]Indic!Q63</f>
        <v>3.5713000000000002E-2</v>
      </c>
      <c r="R535" s="79">
        <f>[14]Indic!R63</f>
        <v>3.5554000000000002E-2</v>
      </c>
      <c r="S535" s="79">
        <f>[14]Indic!S63</f>
        <v>3.5402999999999997E-2</v>
      </c>
      <c r="T535" s="79">
        <f>[14]Indic!T63</f>
        <v>3.5254000000000001E-2</v>
      </c>
      <c r="U535" s="79">
        <f>[14]Indic!U63</f>
        <v>3.5110000000000002E-2</v>
      </c>
      <c r="V535" s="79">
        <f>[14]Indic!V63</f>
        <v>3.4951000000000003E-2</v>
      </c>
      <c r="W535" s="79">
        <f>[14]Indic!W63</f>
        <v>3.4802E-2</v>
      </c>
      <c r="X535" s="79">
        <f>[14]Indic!X63</f>
        <v>3.4660999999999997E-2</v>
      </c>
      <c r="Y535" s="79">
        <f>[14]Indic!Y63</f>
        <v>3.4525E-2</v>
      </c>
      <c r="Z535" s="79">
        <f>[14]Indic!Z63</f>
        <v>3.4394000000000001E-2</v>
      </c>
      <c r="AA535" s="79">
        <f>[14]Indic!AA63</f>
        <v>3.4247E-2</v>
      </c>
      <c r="AB535" s="79">
        <f>[14]Indic!AB63</f>
        <v>3.4110000000000001E-2</v>
      </c>
      <c r="AC535" s="79">
        <f>[14]Indic!AC63</f>
        <v>3.3977E-2</v>
      </c>
      <c r="AD535" s="79">
        <f>[14]Indic!AD63</f>
        <v>3.3849999999999998E-2</v>
      </c>
      <c r="AE535" s="79">
        <f>[14]Indic!AE63</f>
        <v>3.3725999999999999E-2</v>
      </c>
      <c r="AF535" s="79">
        <f>[14]Indic!AF63</f>
        <v>3.3589000000000001E-2</v>
      </c>
      <c r="AG535" s="79">
        <f>[14]Indic!AG63</f>
        <v>3.3459999999999997E-2</v>
      </c>
      <c r="AH535" s="79">
        <f>[14]Indic!AH63</f>
        <v>3.3335999999999998E-2</v>
      </c>
      <c r="AI535" s="79">
        <f>[14]Indic!AI63</f>
        <v>3.3216000000000002E-2</v>
      </c>
      <c r="AJ535" s="79">
        <f>[14]Indic!AJ63</f>
        <v>3.3099999999999997E-2</v>
      </c>
    </row>
    <row r="537" spans="1:36">
      <c r="K537" s="79"/>
      <c r="L537" s="79"/>
      <c r="M537" s="79"/>
      <c r="N537" s="79"/>
      <c r="O537" s="79"/>
      <c r="P537" s="79"/>
      <c r="Q537" s="79"/>
      <c r="R537" s="79"/>
      <c r="S537" s="79"/>
      <c r="T537" s="79"/>
      <c r="U537" s="79"/>
      <c r="V537" s="79"/>
      <c r="W537" s="79"/>
      <c r="X537" s="79"/>
      <c r="Y537" s="79"/>
      <c r="Z537" s="79"/>
      <c r="AA537" s="79"/>
      <c r="AB537" s="79"/>
      <c r="AC537" s="79"/>
      <c r="AD537" s="79"/>
      <c r="AE537" s="79"/>
      <c r="AF537" s="79"/>
      <c r="AG537" s="79"/>
      <c r="AH537" s="79"/>
      <c r="AI537" s="79"/>
      <c r="AJ537" s="79"/>
    </row>
    <row r="538" spans="1:36">
      <c r="K538" s="79"/>
    </row>
    <row r="539" spans="1:36">
      <c r="K539" s="79"/>
    </row>
    <row r="540" spans="1:36">
      <c r="K540" s="79"/>
    </row>
    <row r="541" spans="1:36">
      <c r="K541" s="79"/>
    </row>
    <row r="542" spans="1:36">
      <c r="K542" s="79"/>
    </row>
    <row r="543" spans="1:36">
      <c r="K543" s="79"/>
    </row>
    <row r="544" spans="1:36">
      <c r="K544" s="79"/>
    </row>
    <row r="545" spans="11:11">
      <c r="K545" s="79"/>
    </row>
    <row r="546" spans="11:11">
      <c r="K546" s="79"/>
    </row>
    <row r="547" spans="11:11">
      <c r="K547" s="79"/>
    </row>
    <row r="548" spans="11:11">
      <c r="K548" s="79"/>
    </row>
    <row r="549" spans="11:11">
      <c r="K549" s="79"/>
    </row>
    <row r="550" spans="11:11">
      <c r="K550" s="79"/>
    </row>
    <row r="551" spans="11:11">
      <c r="K551" s="79"/>
    </row>
    <row r="552" spans="11:11">
      <c r="K552" s="79"/>
    </row>
    <row r="553" spans="11:11">
      <c r="K553" s="79"/>
    </row>
    <row r="554" spans="11:11">
      <c r="K554" s="79"/>
    </row>
    <row r="555" spans="11:11">
      <c r="K555" s="79"/>
    </row>
    <row r="556" spans="11:11">
      <c r="K556" s="79"/>
    </row>
    <row r="557" spans="11:11">
      <c r="K557" s="79"/>
    </row>
    <row r="558" spans="11:11">
      <c r="K558" s="79"/>
    </row>
  </sheetData>
  <sheetProtection autoFilter="0"/>
  <autoFilter ref="A1:AO535" xr:uid="{00000000-0001-0000-0000-000000000000}"/>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A55DE7F69751F488208B7E6A2E02310" ma:contentTypeVersion="0" ma:contentTypeDescription="Ein neues Dokument erstellen." ma:contentTypeScope="" ma:versionID="56d75633c43719bd4883bd4803e51c89">
  <xsd:schema xmlns:xsd="http://www.w3.org/2001/XMLSchema" xmlns:xs="http://www.w3.org/2001/XMLSchema" xmlns:p="http://schemas.microsoft.com/office/2006/metadata/properties" targetNamespace="http://schemas.microsoft.com/office/2006/metadata/properties" ma:root="true" ma:fieldsID="b686dcd11d120f5ddbaa988a62e2b00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f:record ref="">
    <f:field ref="objname" par="" edit="true" text="projektionen-2024_kernindikatoren_20240624 UBA"/>
    <f:field ref="objsubject" par="" edit="true" text=""/>
    <f:field ref="objcreatedby" par="" text="Wehnemann, Kai"/>
    <f:field ref="objcreatedat" par="" text="27.06.2024 13:34:15"/>
    <f:field ref="objchangedby" par="" text="Schuberth, Jens"/>
    <f:field ref="objmodifiedat" par="" text="01.07.2024 09:47:33"/>
    <f:field ref="doc_FSCFOLIO_1_1001_FieldDocumentNumber" par="" text=""/>
    <f:field ref="doc_FSCFOLIO_1_1001_FieldSubject" par="" edit="true" text=""/>
    <f:field ref="FSCFOLIO_1_1001_FieldCurrentUser" par="" text="Karlotta Schultz"/>
    <f:field ref="CCAPRECONFIG_15_1001_Objektname" par="" edit="true" text="projektionen-2024_kernindikatoren_20240624 UBA"/>
    <f:field ref="DEPRECONFIG_15_1001_Objektname" par="" edit="true" text="projektionen-2024_kernindikatoren_20240624 UBA"/>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DEPRECONFIG_15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7E8F048-4424-4DE1-A2FC-9C2BC436E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385691-F6A1-45EF-8277-7F7714462768}">
  <ds:schemaRefs>
    <ds:schemaRef ds:uri="http://purl.org/dc/elements/1.1/"/>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E7F189D-4887-4145-9DE0-61FF4122EAE5}">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Deckblatt</vt:lpstr>
      <vt:lpstr>THG-Emissionen</vt:lpstr>
      <vt:lpstr>Detaildaten</vt:lpstr>
      <vt:lpstr>'THG-Emissionen'!_Ref103870192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Lorenz Moosmann</dc:creator>
  <cp:keywords/>
  <dc:description/>
  <cp:lastModifiedBy>Brinker, Lina-Sophie</cp:lastModifiedBy>
  <cp:revision/>
  <dcterms:created xsi:type="dcterms:W3CDTF">2015-06-05T18:19:34Z</dcterms:created>
  <dcterms:modified xsi:type="dcterms:W3CDTF">2026-03-20T06:21:45Z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0x010100FA55DE7F69751F488208B7E6A2E02310</vt:lpwstr>
  </property>
  <property fmtid="{D5CDD505-2E9C-101B-9397-08002B2CF9AE}" pid="3" name="MediaServiceImageTags">
    <vt:lpwstr/>
  </property>
  <property fmtid="{D5CDD505-2E9C-101B-9397-08002B2CF9AE}" pid="4" name="FSC#UBACFG@15.1700:Author">
    <vt:lpwstr>Kai Wehnemann</vt:lpwstr>
  </property>
  <property fmtid="{D5CDD505-2E9C-101B-9397-08002B2CF9AE}" pid="5" name="FSC#UBACFG@15.1700:MailAuthor">
    <vt:lpwstr>Kai.Wehnemann@uba.de</vt:lpwstr>
  </property>
  <property fmtid="{D5CDD505-2E9C-101B-9397-08002B2CF9AE}" pid="6" name="FSC#UBACFG@15.1700:Mail2Author">
    <vt:lpwstr/>
  </property>
  <property fmtid="{D5CDD505-2E9C-101B-9397-08002B2CF9AE}" pid="7" name="FSC#UBACFG@15.1700:TelephonAuthor">
    <vt:lpwstr/>
  </property>
  <property fmtid="{D5CDD505-2E9C-101B-9397-08002B2CF9AE}" pid="8" name="FSC#UBACFG@15.1700:FaxAuthor">
    <vt:lpwstr/>
  </property>
  <property fmtid="{D5CDD505-2E9C-101B-9397-08002B2CF9AE}" pid="9" name="FSC#UBACFG@15.1700:SurnameAuthor">
    <vt:lpwstr>Wehnemann</vt:lpwstr>
  </property>
  <property fmtid="{D5CDD505-2E9C-101B-9397-08002B2CF9AE}" pid="10" name="FSC#UBACFG@15.1700:GroupReferrednumber">
    <vt:lpwstr>V 1.2 (Fachgebiet V 1.2 - Strategien und Szenarien für Klimaschutz und Energie)</vt:lpwstr>
  </property>
  <property fmtid="{D5CDD505-2E9C-101B-9397-08002B2CF9AE}" pid="11" name="FSC#UBACFG@15.1700:FinalVersionSignerProcedure">
    <vt:lpwstr/>
  </property>
  <property fmtid="{D5CDD505-2E9C-101B-9397-08002B2CF9AE}" pid="12" name="FSC#UBACFG@15.1700:FileReferenceProcedure">
    <vt:lpwstr>75 300/0010#0026</vt:lpwstr>
  </property>
  <property fmtid="{D5CDD505-2E9C-101B-9397-08002B2CF9AE}" pid="13" name="FSC#UBACFG@15.1700:SubjectReferrednumber">
    <vt:lpwstr>KI_VÖ Projektionsbericht 2024</vt:lpwstr>
  </property>
  <property fmtid="{D5CDD505-2E9C-101B-9397-08002B2CF9AE}" pid="14" name="FSC#UBACFG@15.1700:ObjnameReferrednumber">
    <vt:lpwstr>75 300/0010#0026-0010 - Kernindikatoren Excel </vt:lpwstr>
  </property>
  <property fmtid="{D5CDD505-2E9C-101B-9397-08002B2CF9AE}" pid="15" name="FSC#COOELAK@1.1001:Subject">
    <vt:lpwstr>FKZ 3722 41 5110 Politikszenarien XI </vt:lpwstr>
  </property>
  <property fmtid="{D5CDD505-2E9C-101B-9397-08002B2CF9AE}" pid="16" name="FSC#COOELAK@1.1001:FileReference">
    <vt:lpwstr>75 300/0010</vt:lpwstr>
  </property>
  <property fmtid="{D5CDD505-2E9C-101B-9397-08002B2CF9AE}" pid="17" name="FSC#COOELAK@1.1001:FileRefYear">
    <vt:lpwstr>2021</vt:lpwstr>
  </property>
  <property fmtid="{D5CDD505-2E9C-101B-9397-08002B2CF9AE}" pid="18" name="FSC#COOELAK@1.1001:FileRefOrdinal">
    <vt:lpwstr>10</vt:lpwstr>
  </property>
  <property fmtid="{D5CDD505-2E9C-101B-9397-08002B2CF9AE}" pid="19" name="FSC#COOELAK@1.1001:FileRefOU">
    <vt:lpwstr>V 1.2</vt:lpwstr>
  </property>
  <property fmtid="{D5CDD505-2E9C-101B-9397-08002B2CF9AE}" pid="20" name="FSC#COOELAK@1.1001:Organization">
    <vt:lpwstr/>
  </property>
  <property fmtid="{D5CDD505-2E9C-101B-9397-08002B2CF9AE}" pid="21" name="FSC#COOELAK@1.1001:Owner">
    <vt:lpwstr>op de Hipt Kirsten</vt:lpwstr>
  </property>
  <property fmtid="{D5CDD505-2E9C-101B-9397-08002B2CF9AE}" pid="22" name="FSC#COOELAK@1.1001:OwnerExtension">
    <vt:lpwstr/>
  </property>
  <property fmtid="{D5CDD505-2E9C-101B-9397-08002B2CF9AE}" pid="23" name="FSC#COOELAK@1.1001:OwnerFaxExtension">
    <vt:lpwstr/>
  </property>
  <property fmtid="{D5CDD505-2E9C-101B-9397-08002B2CF9AE}" pid="24" name="FSC#COOELAK@1.1001:DispatchedBy">
    <vt:lpwstr/>
  </property>
  <property fmtid="{D5CDD505-2E9C-101B-9397-08002B2CF9AE}" pid="25" name="FSC#COOELAK@1.1001:DispatchedAt">
    <vt:lpwstr/>
  </property>
  <property fmtid="{D5CDD505-2E9C-101B-9397-08002B2CF9AE}" pid="26" name="FSC#COOELAK@1.1001:ApprovedBy">
    <vt:lpwstr/>
  </property>
  <property fmtid="{D5CDD505-2E9C-101B-9397-08002B2CF9AE}" pid="27" name="FSC#COOELAK@1.1001:ApprovedAt">
    <vt:lpwstr/>
  </property>
  <property fmtid="{D5CDD505-2E9C-101B-9397-08002B2CF9AE}" pid="28" name="FSC#COOELAK@1.1001:Department">
    <vt:lpwstr>V 1.2 (Fachgebiet V 1.2 - Strategien und Szenarien für Klimaschutz und Energie)</vt:lpwstr>
  </property>
  <property fmtid="{D5CDD505-2E9C-101B-9397-08002B2CF9AE}" pid="29" name="FSC#COOELAK@1.1001:CreatedAt">
    <vt:lpwstr>27.06.2024</vt:lpwstr>
  </property>
  <property fmtid="{D5CDD505-2E9C-101B-9397-08002B2CF9AE}" pid="30" name="FSC#COOELAK@1.1001:OU">
    <vt:lpwstr>V 1.2 (Fachgebiet V 1.2 - Strategien und Szenarien für Klimaschutz und Energie)</vt:lpwstr>
  </property>
  <property fmtid="{D5CDD505-2E9C-101B-9397-08002B2CF9AE}" pid="31" name="FSC#COOELAK@1.1001:Priority">
    <vt:lpwstr> ()</vt:lpwstr>
  </property>
  <property fmtid="{D5CDD505-2E9C-101B-9397-08002B2CF9AE}" pid="32" name="FSC#COOELAK@1.1001:ObjBarCode">
    <vt:lpwstr>*COO.2245.100.5.1733306*</vt:lpwstr>
  </property>
  <property fmtid="{D5CDD505-2E9C-101B-9397-08002B2CF9AE}" pid="33" name="FSC#COOELAK@1.1001:RefBarCode">
    <vt:lpwstr>*COO.2245.100.6.359141*</vt:lpwstr>
  </property>
  <property fmtid="{D5CDD505-2E9C-101B-9397-08002B2CF9AE}" pid="34" name="FSC#COOELAK@1.1001:FileRefBarCode">
    <vt:lpwstr>*75 300/0010*</vt:lpwstr>
  </property>
  <property fmtid="{D5CDD505-2E9C-101B-9397-08002B2CF9AE}" pid="35" name="FSC#COOELAK@1.1001:ExternalRef">
    <vt:lpwstr/>
  </property>
  <property fmtid="{D5CDD505-2E9C-101B-9397-08002B2CF9AE}" pid="36" name="FSC#COOELAK@1.1001:IncomingNumber">
    <vt:lpwstr/>
  </property>
  <property fmtid="{D5CDD505-2E9C-101B-9397-08002B2CF9AE}" pid="37" name="FSC#COOELAK@1.1001:IncomingSubject">
    <vt:lpwstr/>
  </property>
  <property fmtid="{D5CDD505-2E9C-101B-9397-08002B2CF9AE}" pid="38" name="FSC#COOELAK@1.1001:ProcessResponsible">
    <vt:lpwstr>Wehnemann Kai</vt:lpwstr>
  </property>
  <property fmtid="{D5CDD505-2E9C-101B-9397-08002B2CF9AE}" pid="39" name="FSC#COOELAK@1.1001:ProcessResponsiblePhone">
    <vt:lpwstr/>
  </property>
  <property fmtid="{D5CDD505-2E9C-101B-9397-08002B2CF9AE}" pid="40" name="FSC#COOELAK@1.1001:ProcessResponsibleMail">
    <vt:lpwstr>Kai.Wehnemann@uba.de</vt:lpwstr>
  </property>
  <property fmtid="{D5CDD505-2E9C-101B-9397-08002B2CF9AE}" pid="41" name="FSC#COOELAK@1.1001:ProcessResponsibleFax">
    <vt:lpwstr/>
  </property>
  <property fmtid="{D5CDD505-2E9C-101B-9397-08002B2CF9AE}" pid="42" name="FSC#COOELAK@1.1001:ApproverFirstName">
    <vt:lpwstr/>
  </property>
  <property fmtid="{D5CDD505-2E9C-101B-9397-08002B2CF9AE}" pid="43" name="FSC#COOELAK@1.1001:ApproverSurName">
    <vt:lpwstr/>
  </property>
  <property fmtid="{D5CDD505-2E9C-101B-9397-08002B2CF9AE}" pid="44" name="FSC#COOELAK@1.1001:ApproverTitle">
    <vt:lpwstr/>
  </property>
  <property fmtid="{D5CDD505-2E9C-101B-9397-08002B2CF9AE}" pid="45" name="FSC#COOELAK@1.1001:ExternalDate">
    <vt:lpwstr/>
  </property>
  <property fmtid="{D5CDD505-2E9C-101B-9397-08002B2CF9AE}" pid="46" name="FSC#COOELAK@1.1001:SettlementApprovedAt">
    <vt:lpwstr/>
  </property>
  <property fmtid="{D5CDD505-2E9C-101B-9397-08002B2CF9AE}" pid="47" name="FSC#COOELAK@1.1001:BaseNumber">
    <vt:lpwstr>75 300</vt:lpwstr>
  </property>
  <property fmtid="{D5CDD505-2E9C-101B-9397-08002B2CF9AE}" pid="48" name="FSC#COOELAK@1.1001:CurrentUserRolePos">
    <vt:lpwstr>Sachbearbeiter/in</vt:lpwstr>
  </property>
  <property fmtid="{D5CDD505-2E9C-101B-9397-08002B2CF9AE}" pid="49" name="FSC#COOELAK@1.1001:CurrentUserEmail">
    <vt:lpwstr>Karlotta.Schultz@uba.de</vt:lpwstr>
  </property>
  <property fmtid="{D5CDD505-2E9C-101B-9397-08002B2CF9AE}" pid="50" name="FSC#ELAKGOV@1.1001:PersonalSubjGender">
    <vt:lpwstr/>
  </property>
  <property fmtid="{D5CDD505-2E9C-101B-9397-08002B2CF9AE}" pid="51" name="FSC#ELAKGOV@1.1001:PersonalSubjFirstName">
    <vt:lpwstr/>
  </property>
  <property fmtid="{D5CDD505-2E9C-101B-9397-08002B2CF9AE}" pid="52" name="FSC#ELAKGOV@1.1001:PersonalSubjSurName">
    <vt:lpwstr/>
  </property>
  <property fmtid="{D5CDD505-2E9C-101B-9397-08002B2CF9AE}" pid="53" name="FSC#ELAKGOV@1.1001:PersonalSubjSalutation">
    <vt:lpwstr/>
  </property>
  <property fmtid="{D5CDD505-2E9C-101B-9397-08002B2CF9AE}" pid="54" name="FSC#ELAKGOV@1.1001:PersonalSubjAddress">
    <vt:lpwstr/>
  </property>
  <property fmtid="{D5CDD505-2E9C-101B-9397-08002B2CF9AE}" pid="55" name="FSC#ATSTATECFG@1.1001:Office">
    <vt:lpwstr/>
  </property>
  <property fmtid="{D5CDD505-2E9C-101B-9397-08002B2CF9AE}" pid="56" name="FSC#ATSTATECFG@1.1001:Agent">
    <vt:lpwstr/>
  </property>
  <property fmtid="{D5CDD505-2E9C-101B-9397-08002B2CF9AE}" pid="57" name="FSC#ATSTATECFG@1.1001:AgentPhone">
    <vt:lpwstr/>
  </property>
  <property fmtid="{D5CDD505-2E9C-101B-9397-08002B2CF9AE}" pid="58" name="FSC#ATSTATECFG@1.1001:DepartmentFax">
    <vt:lpwstr/>
  </property>
  <property fmtid="{D5CDD505-2E9C-101B-9397-08002B2CF9AE}" pid="59" name="FSC#ATSTATECFG@1.1001:DepartmentEmail">
    <vt:lpwstr/>
  </property>
  <property fmtid="{D5CDD505-2E9C-101B-9397-08002B2CF9AE}" pid="60" name="FSC#ATSTATECFG@1.1001:SubfileDate">
    <vt:lpwstr>27.06.2024</vt:lpwstr>
  </property>
  <property fmtid="{D5CDD505-2E9C-101B-9397-08002B2CF9AE}" pid="61" name="FSC#ATSTATECFG@1.1001:SubfileSubject">
    <vt:lpwstr>KI_VÖ Projektionsbericht 2024</vt:lpwstr>
  </property>
  <property fmtid="{D5CDD505-2E9C-101B-9397-08002B2CF9AE}" pid="62" name="FSC#ATSTATECFG@1.1001:DepartmentZipCode">
    <vt:lpwstr/>
  </property>
  <property fmtid="{D5CDD505-2E9C-101B-9397-08002B2CF9AE}" pid="63" name="FSC#ATSTATECFG@1.1001:DepartmentCountry">
    <vt:lpwstr/>
  </property>
  <property fmtid="{D5CDD505-2E9C-101B-9397-08002B2CF9AE}" pid="64" name="FSC#ATSTATECFG@1.1001:DepartmentCity">
    <vt:lpwstr/>
  </property>
  <property fmtid="{D5CDD505-2E9C-101B-9397-08002B2CF9AE}" pid="65" name="FSC#ATSTATECFG@1.1001:DepartmentStreet">
    <vt:lpwstr/>
  </property>
  <property fmtid="{D5CDD505-2E9C-101B-9397-08002B2CF9AE}" pid="66" name="FSC#ATSTATECFG@1.1001:DepartmentDVR">
    <vt:lpwstr/>
  </property>
  <property fmtid="{D5CDD505-2E9C-101B-9397-08002B2CF9AE}" pid="67" name="FSC#ATSTATECFG@1.1001:DepartmentUID">
    <vt:lpwstr/>
  </property>
  <property fmtid="{D5CDD505-2E9C-101B-9397-08002B2CF9AE}" pid="68" name="FSC#ATSTATECFG@1.1001:SubfileReference">
    <vt:lpwstr>75 300/0010#0026-0010</vt:lpwstr>
  </property>
  <property fmtid="{D5CDD505-2E9C-101B-9397-08002B2CF9AE}" pid="69" name="FSC#ATSTATECFG@1.1001:Clause">
    <vt:lpwstr/>
  </property>
  <property fmtid="{D5CDD505-2E9C-101B-9397-08002B2CF9AE}" pid="70" name="FSC#ATSTATECFG@1.1001:ApprovedSignature">
    <vt:lpwstr/>
  </property>
  <property fmtid="{D5CDD505-2E9C-101B-9397-08002B2CF9AE}" pid="71" name="FSC#ATSTATECFG@1.1001:BankAccount">
    <vt:lpwstr/>
  </property>
  <property fmtid="{D5CDD505-2E9C-101B-9397-08002B2CF9AE}" pid="72" name="FSC#ATSTATECFG@1.1001:BankAccountOwner">
    <vt:lpwstr/>
  </property>
  <property fmtid="{D5CDD505-2E9C-101B-9397-08002B2CF9AE}" pid="73" name="FSC#ATSTATECFG@1.1001:BankInstitute">
    <vt:lpwstr/>
  </property>
  <property fmtid="{D5CDD505-2E9C-101B-9397-08002B2CF9AE}" pid="74" name="FSC#ATSTATECFG@1.1001:BankAccountID">
    <vt:lpwstr/>
  </property>
  <property fmtid="{D5CDD505-2E9C-101B-9397-08002B2CF9AE}" pid="75" name="FSC#ATSTATECFG@1.1001:BankAccountIBAN">
    <vt:lpwstr/>
  </property>
  <property fmtid="{D5CDD505-2E9C-101B-9397-08002B2CF9AE}" pid="76" name="FSC#ATSTATECFG@1.1001:BankAccountBIC">
    <vt:lpwstr/>
  </property>
  <property fmtid="{D5CDD505-2E9C-101B-9397-08002B2CF9AE}" pid="77" name="FSC#ATSTATECFG@1.1001:BankName">
    <vt:lpwstr/>
  </property>
  <property fmtid="{D5CDD505-2E9C-101B-9397-08002B2CF9AE}" pid="78" name="FSC#FSCGOVDE@1.1001:FileRefOUEmail">
    <vt:lpwstr/>
  </property>
  <property fmtid="{D5CDD505-2E9C-101B-9397-08002B2CF9AE}" pid="79" name="FSC#FSCGOVDE@1.1001:ProcedureReference">
    <vt:lpwstr>75 300/0010#0026</vt:lpwstr>
  </property>
  <property fmtid="{D5CDD505-2E9C-101B-9397-08002B2CF9AE}" pid="80" name="FSC#FSCGOVDE@1.1001:FileSubject">
    <vt:lpwstr>FKZ 3722 41 5110 Politikszenarien XI </vt:lpwstr>
  </property>
  <property fmtid="{D5CDD505-2E9C-101B-9397-08002B2CF9AE}" pid="81" name="FSC#FSCGOVDE@1.1001:ProcedureSubject">
    <vt:lpwstr>VÖ Projektionsbericht 2024</vt:lpwstr>
  </property>
  <property fmtid="{D5CDD505-2E9C-101B-9397-08002B2CF9AE}" pid="82" name="FSC#FSCGOVDE@1.1001:SignFinalVersionBy">
    <vt:lpwstr/>
  </property>
  <property fmtid="{D5CDD505-2E9C-101B-9397-08002B2CF9AE}" pid="83" name="FSC#FSCGOVDE@1.1001:SignFinalVersionAt">
    <vt:lpwstr/>
  </property>
  <property fmtid="{D5CDD505-2E9C-101B-9397-08002B2CF9AE}" pid="84" name="FSC#FSCGOVDE@1.1001:ProcedureRefBarCode">
    <vt:lpwstr>75 300/0010#0026</vt:lpwstr>
  </property>
  <property fmtid="{D5CDD505-2E9C-101B-9397-08002B2CF9AE}" pid="85" name="FSC#FSCGOVDE@1.1001:FileAddSubj">
    <vt:lpwstr/>
  </property>
  <property fmtid="{D5CDD505-2E9C-101B-9397-08002B2CF9AE}" pid="86" name="FSC#FSCGOVDE@1.1001:DocumentSubj">
    <vt:lpwstr>KI_VÖ Projektionsbericht 2024</vt:lpwstr>
  </property>
  <property fmtid="{D5CDD505-2E9C-101B-9397-08002B2CF9AE}" pid="87" name="FSC#FSCGOVDE@1.1001:FileRel">
    <vt:lpwstr/>
  </property>
  <property fmtid="{D5CDD505-2E9C-101B-9397-08002B2CF9AE}" pid="88" name="FSC#COOSYSTEM@1.1:Container">
    <vt:lpwstr>COO.2245.100.5.1733306</vt:lpwstr>
  </property>
  <property fmtid="{D5CDD505-2E9C-101B-9397-08002B2CF9AE}" pid="89" name="FSC#FSCFOLIO@1.1001:docpropproject">
    <vt:lpwstr/>
  </property>
</Properties>
</file>